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omments14.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5.xml" ContentType="application/vnd.openxmlformats-officedocument.spreadsheetml.comments+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7.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8.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9.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3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31.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3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33.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4.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35.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36.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8.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9.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comments16.xml" ContentType="application/vnd.openxmlformats-officedocument.spreadsheetml.comments+xml"/>
  <Override PartName="/xl/drawings/drawing42.xml" ContentType="application/vnd.openxmlformats-officedocument.drawing+xml"/>
  <Override PartName="/xl/comments17.xml" ContentType="application/vnd.openxmlformats-officedocument.spreadsheetml.comments+xml"/>
  <Override PartName="/xl/drawings/drawing43.xml" ContentType="application/vnd.openxmlformats-officedocument.drawing+xml"/>
  <Override PartName="/xl/comments18.xml" ContentType="application/vnd.openxmlformats-officedocument.spreadsheetml.comments+xml"/>
  <Override PartName="/xl/drawings/drawing44.xml" ContentType="application/vnd.openxmlformats-officedocument.drawing+xml"/>
  <Override PartName="/xl/comments19.xml" ContentType="application/vnd.openxmlformats-officedocument.spreadsheetml.comments+xml"/>
  <Override PartName="/xl/drawings/drawing45.xml" ContentType="application/vnd.openxmlformats-officedocument.drawing+xml"/>
  <Override PartName="/xl/comments20.xml" ContentType="application/vnd.openxmlformats-officedocument.spreadsheetml.comments+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omments22.xml" ContentType="application/vnd.openxmlformats-officedocument.spreadsheetml.comments+xml"/>
  <Override PartName="/xl/drawings/drawing51.xml" ContentType="application/vnd.openxmlformats-officedocument.drawing+xml"/>
  <Override PartName="/xl/comments23.xml" ContentType="application/vnd.openxmlformats-officedocument.spreadsheetml.comments+xml"/>
  <Override PartName="/xl/drawings/drawing52.xml" ContentType="application/vnd.openxmlformats-officedocument.drawing+xml"/>
  <Override PartName="/xl/comments24.xml" ContentType="application/vnd.openxmlformats-officedocument.spreadsheetml.comments+xml"/>
  <Override PartName="/xl/drawings/drawing53.xml" ContentType="application/vnd.openxmlformats-officedocument.drawing+xml"/>
  <Override PartName="/xl/comments25.xml" ContentType="application/vnd.openxmlformats-officedocument.spreadsheetml.comments+xml"/>
  <Override PartName="/xl/drawings/drawing54.xml" ContentType="application/vnd.openxmlformats-officedocument.drawing+xml"/>
  <Override PartName="/xl/comments26.xml" ContentType="application/vnd.openxmlformats-officedocument.spreadsheetml.comments+xml"/>
  <Override PartName="/xl/drawings/drawing55.xml" ContentType="application/vnd.openxmlformats-officedocument.drawing+xml"/>
  <Override PartName="/xl/comments27.xml" ContentType="application/vnd.openxmlformats-officedocument.spreadsheetml.comments+xml"/>
  <Override PartName="/xl/drawings/drawing56.xml" ContentType="application/vnd.openxmlformats-officedocument.drawing+xml"/>
  <Override PartName="/xl/comments28.xml" ContentType="application/vnd.openxmlformats-officedocument.spreadsheetml.comments+xml"/>
  <Override PartName="/xl/drawings/drawing57.xml" ContentType="application/vnd.openxmlformats-officedocument.drawing+xml"/>
  <Override PartName="/xl/comments29.xml" ContentType="application/vnd.openxmlformats-officedocument.spreadsheetml.comments+xml"/>
  <Override PartName="/xl/drawings/drawing58.xml" ContentType="application/vnd.openxmlformats-officedocument.drawing+xml"/>
  <Override PartName="/xl/comments30.xml" ContentType="application/vnd.openxmlformats-officedocument.spreadsheetml.comments+xml"/>
  <Override PartName="/xl/drawings/drawing59.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60.xml" ContentType="application/vnd.openxmlformats-officedocument.drawing+xml"/>
  <Override PartName="/xl/drawings/drawing61.xml" ContentType="application/vnd.openxmlformats-officedocument.drawing+xml"/>
  <Override PartName="/xl/comments31.xml" ContentType="application/vnd.openxmlformats-officedocument.spreadsheetml.comments+xml"/>
  <Override PartName="/xl/drawings/drawing62.xml" ContentType="application/vnd.openxmlformats-officedocument.drawing+xml"/>
  <Override PartName="/xl/comments32.xml" ContentType="application/vnd.openxmlformats-officedocument.spreadsheetml.comments+xml"/>
  <Override PartName="/xl/drawings/drawing63.xml" ContentType="application/vnd.openxmlformats-officedocument.drawing+xml"/>
  <Override PartName="/xl/comments33.xml" ContentType="application/vnd.openxmlformats-officedocument.spreadsheetml.comments+xml"/>
  <Override PartName="/xl/drawings/drawing64.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omments34.xml" ContentType="application/vnd.openxmlformats-officedocument.spreadsheetml.comments+xml"/>
  <Override PartName="/xl/drawings/drawing65.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omments35.xml" ContentType="application/vnd.openxmlformats-officedocument.spreadsheetml.comments+xml"/>
  <Override PartName="/xl/drawings/drawing66.xml" ContentType="application/vnd.openxmlformats-officedocument.drawing+xml"/>
  <Override PartName="/xl/comments36.xml" ContentType="application/vnd.openxmlformats-officedocument.spreadsheetml.comments+xml"/>
  <Override PartName="/xl/drawings/drawing67.xml" ContentType="application/vnd.openxmlformats-officedocument.drawing+xml"/>
  <Override PartName="/xl/drawings/drawing68.xml" ContentType="application/vnd.openxmlformats-officedocument.drawing+xml"/>
  <Override PartName="/xl/comments37.xml" ContentType="application/vnd.openxmlformats-officedocument.spreadsheetml.comments+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6年度\K_働き方改革\K9_業務効率化\K910_工事関係書類\R070401 様式改定\02_通知\2回目（修正後）※最新\"/>
    </mc:Choice>
  </mc:AlternateContent>
  <bookViews>
    <workbookView xWindow="0" yWindow="0" windowWidth="20355" windowHeight="8970" tabRatio="859" activeTab="1"/>
  </bookViews>
  <sheets>
    <sheet name="改定履歴" sheetId="165" r:id="rId1"/>
    <sheet name="提出書類一覧" sheetId="53" r:id="rId2"/>
    <sheet name="入力シート" sheetId="2" r:id="rId3"/>
    <sheet name="010" sheetId="132" r:id="rId4"/>
    <sheet name="020" sheetId="133" r:id="rId5"/>
    <sheet name="021" sheetId="209" r:id="rId6"/>
    <sheet name="022" sheetId="210" r:id="rId7"/>
    <sheet name="030" sheetId="88" r:id="rId8"/>
    <sheet name="040" sheetId="89" r:id="rId9"/>
    <sheet name="050" sheetId="90" r:id="rId10"/>
    <sheet name="060" sheetId="93" r:id="rId11"/>
    <sheet name="080" sheetId="105" r:id="rId12"/>
    <sheet name="090" sheetId="58" r:id="rId13"/>
    <sheet name="100" sheetId="190" r:id="rId14"/>
    <sheet name="110" sheetId="168" r:id="rId15"/>
    <sheet name="120" sheetId="169" r:id="rId16"/>
    <sheet name="130" sheetId="170" r:id="rId17"/>
    <sheet name="140" sheetId="171" r:id="rId18"/>
    <sheet name="150" sheetId="129" r:id="rId19"/>
    <sheet name="160" sheetId="64" r:id="rId20"/>
    <sheet name="170" sheetId="138" r:id="rId21"/>
    <sheet name="180" sheetId="104" r:id="rId22"/>
    <sheet name="190" sheetId="67" r:id="rId23"/>
    <sheet name="200" sheetId="65" r:id="rId24"/>
    <sheet name="210" sheetId="166" r:id="rId25"/>
    <sheet name="220" sheetId="146" r:id="rId26"/>
    <sheet name="ICT土工" sheetId="184" r:id="rId27"/>
    <sheet name="ICT土工1000m3未満" sheetId="193" r:id="rId28"/>
    <sheet name="ICT作業土工（床掘）" sheetId="174" r:id="rId29"/>
    <sheet name="ICT小規模土工" sheetId="175" r:id="rId30"/>
    <sheet name="ICT舗装工" sheetId="176" r:id="rId31"/>
    <sheet name="ICT河川浚渫工" sheetId="177" r:id="rId32"/>
    <sheet name="ICT付帯構造物設置工" sheetId="178" r:id="rId33"/>
    <sheet name="ICT法面工" sheetId="183" r:id="rId34"/>
    <sheet name="ICT地盤改良工" sheetId="179" r:id="rId35"/>
    <sheet name="ICT舗装工（修繕工）" sheetId="180" r:id="rId36"/>
    <sheet name="ICT基礎工" sheetId="181" r:id="rId37"/>
    <sheet name="ICT擁壁工" sheetId="182" r:id="rId38"/>
    <sheet name="ICT構造物工（橋梁上部）" sheetId="191" r:id="rId39"/>
    <sheet name="ICT構造物工（橋脚・橋台）" sheetId="192" r:id="rId40"/>
    <sheet name="ICTコンクリート堰堤工" sheetId="206" r:id="rId41"/>
    <sheet name="ICT範囲図" sheetId="172" r:id="rId42"/>
    <sheet name="ICTチェックシート" sheetId="173" r:id="rId43"/>
    <sheet name="230" sheetId="163" r:id="rId44"/>
    <sheet name="230-1" sheetId="194" r:id="rId45"/>
    <sheet name="230-１-例" sheetId="195" r:id="rId46"/>
    <sheet name="230-2" sheetId="207" r:id="rId47"/>
    <sheet name="230-2-例" sheetId="208" r:id="rId48"/>
    <sheet name="230-3(港湾工事 9か月以内の工期) " sheetId="199" r:id="rId49"/>
    <sheet name="230-4(港湾工事 9か月を超える工期)" sheetId="200" r:id="rId50"/>
    <sheet name="230-3,4-例" sheetId="201" r:id="rId51"/>
    <sheet name="240" sheetId="202" r:id="rId52"/>
    <sheet name="250" sheetId="74" r:id="rId53"/>
    <sheet name="270" sheetId="107" r:id="rId54"/>
    <sheet name="280" sheetId="116" r:id="rId55"/>
    <sheet name="290" sheetId="106" r:id="rId56"/>
    <sheet name="300" sheetId="87" r:id="rId57"/>
    <sheet name="310" sheetId="119" r:id="rId58"/>
    <sheet name="320" sheetId="120" r:id="rId59"/>
    <sheet name="330" sheetId="72" r:id="rId60"/>
    <sheet name="340" sheetId="124" r:id="rId61"/>
    <sheet name="340-2" sheetId="125" r:id="rId62"/>
    <sheet name="350" sheetId="136" r:id="rId63"/>
    <sheet name="360" sheetId="117" r:id="rId64"/>
    <sheet name="370" sheetId="118" r:id="rId65"/>
    <sheet name="380" sheetId="73" r:id="rId66"/>
    <sheet name="390" sheetId="186" r:id="rId67"/>
    <sheet name="390-1" sheetId="187" r:id="rId68"/>
    <sheet name="400" sheetId="188" r:id="rId69"/>
    <sheet name="410" sheetId="189" r:id="rId70"/>
    <sheet name="1220-1" sheetId="203" r:id="rId71"/>
    <sheet name="1220-2" sheetId="204" r:id="rId72"/>
    <sheet name="1220-3" sheetId="205" r:id="rId73"/>
    <sheet name="1270" sheetId="185" r:id="rId74"/>
  </sheets>
  <externalReferences>
    <externalReference r:id="rId75"/>
    <externalReference r:id="rId76"/>
  </externalReferences>
  <definedNames>
    <definedName name="_xlnm._FilterDatabase" localSheetId="52" hidden="1">'250'!$V$7:$V$8</definedName>
    <definedName name="jimusho">[1]成績採点表!$A$3:$B$23</definedName>
    <definedName name="page1" localSheetId="5">#REF!</definedName>
    <definedName name="page1" localSheetId="6">#REF!</definedName>
    <definedName name="page1" localSheetId="24">'210'!$B$1:$M$51</definedName>
    <definedName name="page1" localSheetId="40">#REF!</definedName>
    <definedName name="page1" localSheetId="39">#REF!</definedName>
    <definedName name="page1" localSheetId="38">#REF!</definedName>
    <definedName name="page1" localSheetId="27">#REF!</definedName>
    <definedName name="page1">#REF!</definedName>
    <definedName name="page2" localSheetId="5">#REF!</definedName>
    <definedName name="page2" localSheetId="6">#REF!</definedName>
    <definedName name="page2" localSheetId="24">'210'!$B$53:$M$86</definedName>
    <definedName name="page2" localSheetId="40">#REF!</definedName>
    <definedName name="page2" localSheetId="39">#REF!</definedName>
    <definedName name="page2" localSheetId="38">#REF!</definedName>
    <definedName name="page2" localSheetId="27">#REF!</definedName>
    <definedName name="page2">#REF!</definedName>
    <definedName name="_xlnm.Print_Area" localSheetId="3">'010'!$A$1:$I$45</definedName>
    <definedName name="_xlnm.Print_Area" localSheetId="4">'020'!$A$1:$E$170</definedName>
    <definedName name="_xlnm.Print_Area" localSheetId="5">'021'!$A$1:$AQ$142</definedName>
    <definedName name="_xlnm.Print_Area" localSheetId="6">'022'!$A$1:$F$105</definedName>
    <definedName name="_xlnm.Print_Area" localSheetId="7">'030'!$A$1:$AS$37</definedName>
    <definedName name="_xlnm.Print_Area" localSheetId="8">'040'!$A$1:$Y$49</definedName>
    <definedName name="_xlnm.Print_Area" localSheetId="9">'050'!$A$1:$AX$32</definedName>
    <definedName name="_xlnm.Print_Area" localSheetId="10">'060'!$A$1:$Z$35</definedName>
    <definedName name="_xlnm.Print_Area" localSheetId="11">'080'!$A$1:$Y$54</definedName>
    <definedName name="_xlnm.Print_Area" localSheetId="13">'100'!$A$1:$AI$47</definedName>
    <definedName name="_xlnm.Print_Area" localSheetId="14">'110'!$A$1:$CG$78</definedName>
    <definedName name="_xlnm.Print_Area" localSheetId="73">'1270'!$A$1:$AI$41</definedName>
    <definedName name="_xlnm.Print_Area" localSheetId="16">'130'!$A$1:$T$73</definedName>
    <definedName name="_xlnm.Print_Area" localSheetId="17">'140'!$A$1:$AK$59</definedName>
    <definedName name="_xlnm.Print_Area" localSheetId="18">'150'!$A$1:$H$47</definedName>
    <definedName name="_xlnm.Print_Area" localSheetId="19">'160'!$A$1:$D$46</definedName>
    <definedName name="_xlnm.Print_Area" localSheetId="21">'180'!$A$1:$X$38</definedName>
    <definedName name="_xlnm.Print_Area" localSheetId="23">'200'!$A$1:$L$40</definedName>
    <definedName name="_xlnm.Print_Area" localSheetId="24">'210'!$B$1:$M$83</definedName>
    <definedName name="_xlnm.Print_Area" localSheetId="25">'220'!$A$1:$X$47</definedName>
    <definedName name="_xlnm.Print_Area" localSheetId="43">'230'!$A$1:$X$48</definedName>
    <definedName name="_xlnm.Print_Area" localSheetId="44">'230-1'!$A$1:$AO$531</definedName>
    <definedName name="_xlnm.Print_Area" localSheetId="45">'230-１-例'!$A$1:$AO$531</definedName>
    <definedName name="_xlnm.Print_Area" localSheetId="46">'230-2'!$A$1:$AI$339</definedName>
    <definedName name="_xlnm.Print_Area" localSheetId="47">'230-2-例'!$A$1:$AI$339</definedName>
    <definedName name="_xlnm.Print_Area" localSheetId="48">'230-3(港湾工事 9か月以内の工期) '!$A$1:$AG$88</definedName>
    <definedName name="_xlnm.Print_Area" localSheetId="50">'230-3,4-例'!$A$1:$AG$87</definedName>
    <definedName name="_xlnm.Print_Area" localSheetId="49">'230-4(港湾工事 9か月を超える工期)'!$A$1:$AG$176</definedName>
    <definedName name="_xlnm.Print_Area" localSheetId="52">'250'!$A$1:$S$66</definedName>
    <definedName name="_xlnm.Print_Area" localSheetId="53">'270'!$A$1:$Y$34</definedName>
    <definedName name="_xlnm.Print_Area" localSheetId="55">'290'!$A$1:$T$49</definedName>
    <definedName name="_xlnm.Print_Area" localSheetId="56">'300'!$A$1:$AU$38</definedName>
    <definedName name="_xlnm.Print_Area" localSheetId="57">'310'!$A$1:$AI$59</definedName>
    <definedName name="_xlnm.Print_Area" localSheetId="58">'320'!$A$1:$AJ$41</definedName>
    <definedName name="_xlnm.Print_Area" localSheetId="59">'330'!$A$1:$U$30</definedName>
    <definedName name="_xlnm.Print_Area" localSheetId="61">'340-2'!$A$1:$E$47</definedName>
    <definedName name="_xlnm.Print_Area" localSheetId="63">'360'!$A$1:$K$52</definedName>
    <definedName name="_xlnm.Print_Area" localSheetId="64">'370'!$A$1:$G$40</definedName>
    <definedName name="_xlnm.Print_Area" localSheetId="65">'380'!$A$1:$J$36</definedName>
    <definedName name="_xlnm.Print_Area" localSheetId="66">'390'!$A$1:$AN$55</definedName>
    <definedName name="_xlnm.Print_Area" localSheetId="67">'390-1'!$A$1:$T$44</definedName>
    <definedName name="_xlnm.Print_Area" localSheetId="68">'400'!$A$1:$F$73</definedName>
    <definedName name="_xlnm.Print_Area" localSheetId="69">'410'!$A$1:$S$153</definedName>
    <definedName name="_xlnm.Print_Area" localSheetId="0">改定履歴!$A$1:$D$68</definedName>
    <definedName name="_xlnm.Print_Area" localSheetId="1">提出書類一覧!$A$2:$K$215</definedName>
    <definedName name="_xlnm.Print_Area" localSheetId="2">入力シート!$A$1:$D$32</definedName>
    <definedName name="_xlnm.Print_Titles" localSheetId="44">'230-1'!$1:$22</definedName>
    <definedName name="_xlnm.Print_Titles" localSheetId="45">'230-１-例'!$1:$22</definedName>
    <definedName name="_xlnm.Print_Titles" localSheetId="46">'230-2'!$1:$6</definedName>
    <definedName name="_xlnm.Print_Titles" localSheetId="47">'230-2-例'!$1:$6</definedName>
    <definedName name="_xlnm.Print_Titles" localSheetId="52">'250'!$10:$10</definedName>
    <definedName name="_xlnm.Print_Titles" localSheetId="1">提出書類一覧!$2:$4</definedName>
    <definedName name="夏休" localSheetId="44">#REF!</definedName>
    <definedName name="夏休" localSheetId="45">#REF!</definedName>
    <definedName name="夏休" localSheetId="46">#REF!</definedName>
    <definedName name="夏休" localSheetId="47">#REF!</definedName>
    <definedName name="夏休" localSheetId="40">#REF!</definedName>
    <definedName name="夏休">#REF!</definedName>
    <definedName name="技能講習名" localSheetId="5">#REF!</definedName>
    <definedName name="技能講習名" localSheetId="6">#REF!</definedName>
    <definedName name="技能講習名" localSheetId="13">#REF!</definedName>
    <definedName name="技能講習名" localSheetId="40">#REF!</definedName>
    <definedName name="技能講習名" localSheetId="39">#REF!</definedName>
    <definedName name="技能講習名" localSheetId="38">#REF!</definedName>
    <definedName name="技能講習名" localSheetId="27">#REF!</definedName>
    <definedName name="技能講習名">#REF!</definedName>
    <definedName name="許可業種" localSheetId="5">#REF!</definedName>
    <definedName name="許可業種" localSheetId="6">#REF!</definedName>
    <definedName name="許可業種" localSheetId="13">#REF!</definedName>
    <definedName name="許可業種" localSheetId="40">#REF!</definedName>
    <definedName name="許可業種" localSheetId="39">#REF!</definedName>
    <definedName name="許可業種" localSheetId="38">#REF!</definedName>
    <definedName name="許可業種" localSheetId="27">#REF!</definedName>
    <definedName name="許可業種">#REF!</definedName>
    <definedName name="血液型" localSheetId="5">#REF!</definedName>
    <definedName name="血液型" localSheetId="6">#REF!</definedName>
    <definedName name="血液型" localSheetId="13">#REF!</definedName>
    <definedName name="血液型" localSheetId="40">#REF!</definedName>
    <definedName name="血液型" localSheetId="39">#REF!</definedName>
    <definedName name="血液型" localSheetId="38">#REF!</definedName>
    <definedName name="血液型" localSheetId="27">#REF!</definedName>
    <definedName name="血液型">#REF!</definedName>
    <definedName name="工種" localSheetId="5">#REF!</definedName>
    <definedName name="工種" localSheetId="6">#REF!</definedName>
    <definedName name="工種" localSheetId="13">#REF!</definedName>
    <definedName name="工種" localSheetId="40">#REF!</definedName>
    <definedName name="工種" localSheetId="39">#REF!</definedName>
    <definedName name="工種" localSheetId="38">#REF!</definedName>
    <definedName name="工種" localSheetId="27">#REF!</definedName>
    <definedName name="工種">#REF!</definedName>
    <definedName name="工種１" localSheetId="5">#REF!</definedName>
    <definedName name="工種１" localSheetId="6">#REF!</definedName>
    <definedName name="工種１" localSheetId="40">#REF!</definedName>
    <definedName name="工種１" localSheetId="39">#REF!</definedName>
    <definedName name="工種１" localSheetId="38">#REF!</definedName>
    <definedName name="工種１" localSheetId="27">#REF!</definedName>
    <definedName name="工種１">#REF!</definedName>
    <definedName name="工種工種" localSheetId="5">#REF!</definedName>
    <definedName name="工種工種" localSheetId="6">#REF!</definedName>
    <definedName name="工種工種" localSheetId="40">#REF!</definedName>
    <definedName name="工種工種" localSheetId="39">#REF!</definedName>
    <definedName name="工種工種" localSheetId="38">#REF!</definedName>
    <definedName name="工種工種" localSheetId="27">#REF!</definedName>
    <definedName name="工種工種">#REF!</definedName>
    <definedName name="週休">[2]入力画面!$R$43:$S$46</definedName>
    <definedName name="祝日" localSheetId="44">#REF!</definedName>
    <definedName name="祝日" localSheetId="45">#REF!</definedName>
    <definedName name="祝日" localSheetId="46">#REF!</definedName>
    <definedName name="祝日" localSheetId="47">#REF!</definedName>
    <definedName name="祝日" localSheetId="40">#REF!</definedName>
    <definedName name="祝日">#REF!</definedName>
    <definedName name="職種名" localSheetId="5">#REF!</definedName>
    <definedName name="職種名" localSheetId="6">#REF!</definedName>
    <definedName name="職種名" localSheetId="13">#REF!</definedName>
    <definedName name="職種名" localSheetId="40">#REF!</definedName>
    <definedName name="職種名" localSheetId="39">#REF!</definedName>
    <definedName name="職種名" localSheetId="38">#REF!</definedName>
    <definedName name="職種名" localSheetId="27">#REF!</definedName>
    <definedName name="職種名">#REF!</definedName>
    <definedName name="中止" localSheetId="44">#REF!</definedName>
    <definedName name="中止" localSheetId="45">#REF!</definedName>
    <definedName name="中止" localSheetId="46">#REF!</definedName>
    <definedName name="中止" localSheetId="47">#REF!</definedName>
    <definedName name="中止" localSheetId="40">#REF!</definedName>
    <definedName name="中止">#REF!</definedName>
    <definedName name="通常" localSheetId="44">#REF!</definedName>
    <definedName name="通常" localSheetId="45">#REF!</definedName>
    <definedName name="通常" localSheetId="46">#REF!</definedName>
    <definedName name="通常" localSheetId="47">#REF!</definedName>
    <definedName name="通常" localSheetId="40">#REF!</definedName>
    <definedName name="通常">#REF!</definedName>
    <definedName name="通常実績" localSheetId="44">#REF!</definedName>
    <definedName name="通常実績" localSheetId="45">#REF!</definedName>
    <definedName name="通常実績" localSheetId="46">#REF!</definedName>
    <definedName name="通常実績" localSheetId="47">#REF!</definedName>
    <definedName name="通常実績" localSheetId="40">#REF!</definedName>
    <definedName name="通常実績">#REF!</definedName>
    <definedName name="冬休" localSheetId="44">#REF!</definedName>
    <definedName name="冬休" localSheetId="45">#REF!</definedName>
    <definedName name="冬休" localSheetId="46">#REF!</definedName>
    <definedName name="冬休" localSheetId="47">#REF!</definedName>
    <definedName name="冬休" localSheetId="40">#REF!</definedName>
    <definedName name="冬休">#REF!</definedName>
    <definedName name="特殊健康診断名" localSheetId="5">#REF!</definedName>
    <definedName name="特殊健康診断名" localSheetId="6">#REF!</definedName>
    <definedName name="特殊健康診断名" localSheetId="13">#REF!</definedName>
    <definedName name="特殊健康診断名" localSheetId="40">#REF!</definedName>
    <definedName name="特殊健康診断名" localSheetId="39">#REF!</definedName>
    <definedName name="特殊健康診断名" localSheetId="38">#REF!</definedName>
    <definedName name="特殊健康診断名" localSheetId="27">#REF!</definedName>
    <definedName name="特殊健康診断名">#REF!</definedName>
    <definedName name="特別教育名" localSheetId="5">#REF!</definedName>
    <definedName name="特別教育名" localSheetId="6">#REF!</definedName>
    <definedName name="特別教育名" localSheetId="13">#REF!</definedName>
    <definedName name="特別教育名" localSheetId="40">#REF!</definedName>
    <definedName name="特別教育名" localSheetId="39">#REF!</definedName>
    <definedName name="特別教育名" localSheetId="38">#REF!</definedName>
    <definedName name="特別教育名" localSheetId="27">#REF!</definedName>
    <definedName name="特別教育名">#REF!</definedName>
    <definedName name="免許資格名" localSheetId="5">#REF!</definedName>
    <definedName name="免許資格名" localSheetId="6">#REF!</definedName>
    <definedName name="免許資格名" localSheetId="13">#REF!</definedName>
    <definedName name="免許資格名" localSheetId="40">#REF!</definedName>
    <definedName name="免許資格名" localSheetId="39">#REF!</definedName>
    <definedName name="免許資格名" localSheetId="38">#REF!</definedName>
    <definedName name="免許資格名" localSheetId="27">#REF!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210" l="1"/>
  <c r="B14" i="210"/>
  <c r="B13" i="210"/>
  <c r="B12" i="210"/>
  <c r="B11" i="210"/>
  <c r="C5" i="210"/>
  <c r="C6" i="210"/>
  <c r="C7" i="210"/>
  <c r="B10" i="210"/>
  <c r="B9" i="133"/>
  <c r="P22" i="209" l="1"/>
  <c r="P18" i="209"/>
  <c r="P17" i="209"/>
  <c r="P13" i="209"/>
  <c r="P12" i="209"/>
  <c r="P11" i="209"/>
  <c r="G5" i="207" l="1"/>
  <c r="P5" i="207" s="1"/>
  <c r="G4" i="207"/>
  <c r="G3" i="207"/>
  <c r="G4" i="208"/>
  <c r="D7" i="208" s="1"/>
  <c r="G3" i="208"/>
  <c r="AL336" i="208"/>
  <c r="AI335" i="208"/>
  <c r="AI333" i="208"/>
  <c r="AI331" i="208"/>
  <c r="AL320" i="208"/>
  <c r="AI319" i="208"/>
  <c r="AI317" i="208"/>
  <c r="AI315" i="208"/>
  <c r="AL304" i="208"/>
  <c r="AI303" i="208"/>
  <c r="AI301" i="208"/>
  <c r="AI299" i="208"/>
  <c r="AL288" i="208"/>
  <c r="AI287" i="208"/>
  <c r="AI285" i="208"/>
  <c r="AI283" i="208"/>
  <c r="AL272" i="208"/>
  <c r="AI271" i="208"/>
  <c r="AI269" i="208"/>
  <c r="AI267" i="208"/>
  <c r="AL256" i="208"/>
  <c r="AI255" i="208"/>
  <c r="AI253" i="208"/>
  <c r="AI251" i="208"/>
  <c r="AL240" i="208"/>
  <c r="AI239" i="208"/>
  <c r="AI237" i="208"/>
  <c r="AI235" i="208"/>
  <c r="AL224" i="208"/>
  <c r="AI223" i="208"/>
  <c r="AI221" i="208"/>
  <c r="AI219" i="208"/>
  <c r="AL208" i="208"/>
  <c r="AI207" i="208"/>
  <c r="AI205" i="208"/>
  <c r="AI203" i="208"/>
  <c r="AL192" i="208"/>
  <c r="AI191" i="208"/>
  <c r="AI189" i="208"/>
  <c r="AI187" i="208"/>
  <c r="AL176" i="208"/>
  <c r="AI175" i="208"/>
  <c r="AI173" i="208"/>
  <c r="AI171" i="208"/>
  <c r="AL160" i="208"/>
  <c r="AI159" i="208"/>
  <c r="AI157" i="208"/>
  <c r="AI155" i="208"/>
  <c r="AL144" i="208"/>
  <c r="AI143" i="208"/>
  <c r="AI141" i="208"/>
  <c r="AI139" i="208"/>
  <c r="AL128" i="208"/>
  <c r="AI127" i="208"/>
  <c r="AI125" i="208"/>
  <c r="AI123" i="208"/>
  <c r="AL112" i="208"/>
  <c r="AI111" i="208"/>
  <c r="AI109" i="208"/>
  <c r="AI107" i="208"/>
  <c r="AL96" i="208"/>
  <c r="AI95" i="208"/>
  <c r="AI93" i="208"/>
  <c r="AI91" i="208"/>
  <c r="AL80" i="208"/>
  <c r="AI79" i="208"/>
  <c r="AI77" i="208"/>
  <c r="AI75" i="208"/>
  <c r="AL64" i="208"/>
  <c r="AI63" i="208"/>
  <c r="AI61" i="208"/>
  <c r="AI59" i="208"/>
  <c r="AL48" i="208"/>
  <c r="AI47" i="208"/>
  <c r="AI45" i="208"/>
  <c r="AI43" i="208"/>
  <c r="AL32" i="208"/>
  <c r="AI31" i="208"/>
  <c r="AI29" i="208"/>
  <c r="AI27" i="208"/>
  <c r="AL16" i="208"/>
  <c r="AI15" i="208"/>
  <c r="AI13" i="208"/>
  <c r="W3" i="208" s="1"/>
  <c r="AI11" i="208"/>
  <c r="AL336" i="207"/>
  <c r="AI335" i="207"/>
  <c r="AI333" i="207"/>
  <c r="AI331" i="207"/>
  <c r="AL320" i="207"/>
  <c r="AI319" i="207"/>
  <c r="AI317" i="207"/>
  <c r="AI315" i="207"/>
  <c r="AL304" i="207"/>
  <c r="AI303" i="207"/>
  <c r="AI301" i="207"/>
  <c r="AI299" i="207"/>
  <c r="AL288" i="207"/>
  <c r="AI287" i="207"/>
  <c r="AI285" i="207"/>
  <c r="AI283" i="207"/>
  <c r="AL272" i="207"/>
  <c r="AI271" i="207"/>
  <c r="AI269" i="207"/>
  <c r="AI267" i="207"/>
  <c r="AL256" i="207"/>
  <c r="AI255" i="207"/>
  <c r="AI253" i="207"/>
  <c r="AI251" i="207"/>
  <c r="AL240" i="207"/>
  <c r="AI239" i="207"/>
  <c r="AI237" i="207"/>
  <c r="AI235" i="207"/>
  <c r="AL224" i="207"/>
  <c r="AI223" i="207"/>
  <c r="AI221" i="207"/>
  <c r="AI219" i="207"/>
  <c r="AL208" i="207"/>
  <c r="AI207" i="207"/>
  <c r="AI205" i="207"/>
  <c r="AI203" i="207"/>
  <c r="AL192" i="207"/>
  <c r="AI191" i="207"/>
  <c r="AI189" i="207"/>
  <c r="AI187" i="207"/>
  <c r="AL176" i="207"/>
  <c r="AI175" i="207"/>
  <c r="AI173" i="207"/>
  <c r="AI171" i="207"/>
  <c r="AL160" i="207"/>
  <c r="AI159" i="207"/>
  <c r="AI157" i="207"/>
  <c r="AI155" i="207"/>
  <c r="AL144" i="207"/>
  <c r="AI143" i="207"/>
  <c r="AI141" i="207"/>
  <c r="AI139" i="207"/>
  <c r="AL128" i="207"/>
  <c r="AI127" i="207"/>
  <c r="AI125" i="207"/>
  <c r="AI123" i="207"/>
  <c r="AL112" i="207"/>
  <c r="AI111" i="207"/>
  <c r="AI109" i="207"/>
  <c r="AI107" i="207"/>
  <c r="AL96" i="207"/>
  <c r="AI95" i="207"/>
  <c r="AI93" i="207"/>
  <c r="AI91" i="207"/>
  <c r="AL80" i="207"/>
  <c r="AI79" i="207"/>
  <c r="AI77" i="207"/>
  <c r="AI75" i="207"/>
  <c r="AL64" i="207"/>
  <c r="AI63" i="207"/>
  <c r="AI61" i="207"/>
  <c r="AI59" i="207"/>
  <c r="AL48" i="207"/>
  <c r="AI47" i="207"/>
  <c r="AI45" i="207"/>
  <c r="AI43" i="207"/>
  <c r="AL32" i="207"/>
  <c r="AI31" i="207"/>
  <c r="AI29" i="207"/>
  <c r="AI27" i="207"/>
  <c r="AL16" i="207"/>
  <c r="AI15" i="207"/>
  <c r="W4" i="207" s="1"/>
  <c r="AI13" i="207"/>
  <c r="AI11" i="207"/>
  <c r="D7" i="207"/>
  <c r="C7" i="207"/>
  <c r="F7" i="208" l="1"/>
  <c r="P5" i="208"/>
  <c r="C7" i="208"/>
  <c r="C9" i="208" s="1"/>
  <c r="C26" i="208" s="1"/>
  <c r="C23" i="208" s="1"/>
  <c r="W4" i="208"/>
  <c r="F7" i="207"/>
  <c r="C9" i="207"/>
  <c r="W3" i="207"/>
  <c r="C10" i="208" l="1"/>
  <c r="C11" i="208" s="1"/>
  <c r="C19" i="208" s="1"/>
  <c r="C27" i="208"/>
  <c r="C35" i="208" s="1"/>
  <c r="D23" i="208"/>
  <c r="C24" i="208"/>
  <c r="D9" i="208"/>
  <c r="C8" i="208"/>
  <c r="C25" i="208"/>
  <c r="E9" i="208"/>
  <c r="D10" i="208"/>
  <c r="D9" i="207"/>
  <c r="C10" i="207"/>
  <c r="C8" i="207"/>
  <c r="C26" i="207"/>
  <c r="C37" i="208" l="1"/>
  <c r="C36" i="208"/>
  <c r="C34" i="208"/>
  <c r="E10" i="208"/>
  <c r="F9" i="208"/>
  <c r="C18" i="208"/>
  <c r="D11" i="208"/>
  <c r="D21" i="208" s="1"/>
  <c r="C20" i="208"/>
  <c r="C21" i="208"/>
  <c r="D25" i="208"/>
  <c r="C42" i="208"/>
  <c r="C27" i="207"/>
  <c r="C24" i="207"/>
  <c r="D23" i="207"/>
  <c r="C23" i="207"/>
  <c r="C25" i="207" s="1"/>
  <c r="C11" i="207"/>
  <c r="D10" i="207"/>
  <c r="E9" i="207"/>
  <c r="E11" i="208" l="1"/>
  <c r="E21" i="208" s="1"/>
  <c r="C43" i="208"/>
  <c r="C53" i="208" s="1"/>
  <c r="C39" i="208"/>
  <c r="C40" i="208"/>
  <c r="D39" i="208"/>
  <c r="D20" i="208"/>
  <c r="D18" i="208"/>
  <c r="G9" i="208"/>
  <c r="F10" i="208"/>
  <c r="D19" i="208"/>
  <c r="E25" i="208"/>
  <c r="D26" i="208"/>
  <c r="C42" i="207"/>
  <c r="D25" i="207"/>
  <c r="C34" i="207"/>
  <c r="C19" i="207"/>
  <c r="C35" i="207"/>
  <c r="D11" i="207"/>
  <c r="D19" i="207" s="1"/>
  <c r="C20" i="207"/>
  <c r="C21" i="207"/>
  <c r="C18" i="207"/>
  <c r="C36" i="207"/>
  <c r="E10" i="207"/>
  <c r="F9" i="207"/>
  <c r="C37" i="207"/>
  <c r="D20" i="207" l="1"/>
  <c r="F25" i="208"/>
  <c r="E26" i="208"/>
  <c r="E18" i="208"/>
  <c r="F11" i="208"/>
  <c r="F20" i="208" s="1"/>
  <c r="E19" i="208"/>
  <c r="H9" i="208"/>
  <c r="G10" i="208"/>
  <c r="C41" i="208"/>
  <c r="E20" i="208"/>
  <c r="C51" i="208"/>
  <c r="C50" i="208"/>
  <c r="D27" i="208"/>
  <c r="D37" i="208" s="1"/>
  <c r="C52" i="208"/>
  <c r="D21" i="207"/>
  <c r="F10" i="207"/>
  <c r="G9" i="207"/>
  <c r="D18" i="207"/>
  <c r="E25" i="207"/>
  <c r="D26" i="207"/>
  <c r="E11" i="207"/>
  <c r="C43" i="207"/>
  <c r="C51" i="207" s="1"/>
  <c r="C40" i="207"/>
  <c r="C39" i="207"/>
  <c r="D39" i="207"/>
  <c r="C50" i="207" l="1"/>
  <c r="C52" i="207"/>
  <c r="F21" i="208"/>
  <c r="D35" i="208"/>
  <c r="D36" i="208"/>
  <c r="E27" i="208"/>
  <c r="E34" i="208" s="1"/>
  <c r="C58" i="208"/>
  <c r="D41" i="208"/>
  <c r="G11" i="208"/>
  <c r="G19" i="208" s="1"/>
  <c r="I9" i="208"/>
  <c r="H10" i="208"/>
  <c r="F26" i="208"/>
  <c r="G25" i="208"/>
  <c r="F18" i="208"/>
  <c r="F19" i="208"/>
  <c r="D34" i="208"/>
  <c r="C53" i="207"/>
  <c r="E19" i="207"/>
  <c r="E20" i="207"/>
  <c r="E21" i="207"/>
  <c r="H9" i="207"/>
  <c r="G10" i="207"/>
  <c r="F11" i="207"/>
  <c r="F20" i="207" s="1"/>
  <c r="C41" i="207"/>
  <c r="E18" i="207"/>
  <c r="D27" i="207"/>
  <c r="D34" i="207" s="1"/>
  <c r="F25" i="207"/>
  <c r="E26" i="207"/>
  <c r="E35" i="208" l="1"/>
  <c r="G21" i="208"/>
  <c r="G20" i="208"/>
  <c r="E36" i="208"/>
  <c r="J9" i="208"/>
  <c r="I10" i="208"/>
  <c r="D42" i="208"/>
  <c r="E41" i="208"/>
  <c r="C55" i="208"/>
  <c r="C59" i="208"/>
  <c r="C56" i="208"/>
  <c r="D55" i="208"/>
  <c r="H11" i="208"/>
  <c r="H21" i="208" s="1"/>
  <c r="E37" i="208"/>
  <c r="G26" i="208"/>
  <c r="H25" i="208"/>
  <c r="G18" i="208"/>
  <c r="F27" i="208"/>
  <c r="F37" i="208" s="1"/>
  <c r="F19" i="207"/>
  <c r="D35" i="207"/>
  <c r="F18" i="207"/>
  <c r="E27" i="207"/>
  <c r="E37" i="207" s="1"/>
  <c r="D37" i="207"/>
  <c r="F21" i="207"/>
  <c r="C58" i="207"/>
  <c r="D41" i="207"/>
  <c r="D36" i="207"/>
  <c r="F26" i="207"/>
  <c r="G25" i="207"/>
  <c r="G11" i="207"/>
  <c r="G21" i="207" s="1"/>
  <c r="I9" i="207"/>
  <c r="H10" i="207"/>
  <c r="C57" i="208" l="1"/>
  <c r="E42" i="208"/>
  <c r="F41" i="208"/>
  <c r="F34" i="208"/>
  <c r="D43" i="208"/>
  <c r="D53" i="208" s="1"/>
  <c r="I11" i="208"/>
  <c r="I21" i="208" s="1"/>
  <c r="F36" i="208"/>
  <c r="H18" i="208"/>
  <c r="H19" i="208"/>
  <c r="C66" i="208"/>
  <c r="J10" i="208"/>
  <c r="K9" i="208"/>
  <c r="H20" i="208"/>
  <c r="C67" i="208"/>
  <c r="G27" i="208"/>
  <c r="G35" i="208" s="1"/>
  <c r="F35" i="208"/>
  <c r="C68" i="208"/>
  <c r="C74" i="208"/>
  <c r="D57" i="208"/>
  <c r="I25" i="208"/>
  <c r="H26" i="208"/>
  <c r="C69" i="208"/>
  <c r="G20" i="207"/>
  <c r="C59" i="207"/>
  <c r="C69" i="207" s="1"/>
  <c r="C56" i="207"/>
  <c r="D55" i="207"/>
  <c r="C55" i="207"/>
  <c r="H11" i="207"/>
  <c r="H20" i="207" s="1"/>
  <c r="G26" i="207"/>
  <c r="H25" i="207"/>
  <c r="F27" i="207"/>
  <c r="F37" i="207" s="1"/>
  <c r="J9" i="207"/>
  <c r="I10" i="207"/>
  <c r="E34" i="207"/>
  <c r="E35" i="207"/>
  <c r="G18" i="207"/>
  <c r="E36" i="207"/>
  <c r="G19" i="207"/>
  <c r="E41" i="207"/>
  <c r="D42" i="207"/>
  <c r="H19" i="207" l="1"/>
  <c r="H18" i="207"/>
  <c r="H21" i="207"/>
  <c r="F34" i="207"/>
  <c r="C67" i="207"/>
  <c r="F36" i="207"/>
  <c r="C66" i="207"/>
  <c r="C57" i="207"/>
  <c r="C74" i="207" s="1"/>
  <c r="I18" i="208"/>
  <c r="I19" i="208"/>
  <c r="I20" i="208"/>
  <c r="G34" i="208"/>
  <c r="K10" i="208"/>
  <c r="L9" i="208"/>
  <c r="F42" i="208"/>
  <c r="G41" i="208"/>
  <c r="E43" i="208"/>
  <c r="E53" i="208" s="1"/>
  <c r="D52" i="208"/>
  <c r="J11" i="208"/>
  <c r="J21" i="208" s="1"/>
  <c r="H27" i="208"/>
  <c r="H36" i="208" s="1"/>
  <c r="G36" i="208"/>
  <c r="I26" i="208"/>
  <c r="J25" i="208"/>
  <c r="G37" i="208"/>
  <c r="E57" i="208"/>
  <c r="D58" i="208"/>
  <c r="C75" i="208"/>
  <c r="C82" i="208" s="1"/>
  <c r="C72" i="208"/>
  <c r="C71" i="208"/>
  <c r="D71" i="208"/>
  <c r="D50" i="208"/>
  <c r="D51" i="208"/>
  <c r="F35" i="207"/>
  <c r="J10" i="207"/>
  <c r="K9" i="207"/>
  <c r="I11" i="207"/>
  <c r="I19" i="207" s="1"/>
  <c r="I25" i="207"/>
  <c r="H26" i="207"/>
  <c r="G27" i="207"/>
  <c r="G37" i="207" s="1"/>
  <c r="D43" i="207"/>
  <c r="D51" i="207" s="1"/>
  <c r="F41" i="207"/>
  <c r="E42" i="207"/>
  <c r="C68" i="207"/>
  <c r="D57" i="207" l="1"/>
  <c r="D50" i="207"/>
  <c r="D52" i="207"/>
  <c r="H37" i="208"/>
  <c r="H35" i="208"/>
  <c r="C85" i="208"/>
  <c r="H34" i="208"/>
  <c r="E51" i="208"/>
  <c r="E52" i="208"/>
  <c r="D59" i="208"/>
  <c r="D66" i="208" s="1"/>
  <c r="C73" i="208"/>
  <c r="F57" i="208"/>
  <c r="E58" i="208"/>
  <c r="E50" i="208"/>
  <c r="M9" i="208"/>
  <c r="L10" i="208"/>
  <c r="I27" i="208"/>
  <c r="I34" i="208" s="1"/>
  <c r="J19" i="208"/>
  <c r="K11" i="208"/>
  <c r="K21" i="208" s="1"/>
  <c r="K25" i="208"/>
  <c r="J26" i="208"/>
  <c r="J18" i="208"/>
  <c r="J20" i="208"/>
  <c r="F43" i="208"/>
  <c r="F50" i="208" s="1"/>
  <c r="C83" i="208"/>
  <c r="C84" i="208"/>
  <c r="H41" i="208"/>
  <c r="G42" i="208"/>
  <c r="H27" i="207"/>
  <c r="H37" i="207" s="1"/>
  <c r="J11" i="207"/>
  <c r="J21" i="207" s="1"/>
  <c r="C75" i="207"/>
  <c r="C84" i="207" s="1"/>
  <c r="C72" i="207"/>
  <c r="D71" i="207"/>
  <c r="C71" i="207"/>
  <c r="E43" i="207"/>
  <c r="E53" i="207" s="1"/>
  <c r="G34" i="207"/>
  <c r="G35" i="207"/>
  <c r="I18" i="207"/>
  <c r="D53" i="207"/>
  <c r="G36" i="207"/>
  <c r="I20" i="207"/>
  <c r="I21" i="207"/>
  <c r="D58" i="207"/>
  <c r="E57" i="207"/>
  <c r="I26" i="207"/>
  <c r="J25" i="207"/>
  <c r="F42" i="207"/>
  <c r="G41" i="207"/>
  <c r="L9" i="207"/>
  <c r="K10" i="207"/>
  <c r="E50" i="207" l="1"/>
  <c r="C85" i="207"/>
  <c r="E52" i="207"/>
  <c r="C83" i="207"/>
  <c r="D68" i="208"/>
  <c r="L25" i="208"/>
  <c r="K26" i="208"/>
  <c r="E59" i="208"/>
  <c r="E66" i="208" s="1"/>
  <c r="F51" i="208"/>
  <c r="K18" i="208"/>
  <c r="I35" i="208"/>
  <c r="G57" i="208"/>
  <c r="F58" i="208"/>
  <c r="D67" i="208"/>
  <c r="G43" i="208"/>
  <c r="G53" i="208" s="1"/>
  <c r="F52" i="208"/>
  <c r="K19" i="208"/>
  <c r="I36" i="208"/>
  <c r="D73" i="208"/>
  <c r="C90" i="208"/>
  <c r="D69" i="208"/>
  <c r="I41" i="208"/>
  <c r="H42" i="208"/>
  <c r="F53" i="208"/>
  <c r="K20" i="208"/>
  <c r="I37" i="208"/>
  <c r="J27" i="208"/>
  <c r="J35" i="208" s="1"/>
  <c r="M10" i="208"/>
  <c r="N9" i="208"/>
  <c r="L11" i="208"/>
  <c r="L21" i="208" s="1"/>
  <c r="H41" i="207"/>
  <c r="G42" i="207"/>
  <c r="I27" i="207"/>
  <c r="I35" i="207" s="1"/>
  <c r="J18" i="207"/>
  <c r="K18" i="207"/>
  <c r="K21" i="207"/>
  <c r="K11" i="207"/>
  <c r="K19" i="207" s="1"/>
  <c r="H35" i="207"/>
  <c r="H34" i="207"/>
  <c r="D59" i="207"/>
  <c r="D68" i="207" s="1"/>
  <c r="L10" i="207"/>
  <c r="M9" i="207"/>
  <c r="C73" i="207"/>
  <c r="J19" i="207"/>
  <c r="H36" i="207"/>
  <c r="E58" i="207"/>
  <c r="F57" i="207"/>
  <c r="F43" i="207"/>
  <c r="F50" i="207" s="1"/>
  <c r="E51" i="207"/>
  <c r="J20" i="207"/>
  <c r="J26" i="207"/>
  <c r="K25" i="207"/>
  <c r="C82" i="207"/>
  <c r="F51" i="207" l="1"/>
  <c r="F53" i="207"/>
  <c r="D67" i="207"/>
  <c r="D69" i="207"/>
  <c r="M11" i="208"/>
  <c r="M21" i="208" s="1"/>
  <c r="M18" i="208"/>
  <c r="L18" i="208"/>
  <c r="F59" i="208"/>
  <c r="F69" i="208" s="1"/>
  <c r="E68" i="208"/>
  <c r="J37" i="208"/>
  <c r="E67" i="208"/>
  <c r="G51" i="208"/>
  <c r="K27" i="208"/>
  <c r="K34" i="208" s="1"/>
  <c r="H43" i="208"/>
  <c r="H53" i="208" s="1"/>
  <c r="L19" i="208"/>
  <c r="I42" i="208"/>
  <c r="J41" i="208"/>
  <c r="H57" i="208"/>
  <c r="G58" i="208"/>
  <c r="L20" i="208"/>
  <c r="J36" i="208"/>
  <c r="C87" i="208"/>
  <c r="C91" i="208"/>
  <c r="C101" i="208" s="1"/>
  <c r="C88" i="208"/>
  <c r="D87" i="208"/>
  <c r="G52" i="208"/>
  <c r="M25" i="208"/>
  <c r="L26" i="208"/>
  <c r="J34" i="208"/>
  <c r="G50" i="208"/>
  <c r="E69" i="208"/>
  <c r="D74" i="208"/>
  <c r="E73" i="208"/>
  <c r="O9" i="208"/>
  <c r="N10" i="208"/>
  <c r="F58" i="207"/>
  <c r="G57" i="207"/>
  <c r="K20" i="207"/>
  <c r="I36" i="207"/>
  <c r="J27" i="207"/>
  <c r="J34" i="207" s="1"/>
  <c r="I37" i="207"/>
  <c r="C90" i="207"/>
  <c r="D73" i="207"/>
  <c r="M10" i="207"/>
  <c r="N9" i="207"/>
  <c r="G43" i="207"/>
  <c r="G51" i="207" s="1"/>
  <c r="L25" i="207"/>
  <c r="K26" i="207"/>
  <c r="F52" i="207"/>
  <c r="L11" i="207"/>
  <c r="L19" i="207" s="1"/>
  <c r="I41" i="207"/>
  <c r="H42" i="207"/>
  <c r="I34" i="207"/>
  <c r="E59" i="207"/>
  <c r="E66" i="207" s="1"/>
  <c r="D66" i="207"/>
  <c r="G52" i="207" l="1"/>
  <c r="G53" i="207"/>
  <c r="G50" i="207"/>
  <c r="J37" i="207"/>
  <c r="E67" i="207"/>
  <c r="L20" i="207"/>
  <c r="L21" i="207"/>
  <c r="E69" i="207"/>
  <c r="L18" i="207"/>
  <c r="C100" i="208"/>
  <c r="C99" i="208"/>
  <c r="M20" i="208"/>
  <c r="N25" i="208"/>
  <c r="M26" i="208"/>
  <c r="K35" i="208"/>
  <c r="M19" i="208"/>
  <c r="I43" i="208"/>
  <c r="I51" i="208" s="1"/>
  <c r="D75" i="208"/>
  <c r="D84" i="208" s="1"/>
  <c r="H50" i="208"/>
  <c r="K36" i="208"/>
  <c r="F66" i="208"/>
  <c r="H51" i="208"/>
  <c r="K37" i="208"/>
  <c r="F67" i="208"/>
  <c r="P9" i="208"/>
  <c r="O10" i="208"/>
  <c r="K41" i="208"/>
  <c r="J42" i="208"/>
  <c r="G59" i="208"/>
  <c r="G66" i="208" s="1"/>
  <c r="H52" i="208"/>
  <c r="F68" i="208"/>
  <c r="L27" i="208"/>
  <c r="L37" i="208" s="1"/>
  <c r="E74" i="208"/>
  <c r="F73" i="208"/>
  <c r="C89" i="208"/>
  <c r="N11" i="208"/>
  <c r="N19" i="208" s="1"/>
  <c r="C98" i="208"/>
  <c r="H58" i="208"/>
  <c r="I57" i="208"/>
  <c r="J41" i="207"/>
  <c r="I42" i="207"/>
  <c r="L26" i="207"/>
  <c r="M25" i="207"/>
  <c r="F59" i="207"/>
  <c r="F66" i="207" s="1"/>
  <c r="E68" i="207"/>
  <c r="D74" i="207"/>
  <c r="E73" i="207"/>
  <c r="C91" i="207"/>
  <c r="C101" i="207" s="1"/>
  <c r="C88" i="207"/>
  <c r="D87" i="207"/>
  <c r="C87" i="207"/>
  <c r="H43" i="207"/>
  <c r="H51" i="207" s="1"/>
  <c r="K27" i="207"/>
  <c r="K35" i="207" s="1"/>
  <c r="O9" i="207"/>
  <c r="N10" i="207"/>
  <c r="J36" i="207"/>
  <c r="G58" i="207"/>
  <c r="H57" i="207"/>
  <c r="M11" i="207"/>
  <c r="M19" i="207" s="1"/>
  <c r="J35" i="207"/>
  <c r="C89" i="207" l="1"/>
  <c r="C99" i="207"/>
  <c r="F68" i="207"/>
  <c r="M21" i="207"/>
  <c r="M18" i="207"/>
  <c r="H52" i="207"/>
  <c r="H53" i="207"/>
  <c r="M20" i="207"/>
  <c r="F67" i="207"/>
  <c r="I52" i="208"/>
  <c r="G68" i="208"/>
  <c r="D82" i="208"/>
  <c r="D83" i="208"/>
  <c r="D85" i="208"/>
  <c r="N20" i="208"/>
  <c r="N21" i="208"/>
  <c r="G67" i="208"/>
  <c r="I53" i="208"/>
  <c r="I58" i="208"/>
  <c r="J57" i="208"/>
  <c r="C106" i="208"/>
  <c r="D89" i="208"/>
  <c r="L35" i="208"/>
  <c r="G69" i="208"/>
  <c r="L34" i="208"/>
  <c r="G73" i="208"/>
  <c r="F74" i="208"/>
  <c r="H59" i="208"/>
  <c r="H67" i="208" s="1"/>
  <c r="J43" i="208"/>
  <c r="J53" i="208" s="1"/>
  <c r="K42" i="208"/>
  <c r="L41" i="208"/>
  <c r="M27" i="208"/>
  <c r="M34" i="208" s="1"/>
  <c r="L36" i="208"/>
  <c r="E75" i="208"/>
  <c r="E82" i="208" s="1"/>
  <c r="I50" i="208"/>
  <c r="N26" i="208"/>
  <c r="O25" i="208"/>
  <c r="N18" i="208"/>
  <c r="O11" i="208"/>
  <c r="O21" i="208" s="1"/>
  <c r="Q9" i="208"/>
  <c r="P10" i="208"/>
  <c r="G67" i="207"/>
  <c r="G59" i="207"/>
  <c r="G66" i="207" s="1"/>
  <c r="K37" i="207"/>
  <c r="F73" i="207"/>
  <c r="E74" i="207"/>
  <c r="D75" i="207"/>
  <c r="D84" i="207" s="1"/>
  <c r="N25" i="207"/>
  <c r="M26" i="207"/>
  <c r="N11" i="207"/>
  <c r="N19" i="207" s="1"/>
  <c r="H50" i="207"/>
  <c r="C98" i="207"/>
  <c r="L27" i="207"/>
  <c r="L35" i="207" s="1"/>
  <c r="K41" i="207"/>
  <c r="J42" i="207"/>
  <c r="K34" i="207"/>
  <c r="I57" i="207"/>
  <c r="H58" i="207"/>
  <c r="K36" i="207"/>
  <c r="C106" i="207"/>
  <c r="D89" i="207"/>
  <c r="P9" i="207"/>
  <c r="O10" i="207"/>
  <c r="C100" i="207"/>
  <c r="I43" i="207"/>
  <c r="I52" i="207" s="1"/>
  <c r="F69" i="207"/>
  <c r="G68" i="207" l="1"/>
  <c r="D85" i="207"/>
  <c r="N18" i="207"/>
  <c r="D82" i="207"/>
  <c r="N20" i="207"/>
  <c r="N21" i="207"/>
  <c r="E84" i="208"/>
  <c r="J50" i="208"/>
  <c r="E83" i="208"/>
  <c r="E85" i="208"/>
  <c r="J51" i="208"/>
  <c r="J52" i="208"/>
  <c r="H69" i="208"/>
  <c r="M37" i="208"/>
  <c r="O18" i="208"/>
  <c r="M36" i="208"/>
  <c r="E89" i="208"/>
  <c r="D90" i="208"/>
  <c r="K57" i="208"/>
  <c r="J58" i="208"/>
  <c r="O19" i="208"/>
  <c r="M35" i="208"/>
  <c r="F75" i="208"/>
  <c r="F84" i="208" s="1"/>
  <c r="I59" i="208"/>
  <c r="I69" i="208" s="1"/>
  <c r="L42" i="208"/>
  <c r="M41" i="208"/>
  <c r="H66" i="208"/>
  <c r="H73" i="208"/>
  <c r="G74" i="208"/>
  <c r="P19" i="208"/>
  <c r="P18" i="208"/>
  <c r="P11" i="208"/>
  <c r="P21" i="208" s="1"/>
  <c r="O26" i="208"/>
  <c r="P25" i="208"/>
  <c r="K43" i="208"/>
  <c r="K53" i="208" s="1"/>
  <c r="H68" i="208"/>
  <c r="C107" i="208"/>
  <c r="C104" i="208"/>
  <c r="D103" i="208"/>
  <c r="C103" i="208"/>
  <c r="O20" i="208"/>
  <c r="R9" i="208"/>
  <c r="Q10" i="208"/>
  <c r="N27" i="208"/>
  <c r="N34" i="208" s="1"/>
  <c r="O11" i="207"/>
  <c r="O21" i="207" s="1"/>
  <c r="E89" i="207"/>
  <c r="D90" i="207"/>
  <c r="L36" i="207"/>
  <c r="I50" i="207"/>
  <c r="C107" i="207"/>
  <c r="C114" i="207" s="1"/>
  <c r="C104" i="207"/>
  <c r="C103" i="207"/>
  <c r="C105" i="207" s="1"/>
  <c r="D103" i="207"/>
  <c r="L37" i="207"/>
  <c r="D83" i="207"/>
  <c r="G69" i="207"/>
  <c r="K42" i="207"/>
  <c r="L41" i="207"/>
  <c r="J43" i="207"/>
  <c r="J52" i="207" s="1"/>
  <c r="N26" i="207"/>
  <c r="O25" i="207"/>
  <c r="I53" i="207"/>
  <c r="J57" i="207"/>
  <c r="I58" i="207"/>
  <c r="L34" i="207"/>
  <c r="G73" i="207"/>
  <c r="F74" i="207"/>
  <c r="Q9" i="207"/>
  <c r="P10" i="207"/>
  <c r="I51" i="207"/>
  <c r="H59" i="207"/>
  <c r="H68" i="207" s="1"/>
  <c r="M27" i="207"/>
  <c r="M37" i="207" s="1"/>
  <c r="E75" i="207"/>
  <c r="E83" i="207" s="1"/>
  <c r="H67" i="207" l="1"/>
  <c r="H66" i="207"/>
  <c r="E85" i="207"/>
  <c r="E84" i="207"/>
  <c r="F85" i="208"/>
  <c r="P20" i="208"/>
  <c r="F83" i="208"/>
  <c r="L43" i="208"/>
  <c r="L53" i="208" s="1"/>
  <c r="F89" i="208"/>
  <c r="E90" i="208"/>
  <c r="K50" i="208"/>
  <c r="I66" i="208"/>
  <c r="K51" i="208"/>
  <c r="I68" i="208"/>
  <c r="Q11" i="208"/>
  <c r="Q19" i="208" s="1"/>
  <c r="K52" i="208"/>
  <c r="I67" i="208"/>
  <c r="N36" i="208"/>
  <c r="R10" i="208"/>
  <c r="S9" i="208"/>
  <c r="C115" i="208"/>
  <c r="G75" i="208"/>
  <c r="G84" i="208" s="1"/>
  <c r="J69" i="208"/>
  <c r="J59" i="208"/>
  <c r="J67" i="208" s="1"/>
  <c r="N37" i="208"/>
  <c r="C117" i="208"/>
  <c r="L57" i="208"/>
  <c r="K58" i="208"/>
  <c r="C116" i="208"/>
  <c r="Q25" i="208"/>
  <c r="P26" i="208"/>
  <c r="H74" i="208"/>
  <c r="I73" i="208"/>
  <c r="N35" i="208"/>
  <c r="C114" i="208"/>
  <c r="O27" i="208"/>
  <c r="O34" i="208" s="1"/>
  <c r="C105" i="208"/>
  <c r="M42" i="208"/>
  <c r="N41" i="208"/>
  <c r="F82" i="208"/>
  <c r="D91" i="208"/>
  <c r="D101" i="208" s="1"/>
  <c r="F75" i="207"/>
  <c r="F85" i="207" s="1"/>
  <c r="O26" i="207"/>
  <c r="P25" i="207"/>
  <c r="M41" i="207"/>
  <c r="L42" i="207"/>
  <c r="C122" i="207"/>
  <c r="D105" i="207"/>
  <c r="D91" i="207"/>
  <c r="D98" i="207" s="1"/>
  <c r="H69" i="207"/>
  <c r="G74" i="207"/>
  <c r="H73" i="207"/>
  <c r="N27" i="207"/>
  <c r="N37" i="207" s="1"/>
  <c r="K43" i="207"/>
  <c r="K50" i="207" s="1"/>
  <c r="F89" i="207"/>
  <c r="E90" i="207"/>
  <c r="O18" i="207"/>
  <c r="M35" i="207"/>
  <c r="I59" i="207"/>
  <c r="I68" i="207" s="1"/>
  <c r="J53" i="207"/>
  <c r="C115" i="207"/>
  <c r="O19" i="207"/>
  <c r="M34" i="207"/>
  <c r="J51" i="207"/>
  <c r="K57" i="207"/>
  <c r="J58" i="207"/>
  <c r="J50" i="207"/>
  <c r="C117" i="207"/>
  <c r="O20" i="207"/>
  <c r="M36" i="207"/>
  <c r="E82" i="207"/>
  <c r="P11" i="207"/>
  <c r="P18" i="207" s="1"/>
  <c r="R9" i="207"/>
  <c r="Q10" i="207"/>
  <c r="C116" i="207"/>
  <c r="I66" i="207" l="1"/>
  <c r="N34" i="207"/>
  <c r="K51" i="207"/>
  <c r="N35" i="207"/>
  <c r="D101" i="207"/>
  <c r="F82" i="207"/>
  <c r="N36" i="207"/>
  <c r="D98" i="208"/>
  <c r="J66" i="208"/>
  <c r="J68" i="208"/>
  <c r="G83" i="208"/>
  <c r="D99" i="208"/>
  <c r="G85" i="208"/>
  <c r="Q18" i="208"/>
  <c r="Q20" i="208"/>
  <c r="Q21" i="208"/>
  <c r="E91" i="208"/>
  <c r="E101" i="208" s="1"/>
  <c r="S10" i="208"/>
  <c r="T9" i="208"/>
  <c r="G89" i="208"/>
  <c r="F90" i="208"/>
  <c r="N42" i="208"/>
  <c r="O41" i="208"/>
  <c r="L58" i="208"/>
  <c r="M57" i="208"/>
  <c r="R11" i="208"/>
  <c r="R21" i="208" s="1"/>
  <c r="L50" i="208"/>
  <c r="D105" i="208"/>
  <c r="C122" i="208"/>
  <c r="J73" i="208"/>
  <c r="I74" i="208"/>
  <c r="G82" i="208"/>
  <c r="L51" i="208"/>
  <c r="M43" i="208"/>
  <c r="M52" i="208" s="1"/>
  <c r="O36" i="208"/>
  <c r="L52" i="208"/>
  <c r="O35" i="208"/>
  <c r="Q26" i="208"/>
  <c r="R25" i="208"/>
  <c r="O37" i="208"/>
  <c r="K59" i="208"/>
  <c r="K68" i="208" s="1"/>
  <c r="H75" i="208"/>
  <c r="H85" i="208" s="1"/>
  <c r="D100" i="208"/>
  <c r="P27" i="208"/>
  <c r="P34" i="208" s="1"/>
  <c r="P20" i="207"/>
  <c r="J59" i="207"/>
  <c r="J67" i="207" s="1"/>
  <c r="G89" i="207"/>
  <c r="F90" i="207"/>
  <c r="Q11" i="207"/>
  <c r="Q21" i="207" s="1"/>
  <c r="I69" i="207"/>
  <c r="K52" i="207"/>
  <c r="I73" i="207"/>
  <c r="H74" i="207"/>
  <c r="P19" i="207"/>
  <c r="K53" i="207"/>
  <c r="G75" i="207"/>
  <c r="G83" i="207" s="1"/>
  <c r="E105" i="207"/>
  <c r="D106" i="207"/>
  <c r="F84" i="207"/>
  <c r="C123" i="207"/>
  <c r="C120" i="207"/>
  <c r="C133" i="207"/>
  <c r="D119" i="207"/>
  <c r="C119" i="207"/>
  <c r="F83" i="207"/>
  <c r="P21" i="207"/>
  <c r="E91" i="207"/>
  <c r="L53" i="207"/>
  <c r="L43" i="207"/>
  <c r="L51" i="207" s="1"/>
  <c r="L50" i="207"/>
  <c r="L52" i="207"/>
  <c r="N41" i="207"/>
  <c r="M42" i="207"/>
  <c r="K58" i="207"/>
  <c r="L57" i="207"/>
  <c r="I67" i="207"/>
  <c r="D99" i="207"/>
  <c r="Q25" i="207"/>
  <c r="P26" i="207"/>
  <c r="R10" i="207"/>
  <c r="S9" i="207"/>
  <c r="D100" i="207"/>
  <c r="O27" i="207"/>
  <c r="O37" i="207" s="1"/>
  <c r="J66" i="207" l="1"/>
  <c r="O36" i="207"/>
  <c r="G84" i="207"/>
  <c r="O34" i="207"/>
  <c r="J68" i="207"/>
  <c r="E98" i="208"/>
  <c r="P35" i="208"/>
  <c r="P37" i="208"/>
  <c r="L59" i="208"/>
  <c r="L68" i="208" s="1"/>
  <c r="M53" i="208"/>
  <c r="E105" i="208"/>
  <c r="D106" i="208"/>
  <c r="N57" i="208"/>
  <c r="M58" i="208"/>
  <c r="H82" i="208"/>
  <c r="K69" i="208"/>
  <c r="R18" i="208"/>
  <c r="P41" i="208"/>
  <c r="O42" i="208"/>
  <c r="E100" i="208"/>
  <c r="K66" i="208"/>
  <c r="S11" i="208"/>
  <c r="S21" i="208" s="1"/>
  <c r="S20" i="208"/>
  <c r="S19" i="208"/>
  <c r="H83" i="208"/>
  <c r="R20" i="208"/>
  <c r="N43" i="208"/>
  <c r="N50" i="208" s="1"/>
  <c r="E99" i="208"/>
  <c r="K67" i="208"/>
  <c r="H84" i="208"/>
  <c r="M50" i="208"/>
  <c r="R19" i="208"/>
  <c r="F91" i="208"/>
  <c r="F98" i="208" s="1"/>
  <c r="P36" i="208"/>
  <c r="I75" i="208"/>
  <c r="I85" i="208" s="1"/>
  <c r="S25" i="208"/>
  <c r="R26" i="208"/>
  <c r="M51" i="208"/>
  <c r="K73" i="208"/>
  <c r="J74" i="208"/>
  <c r="H89" i="208"/>
  <c r="G90" i="208"/>
  <c r="Q27" i="208"/>
  <c r="Q37" i="208" s="1"/>
  <c r="C119" i="208"/>
  <c r="C121" i="208" s="1"/>
  <c r="C123" i="208"/>
  <c r="C133" i="208" s="1"/>
  <c r="C120" i="208"/>
  <c r="D119" i="208"/>
  <c r="U9" i="208"/>
  <c r="T10" i="208"/>
  <c r="O35" i="207"/>
  <c r="T9" i="207"/>
  <c r="S10" i="207"/>
  <c r="M43" i="207"/>
  <c r="M53" i="207" s="1"/>
  <c r="G85" i="207"/>
  <c r="G90" i="207"/>
  <c r="H89" i="207"/>
  <c r="E98" i="207"/>
  <c r="C121" i="207"/>
  <c r="Q19" i="207"/>
  <c r="R11" i="207"/>
  <c r="R18" i="207" s="1"/>
  <c r="R19" i="207"/>
  <c r="O41" i="207"/>
  <c r="N42" i="207"/>
  <c r="E99" i="207"/>
  <c r="D107" i="207"/>
  <c r="D117" i="207" s="1"/>
  <c r="J69" i="207"/>
  <c r="P27" i="207"/>
  <c r="P37" i="207" s="1"/>
  <c r="E100" i="207"/>
  <c r="C131" i="207"/>
  <c r="F105" i="207"/>
  <c r="E106" i="207"/>
  <c r="Q18" i="207"/>
  <c r="E101" i="207"/>
  <c r="C130" i="207"/>
  <c r="G82" i="207"/>
  <c r="H75" i="207"/>
  <c r="H84" i="207" s="1"/>
  <c r="Q20" i="207"/>
  <c r="K59" i="207"/>
  <c r="K68" i="207" s="1"/>
  <c r="R25" i="207"/>
  <c r="Q26" i="207"/>
  <c r="L58" i="207"/>
  <c r="M57" i="207"/>
  <c r="C132" i="207"/>
  <c r="J73" i="207"/>
  <c r="I74" i="207"/>
  <c r="F91" i="207"/>
  <c r="F101" i="207" s="1"/>
  <c r="F100" i="207"/>
  <c r="M51" i="207" l="1"/>
  <c r="K69" i="207"/>
  <c r="R20" i="207"/>
  <c r="F98" i="207"/>
  <c r="R21" i="207"/>
  <c r="H85" i="207"/>
  <c r="M50" i="207"/>
  <c r="M52" i="207"/>
  <c r="Q36" i="208"/>
  <c r="Q34" i="208"/>
  <c r="C132" i="208"/>
  <c r="I83" i="208"/>
  <c r="S18" i="208"/>
  <c r="L69" i="208"/>
  <c r="L67" i="208"/>
  <c r="I82" i="208"/>
  <c r="I84" i="208"/>
  <c r="G91" i="208"/>
  <c r="G100" i="208" s="1"/>
  <c r="H90" i="208"/>
  <c r="I89" i="208"/>
  <c r="P42" i="208"/>
  <c r="Q41" i="208"/>
  <c r="U10" i="208"/>
  <c r="V9" i="208"/>
  <c r="L73" i="208"/>
  <c r="K74" i="208"/>
  <c r="N51" i="208"/>
  <c r="L66" i="208"/>
  <c r="T11" i="208"/>
  <c r="T21" i="208" s="1"/>
  <c r="C138" i="208"/>
  <c r="D121" i="208"/>
  <c r="F100" i="208"/>
  <c r="N52" i="208"/>
  <c r="M59" i="208"/>
  <c r="M69" i="208" s="1"/>
  <c r="R27" i="208"/>
  <c r="R35" i="208" s="1"/>
  <c r="N53" i="208"/>
  <c r="O57" i="208"/>
  <c r="N58" i="208"/>
  <c r="C130" i="208"/>
  <c r="Q35" i="208"/>
  <c r="T25" i="208"/>
  <c r="S26" i="208"/>
  <c r="F101" i="208"/>
  <c r="D107" i="208"/>
  <c r="D117" i="208" s="1"/>
  <c r="J75" i="208"/>
  <c r="J84" i="208" s="1"/>
  <c r="C131" i="208"/>
  <c r="F99" i="208"/>
  <c r="O43" i="208"/>
  <c r="O51" i="208" s="1"/>
  <c r="F105" i="208"/>
  <c r="E106" i="208"/>
  <c r="K67" i="207"/>
  <c r="P41" i="207"/>
  <c r="O42" i="207"/>
  <c r="I89" i="207"/>
  <c r="H90" i="207"/>
  <c r="J74" i="207"/>
  <c r="K73" i="207"/>
  <c r="P34" i="207"/>
  <c r="D116" i="207"/>
  <c r="G91" i="207"/>
  <c r="G99" i="207" s="1"/>
  <c r="S11" i="207"/>
  <c r="S18" i="207" s="1"/>
  <c r="N43" i="207"/>
  <c r="N51" i="207" s="1"/>
  <c r="Q27" i="207"/>
  <c r="Q37" i="207" s="1"/>
  <c r="F99" i="207"/>
  <c r="S25" i="207"/>
  <c r="R26" i="207"/>
  <c r="H82" i="207"/>
  <c r="P35" i="207"/>
  <c r="D115" i="207"/>
  <c r="T10" i="207"/>
  <c r="U9" i="207"/>
  <c r="C138" i="207"/>
  <c r="D121" i="207"/>
  <c r="M58" i="207"/>
  <c r="N57" i="207"/>
  <c r="K66" i="207"/>
  <c r="H83" i="207"/>
  <c r="E107" i="207"/>
  <c r="E115" i="207" s="1"/>
  <c r="P36" i="207"/>
  <c r="D114" i="207"/>
  <c r="L59" i="207"/>
  <c r="L69" i="207" s="1"/>
  <c r="I75" i="207"/>
  <c r="I84" i="207" s="1"/>
  <c r="F106" i="207"/>
  <c r="G105" i="207"/>
  <c r="G100" i="207" l="1"/>
  <c r="L66" i="207"/>
  <c r="L68" i="207"/>
  <c r="L67" i="207"/>
  <c r="I85" i="207"/>
  <c r="N50" i="207"/>
  <c r="S19" i="207"/>
  <c r="R37" i="208"/>
  <c r="J82" i="208"/>
  <c r="J83" i="208"/>
  <c r="J85" i="208"/>
  <c r="R36" i="208"/>
  <c r="S27" i="208"/>
  <c r="S37" i="208" s="1"/>
  <c r="L74" i="208"/>
  <c r="M73" i="208"/>
  <c r="G99" i="208"/>
  <c r="H91" i="208"/>
  <c r="H100" i="208" s="1"/>
  <c r="O53" i="208"/>
  <c r="M66" i="208"/>
  <c r="U25" i="208"/>
  <c r="T26" i="208"/>
  <c r="M67" i="208"/>
  <c r="T18" i="208"/>
  <c r="W9" i="208"/>
  <c r="V10" i="208"/>
  <c r="G101" i="208"/>
  <c r="O52" i="208"/>
  <c r="C139" i="208"/>
  <c r="C136" i="208"/>
  <c r="C135" i="208"/>
  <c r="D135" i="208"/>
  <c r="E107" i="208"/>
  <c r="E115" i="208" s="1"/>
  <c r="D114" i="208"/>
  <c r="M68" i="208"/>
  <c r="T19" i="208"/>
  <c r="U11" i="208"/>
  <c r="U20" i="208" s="1"/>
  <c r="U19" i="208"/>
  <c r="K75" i="208"/>
  <c r="K84" i="208" s="1"/>
  <c r="G105" i="208"/>
  <c r="F106" i="208"/>
  <c r="D115" i="208"/>
  <c r="R34" i="208"/>
  <c r="T20" i="208"/>
  <c r="Q42" i="208"/>
  <c r="R41" i="208"/>
  <c r="G98" i="208"/>
  <c r="P43" i="208"/>
  <c r="P50" i="208" s="1"/>
  <c r="O50" i="208"/>
  <c r="N59" i="208"/>
  <c r="N66" i="208" s="1"/>
  <c r="D116" i="208"/>
  <c r="P57" i="208"/>
  <c r="O58" i="208"/>
  <c r="D122" i="208"/>
  <c r="E121" i="208"/>
  <c r="I90" i="208"/>
  <c r="J89" i="208"/>
  <c r="N58" i="207"/>
  <c r="O57" i="207"/>
  <c r="G98" i="207"/>
  <c r="J89" i="207"/>
  <c r="I90" i="207"/>
  <c r="D122" i="207"/>
  <c r="E121" i="207"/>
  <c r="T25" i="207"/>
  <c r="S26" i="207"/>
  <c r="M59" i="207"/>
  <c r="M69" i="207" s="1"/>
  <c r="C135" i="207"/>
  <c r="C136" i="207"/>
  <c r="D135" i="207"/>
  <c r="C139" i="207"/>
  <c r="C149" i="207" s="1"/>
  <c r="S20" i="207"/>
  <c r="O43" i="207"/>
  <c r="O52" i="207" s="1"/>
  <c r="E114" i="207"/>
  <c r="E116" i="207"/>
  <c r="U10" i="207"/>
  <c r="V9" i="207"/>
  <c r="Q34" i="207"/>
  <c r="N52" i="207"/>
  <c r="S21" i="207"/>
  <c r="Q41" i="207"/>
  <c r="P42" i="207"/>
  <c r="F107" i="207"/>
  <c r="F114" i="207" s="1"/>
  <c r="I82" i="207"/>
  <c r="E117" i="207"/>
  <c r="T11" i="207"/>
  <c r="T19" i="207" s="1"/>
  <c r="Q35" i="207"/>
  <c r="K74" i="207"/>
  <c r="L73" i="207"/>
  <c r="G106" i="207"/>
  <c r="H105" i="207"/>
  <c r="I83" i="207"/>
  <c r="Q36" i="207"/>
  <c r="N53" i="207"/>
  <c r="G101" i="207"/>
  <c r="J75" i="207"/>
  <c r="J84" i="207" s="1"/>
  <c r="R27" i="207"/>
  <c r="R37" i="207" s="1"/>
  <c r="H91" i="207"/>
  <c r="H101" i="207" s="1"/>
  <c r="C137" i="207" l="1"/>
  <c r="R34" i="207"/>
  <c r="R35" i="207"/>
  <c r="R36" i="207"/>
  <c r="J85" i="207"/>
  <c r="T21" i="207"/>
  <c r="N69" i="208"/>
  <c r="P52" i="208"/>
  <c r="C137" i="208"/>
  <c r="K85" i="208"/>
  <c r="E116" i="208"/>
  <c r="N67" i="208"/>
  <c r="U18" i="208"/>
  <c r="E114" i="208"/>
  <c r="N68" i="208"/>
  <c r="U21" i="208"/>
  <c r="E117" i="208"/>
  <c r="H99" i="208"/>
  <c r="O59" i="208"/>
  <c r="O69" i="208" s="1"/>
  <c r="S41" i="208"/>
  <c r="R42" i="208"/>
  <c r="C146" i="208"/>
  <c r="H101" i="208"/>
  <c r="S34" i="208"/>
  <c r="I91" i="208"/>
  <c r="I99" i="208" s="1"/>
  <c r="D123" i="208"/>
  <c r="D130" i="208" s="1"/>
  <c r="G106" i="208"/>
  <c r="H105" i="208"/>
  <c r="C147" i="208"/>
  <c r="S35" i="208"/>
  <c r="D137" i="208"/>
  <c r="C154" i="208"/>
  <c r="E122" i="208"/>
  <c r="F121" i="208"/>
  <c r="P58" i="208"/>
  <c r="Q57" i="208"/>
  <c r="C148" i="208"/>
  <c r="T27" i="208"/>
  <c r="T35" i="208" s="1"/>
  <c r="H98" i="208"/>
  <c r="S36" i="208"/>
  <c r="V11" i="208"/>
  <c r="V21" i="208" s="1"/>
  <c r="X9" i="208"/>
  <c r="W10" i="208"/>
  <c r="P51" i="208"/>
  <c r="K83" i="208"/>
  <c r="C149" i="208"/>
  <c r="V25" i="208"/>
  <c r="U26" i="208"/>
  <c r="M74" i="208"/>
  <c r="N73" i="208"/>
  <c r="F107" i="208"/>
  <c r="F117" i="208" s="1"/>
  <c r="L75" i="208"/>
  <c r="L84" i="208" s="1"/>
  <c r="Q43" i="208"/>
  <c r="Q53" i="208" s="1"/>
  <c r="P53" i="208"/>
  <c r="K82" i="208"/>
  <c r="K89" i="208"/>
  <c r="J90" i="208"/>
  <c r="M73" i="207"/>
  <c r="L74" i="207"/>
  <c r="P43" i="207"/>
  <c r="P50" i="207" s="1"/>
  <c r="T26" i="207"/>
  <c r="U25" i="207"/>
  <c r="R41" i="207"/>
  <c r="Q42" i="207"/>
  <c r="C154" i="207"/>
  <c r="D137" i="207"/>
  <c r="E122" i="207"/>
  <c r="F121" i="207"/>
  <c r="D123" i="207"/>
  <c r="D132" i="207" s="1"/>
  <c r="K75" i="207"/>
  <c r="K84" i="207" s="1"/>
  <c r="K82" i="207"/>
  <c r="K85" i="207"/>
  <c r="K83" i="207"/>
  <c r="H98" i="207"/>
  <c r="O53" i="207"/>
  <c r="H99" i="207"/>
  <c r="T18" i="207"/>
  <c r="F116" i="207"/>
  <c r="O50" i="207"/>
  <c r="M66" i="207"/>
  <c r="I101" i="207"/>
  <c r="I91" i="207"/>
  <c r="I98" i="207" s="1"/>
  <c r="T20" i="207"/>
  <c r="O51" i="207"/>
  <c r="M68" i="207"/>
  <c r="J90" i="207"/>
  <c r="K89" i="207"/>
  <c r="V10" i="207"/>
  <c r="W9" i="207"/>
  <c r="C146" i="207"/>
  <c r="M67" i="207"/>
  <c r="H100" i="207"/>
  <c r="J82" i="207"/>
  <c r="J83" i="207"/>
  <c r="I105" i="207"/>
  <c r="H106" i="207"/>
  <c r="F115" i="207"/>
  <c r="U11" i="207"/>
  <c r="U21" i="207" s="1"/>
  <c r="C148" i="207"/>
  <c r="O58" i="207"/>
  <c r="P57" i="207"/>
  <c r="G107" i="207"/>
  <c r="G117" i="207" s="1"/>
  <c r="F117" i="207"/>
  <c r="C147" i="207"/>
  <c r="S27" i="207"/>
  <c r="S36" i="207" s="1"/>
  <c r="N59" i="207"/>
  <c r="N67" i="207" s="1"/>
  <c r="D133" i="207" l="1"/>
  <c r="I100" i="207"/>
  <c r="D131" i="207"/>
  <c r="D130" i="207"/>
  <c r="P51" i="207"/>
  <c r="P52" i="207"/>
  <c r="N66" i="207"/>
  <c r="I99" i="207"/>
  <c r="F116" i="208"/>
  <c r="I101" i="208"/>
  <c r="F114" i="208"/>
  <c r="L85" i="208"/>
  <c r="T37" i="208"/>
  <c r="G121" i="208"/>
  <c r="F122" i="208"/>
  <c r="P59" i="208"/>
  <c r="P69" i="208" s="1"/>
  <c r="I98" i="208"/>
  <c r="O66" i="208"/>
  <c r="J91" i="208"/>
  <c r="J98" i="208" s="1"/>
  <c r="Q52" i="208"/>
  <c r="F115" i="208"/>
  <c r="V26" i="208"/>
  <c r="W25" i="208"/>
  <c r="V19" i="208"/>
  <c r="T36" i="208"/>
  <c r="C151" i="208"/>
  <c r="C155" i="208"/>
  <c r="C164" i="208" s="1"/>
  <c r="C152" i="208"/>
  <c r="D151" i="208"/>
  <c r="D133" i="208"/>
  <c r="I100" i="208"/>
  <c r="O67" i="208"/>
  <c r="T41" i="208"/>
  <c r="S42" i="208"/>
  <c r="Q50" i="208"/>
  <c r="Q51" i="208"/>
  <c r="U27" i="208"/>
  <c r="U35" i="208" s="1"/>
  <c r="V18" i="208"/>
  <c r="E123" i="208"/>
  <c r="E131" i="208" s="1"/>
  <c r="L89" i="208"/>
  <c r="K90" i="208"/>
  <c r="V20" i="208"/>
  <c r="T34" i="208"/>
  <c r="E137" i="208"/>
  <c r="D138" i="208"/>
  <c r="D132" i="208"/>
  <c r="O68" i="208"/>
  <c r="D131" i="208"/>
  <c r="M75" i="208"/>
  <c r="M82" i="208" s="1"/>
  <c r="Y9" i="208"/>
  <c r="X10" i="208"/>
  <c r="L83" i="208"/>
  <c r="G107" i="208"/>
  <c r="G117" i="208" s="1"/>
  <c r="L82" i="208"/>
  <c r="O73" i="208"/>
  <c r="N74" i="208"/>
  <c r="W11" i="208"/>
  <c r="W21" i="208" s="1"/>
  <c r="Q58" i="208"/>
  <c r="R57" i="208"/>
  <c r="H106" i="208"/>
  <c r="I105" i="208"/>
  <c r="R43" i="208"/>
  <c r="R51" i="208" s="1"/>
  <c r="N68" i="207"/>
  <c r="G114" i="207"/>
  <c r="U18" i="207"/>
  <c r="K90" i="207"/>
  <c r="L89" i="207"/>
  <c r="C155" i="207"/>
  <c r="C164" i="207" s="1"/>
  <c r="C152" i="207"/>
  <c r="C165" i="207"/>
  <c r="C163" i="207"/>
  <c r="C151" i="207"/>
  <c r="D151" i="207"/>
  <c r="G116" i="207"/>
  <c r="J91" i="207"/>
  <c r="J100" i="207" s="1"/>
  <c r="Q43" i="207"/>
  <c r="Q51" i="207" s="1"/>
  <c r="U20" i="207"/>
  <c r="R42" i="207"/>
  <c r="S41" i="207"/>
  <c r="U19" i="207"/>
  <c r="S34" i="207"/>
  <c r="S35" i="207"/>
  <c r="G115" i="207"/>
  <c r="V25" i="207"/>
  <c r="U26" i="207"/>
  <c r="L75" i="207"/>
  <c r="L84" i="207" s="1"/>
  <c r="T27" i="207"/>
  <c r="T34" i="207" s="1"/>
  <c r="N73" i="207"/>
  <c r="M74" i="207"/>
  <c r="J105" i="207"/>
  <c r="I106" i="207"/>
  <c r="N69" i="207"/>
  <c r="S37" i="207"/>
  <c r="P58" i="207"/>
  <c r="Q57" i="207"/>
  <c r="X9" i="207"/>
  <c r="W10" i="207"/>
  <c r="G121" i="207"/>
  <c r="F122" i="207"/>
  <c r="O59" i="207"/>
  <c r="O69" i="207" s="1"/>
  <c r="H107" i="207"/>
  <c r="H117" i="207" s="1"/>
  <c r="V11" i="207"/>
  <c r="V21" i="207" s="1"/>
  <c r="E123" i="207"/>
  <c r="E130" i="207" s="1"/>
  <c r="P53" i="207"/>
  <c r="E137" i="207"/>
  <c r="D138" i="207"/>
  <c r="Q53" i="207" l="1"/>
  <c r="Q52" i="207"/>
  <c r="T35" i="207"/>
  <c r="J99" i="207"/>
  <c r="J101" i="207"/>
  <c r="E131" i="207"/>
  <c r="T37" i="207"/>
  <c r="J98" i="207"/>
  <c r="T36" i="207"/>
  <c r="R52" i="208"/>
  <c r="R53" i="208"/>
  <c r="E132" i="208"/>
  <c r="M84" i="208"/>
  <c r="C153" i="208"/>
  <c r="J101" i="208"/>
  <c r="W19" i="208"/>
  <c r="M83" i="208"/>
  <c r="M85" i="208"/>
  <c r="E130" i="208"/>
  <c r="J99" i="208"/>
  <c r="P66" i="208"/>
  <c r="W20" i="208"/>
  <c r="G114" i="208"/>
  <c r="S57" i="208"/>
  <c r="R58" i="208"/>
  <c r="G116" i="208"/>
  <c r="R50" i="208"/>
  <c r="W18" i="208"/>
  <c r="J100" i="208"/>
  <c r="P68" i="208"/>
  <c r="S43" i="208"/>
  <c r="S52" i="208" s="1"/>
  <c r="K91" i="208"/>
  <c r="K98" i="208" s="1"/>
  <c r="U37" i="208"/>
  <c r="T42" i="208"/>
  <c r="U41" i="208"/>
  <c r="C162" i="208"/>
  <c r="V27" i="208"/>
  <c r="V37" i="208" s="1"/>
  <c r="V35" i="208"/>
  <c r="F123" i="208"/>
  <c r="F131" i="208" s="1"/>
  <c r="X11" i="208"/>
  <c r="X21" i="208" s="1"/>
  <c r="I106" i="208"/>
  <c r="J105" i="208"/>
  <c r="Z9" i="208"/>
  <c r="Y10" i="208"/>
  <c r="C163" i="208"/>
  <c r="H121" i="208"/>
  <c r="G122" i="208"/>
  <c r="M89" i="208"/>
  <c r="L90" i="208"/>
  <c r="H107" i="208"/>
  <c r="H115" i="208" s="1"/>
  <c r="N75" i="208"/>
  <c r="N82" i="208" s="1"/>
  <c r="G115" i="208"/>
  <c r="E133" i="208"/>
  <c r="U36" i="208"/>
  <c r="W26" i="208"/>
  <c r="X25" i="208"/>
  <c r="P73" i="208"/>
  <c r="O74" i="208"/>
  <c r="D139" i="208"/>
  <c r="D148" i="208" s="1"/>
  <c r="U34" i="208"/>
  <c r="C165" i="208"/>
  <c r="P67" i="208"/>
  <c r="Q59" i="208"/>
  <c r="Q69" i="208" s="1"/>
  <c r="E138" i="208"/>
  <c r="F137" i="208"/>
  <c r="C170" i="208"/>
  <c r="D153" i="208"/>
  <c r="L85" i="207"/>
  <c r="S42" i="207"/>
  <c r="T41" i="207"/>
  <c r="H115" i="207"/>
  <c r="F123" i="207"/>
  <c r="F130" i="207" s="1"/>
  <c r="U27" i="207"/>
  <c r="U34" i="207" s="1"/>
  <c r="R43" i="207"/>
  <c r="R53" i="207" s="1"/>
  <c r="C153" i="207"/>
  <c r="V18" i="207"/>
  <c r="H116" i="207"/>
  <c r="H121" i="207"/>
  <c r="G122" i="207"/>
  <c r="I107" i="207"/>
  <c r="I114" i="207" s="1"/>
  <c r="W25" i="207"/>
  <c r="V26" i="207"/>
  <c r="L90" i="207"/>
  <c r="M89" i="207"/>
  <c r="F137" i="207"/>
  <c r="E138" i="207"/>
  <c r="V19" i="207"/>
  <c r="O67" i="207"/>
  <c r="W11" i="207"/>
  <c r="W21" i="207" s="1"/>
  <c r="J106" i="207"/>
  <c r="K105" i="207"/>
  <c r="K91" i="207"/>
  <c r="K99" i="207" s="1"/>
  <c r="K101" i="207"/>
  <c r="K100" i="207"/>
  <c r="E132" i="207"/>
  <c r="Y9" i="207"/>
  <c r="X10" i="207"/>
  <c r="M75" i="207"/>
  <c r="M85" i="207" s="1"/>
  <c r="V20" i="207"/>
  <c r="L82" i="207"/>
  <c r="H114" i="207"/>
  <c r="R57" i="207"/>
  <c r="Q58" i="207"/>
  <c r="L83" i="207"/>
  <c r="Q50" i="207"/>
  <c r="D139" i="207"/>
  <c r="D146" i="207" s="1"/>
  <c r="O66" i="207"/>
  <c r="N74" i="207"/>
  <c r="O73" i="207"/>
  <c r="E133" i="207"/>
  <c r="O68" i="207"/>
  <c r="P59" i="207"/>
  <c r="P68" i="207" s="1"/>
  <c r="C162" i="207"/>
  <c r="P66" i="207" l="1"/>
  <c r="P69" i="207"/>
  <c r="R51" i="207"/>
  <c r="I117" i="207"/>
  <c r="F131" i="207"/>
  <c r="K98" i="207"/>
  <c r="I116" i="207"/>
  <c r="D147" i="207"/>
  <c r="I115" i="207"/>
  <c r="R50" i="207"/>
  <c r="F132" i="207"/>
  <c r="V34" i="208"/>
  <c r="S53" i="208"/>
  <c r="V36" i="208"/>
  <c r="N83" i="208"/>
  <c r="H116" i="208"/>
  <c r="K100" i="208"/>
  <c r="H117" i="208"/>
  <c r="K99" i="208"/>
  <c r="K101" i="208"/>
  <c r="N85" i="208"/>
  <c r="S51" i="208"/>
  <c r="Q66" i="208"/>
  <c r="D147" i="208"/>
  <c r="W27" i="208"/>
  <c r="W34" i="208" s="1"/>
  <c r="L91" i="208"/>
  <c r="L99" i="208" s="1"/>
  <c r="J106" i="208"/>
  <c r="K105" i="208"/>
  <c r="Q68" i="208"/>
  <c r="D149" i="208"/>
  <c r="N84" i="208"/>
  <c r="N89" i="208"/>
  <c r="M90" i="208"/>
  <c r="I107" i="208"/>
  <c r="I116" i="208" s="1"/>
  <c r="F130" i="208"/>
  <c r="D154" i="208"/>
  <c r="E153" i="208"/>
  <c r="G123" i="208"/>
  <c r="G130" i="208" s="1"/>
  <c r="F133" i="208"/>
  <c r="D146" i="208"/>
  <c r="H114" i="208"/>
  <c r="X19" i="208"/>
  <c r="F132" i="208"/>
  <c r="U42" i="208"/>
  <c r="V41" i="208"/>
  <c r="F138" i="208"/>
  <c r="G137" i="208"/>
  <c r="E139" i="208"/>
  <c r="E146" i="208" s="1"/>
  <c r="O75" i="208"/>
  <c r="O85" i="208" s="1"/>
  <c r="X20" i="208"/>
  <c r="T43" i="208"/>
  <c r="T53" i="208" s="1"/>
  <c r="S50" i="208"/>
  <c r="Y21" i="208"/>
  <c r="Y11" i="208"/>
  <c r="Y20" i="208" s="1"/>
  <c r="R59" i="208"/>
  <c r="R66" i="208" s="1"/>
  <c r="C171" i="208"/>
  <c r="C168" i="208"/>
  <c r="C167" i="208"/>
  <c r="D167" i="208"/>
  <c r="I121" i="208"/>
  <c r="H122" i="208"/>
  <c r="X18" i="208"/>
  <c r="Q67" i="208"/>
  <c r="P74" i="208"/>
  <c r="Q73" i="208"/>
  <c r="Y25" i="208"/>
  <c r="X26" i="208"/>
  <c r="Z10" i="208"/>
  <c r="AA9" i="208"/>
  <c r="T57" i="208"/>
  <c r="S58" i="208"/>
  <c r="J107" i="207"/>
  <c r="J116" i="207" s="1"/>
  <c r="E139" i="207"/>
  <c r="E147" i="207" s="1"/>
  <c r="C170" i="207"/>
  <c r="D153" i="207"/>
  <c r="U35" i="207"/>
  <c r="G137" i="207"/>
  <c r="F138" i="207"/>
  <c r="U36" i="207"/>
  <c r="O74" i="207"/>
  <c r="P73" i="207"/>
  <c r="W18" i="207"/>
  <c r="N89" i="207"/>
  <c r="M90" i="207"/>
  <c r="U37" i="207"/>
  <c r="N75" i="207"/>
  <c r="N82" i="207" s="1"/>
  <c r="N85" i="207"/>
  <c r="Q59" i="207"/>
  <c r="Q67" i="207" s="1"/>
  <c r="M83" i="207"/>
  <c r="W19" i="207"/>
  <c r="L91" i="207"/>
  <c r="L99" i="207" s="1"/>
  <c r="R52" i="207"/>
  <c r="U41" i="207"/>
  <c r="T42" i="207"/>
  <c r="M82" i="207"/>
  <c r="P67" i="207"/>
  <c r="S57" i="207"/>
  <c r="R58" i="207"/>
  <c r="W20" i="207"/>
  <c r="G123" i="207"/>
  <c r="G131" i="207" s="1"/>
  <c r="S43" i="207"/>
  <c r="S52" i="207" s="1"/>
  <c r="M84" i="207"/>
  <c r="D148" i="207"/>
  <c r="V27" i="207"/>
  <c r="V35" i="207" s="1"/>
  <c r="I121" i="207"/>
  <c r="H122" i="207"/>
  <c r="X11" i="207"/>
  <c r="X18" i="207" s="1"/>
  <c r="W26" i="207"/>
  <c r="X25" i="207"/>
  <c r="D149" i="207"/>
  <c r="Z9" i="207"/>
  <c r="Y10" i="207"/>
  <c r="K106" i="207"/>
  <c r="L105" i="207"/>
  <c r="F133" i="207"/>
  <c r="L98" i="207" l="1"/>
  <c r="L101" i="207"/>
  <c r="L100" i="207"/>
  <c r="S51" i="207"/>
  <c r="V36" i="207"/>
  <c r="S50" i="207"/>
  <c r="V34" i="207"/>
  <c r="V37" i="207"/>
  <c r="N84" i="207"/>
  <c r="J115" i="207"/>
  <c r="S53" i="207"/>
  <c r="N83" i="207"/>
  <c r="E148" i="207"/>
  <c r="E149" i="207"/>
  <c r="Q68" i="207"/>
  <c r="Q69" i="207"/>
  <c r="X21" i="207"/>
  <c r="X19" i="207"/>
  <c r="R67" i="208"/>
  <c r="R68" i="208"/>
  <c r="E149" i="208"/>
  <c r="R69" i="208"/>
  <c r="E148" i="208"/>
  <c r="W37" i="208"/>
  <c r="L101" i="208"/>
  <c r="W35" i="208"/>
  <c r="V42" i="208"/>
  <c r="W41" i="208"/>
  <c r="J107" i="208"/>
  <c r="J116" i="208" s="1"/>
  <c r="H123" i="208"/>
  <c r="H131" i="208" s="1"/>
  <c r="G133" i="208"/>
  <c r="I117" i="208"/>
  <c r="O83" i="208"/>
  <c r="X27" i="208"/>
  <c r="X35" i="208" s="1"/>
  <c r="I122" i="208"/>
  <c r="J121" i="208"/>
  <c r="C178" i="208"/>
  <c r="Y18" i="208"/>
  <c r="T51" i="208"/>
  <c r="O84" i="208"/>
  <c r="F139" i="208"/>
  <c r="F149" i="208" s="1"/>
  <c r="F153" i="208"/>
  <c r="E154" i="208"/>
  <c r="M91" i="208"/>
  <c r="M99" i="208" s="1"/>
  <c r="L98" i="208"/>
  <c r="W36" i="208"/>
  <c r="I114" i="208"/>
  <c r="O82" i="208"/>
  <c r="Z11" i="208"/>
  <c r="Z20" i="208" s="1"/>
  <c r="Z21" i="208"/>
  <c r="Z19" i="208"/>
  <c r="Z18" i="208"/>
  <c r="C180" i="208"/>
  <c r="T50" i="208"/>
  <c r="H137" i="208"/>
  <c r="G138" i="208"/>
  <c r="Y26" i="208"/>
  <c r="Z25" i="208"/>
  <c r="C179" i="208"/>
  <c r="Y19" i="208"/>
  <c r="T52" i="208"/>
  <c r="D155" i="208"/>
  <c r="D163" i="208" s="1"/>
  <c r="O89" i="208"/>
  <c r="N90" i="208"/>
  <c r="L100" i="208"/>
  <c r="U57" i="208"/>
  <c r="T58" i="208"/>
  <c r="G131" i="208"/>
  <c r="K106" i="208"/>
  <c r="L105" i="208"/>
  <c r="AA10" i="208"/>
  <c r="AB9" i="208"/>
  <c r="G132" i="208"/>
  <c r="I115" i="208"/>
  <c r="C181" i="208"/>
  <c r="E147" i="208"/>
  <c r="R73" i="208"/>
  <c r="Q74" i="208"/>
  <c r="S59" i="208"/>
  <c r="S69" i="208" s="1"/>
  <c r="P75" i="208"/>
  <c r="P84" i="208" s="1"/>
  <c r="C169" i="208"/>
  <c r="U43" i="208"/>
  <c r="U52" i="208" s="1"/>
  <c r="G130" i="207"/>
  <c r="G138" i="207"/>
  <c r="H137" i="207"/>
  <c r="Y25" i="207"/>
  <c r="X26" i="207"/>
  <c r="M91" i="207"/>
  <c r="M100" i="207" s="1"/>
  <c r="G132" i="207"/>
  <c r="O89" i="207"/>
  <c r="N90" i="207"/>
  <c r="G133" i="207"/>
  <c r="T43" i="207"/>
  <c r="T52" i="207" s="1"/>
  <c r="E153" i="207"/>
  <c r="D154" i="207"/>
  <c r="J117" i="207"/>
  <c r="V41" i="207"/>
  <c r="U42" i="207"/>
  <c r="Q73" i="207"/>
  <c r="P74" i="207"/>
  <c r="C171" i="207"/>
  <c r="C168" i="207"/>
  <c r="C167" i="207"/>
  <c r="D167" i="207"/>
  <c r="M105" i="207"/>
  <c r="L106" i="207"/>
  <c r="K107" i="207"/>
  <c r="K117" i="207" s="1"/>
  <c r="K114" i="207"/>
  <c r="O75" i="207"/>
  <c r="O82" i="207" s="1"/>
  <c r="J114" i="207"/>
  <c r="W27" i="207"/>
  <c r="W35" i="207" s="1"/>
  <c r="W37" i="207"/>
  <c r="W34" i="207"/>
  <c r="Y11" i="207"/>
  <c r="Y20" i="207" s="1"/>
  <c r="X20" i="207"/>
  <c r="R59" i="207"/>
  <c r="R69" i="207" s="1"/>
  <c r="Q66" i="207"/>
  <c r="E146" i="207"/>
  <c r="H123" i="207"/>
  <c r="H130" i="207" s="1"/>
  <c r="J121" i="207"/>
  <c r="I122" i="207"/>
  <c r="AA9" i="207"/>
  <c r="Z10" i="207"/>
  <c r="S58" i="207"/>
  <c r="T57" i="207"/>
  <c r="F139" i="207"/>
  <c r="F148" i="207" s="1"/>
  <c r="O84" i="207" l="1"/>
  <c r="O85" i="207"/>
  <c r="H131" i="207"/>
  <c r="W36" i="207"/>
  <c r="C169" i="207"/>
  <c r="M101" i="207"/>
  <c r="Y19" i="207"/>
  <c r="R67" i="207"/>
  <c r="Y21" i="207"/>
  <c r="R66" i="207"/>
  <c r="H132" i="207"/>
  <c r="R68" i="207"/>
  <c r="K116" i="207"/>
  <c r="D164" i="208"/>
  <c r="H132" i="208"/>
  <c r="U53" i="208"/>
  <c r="H133" i="208"/>
  <c r="J117" i="208"/>
  <c r="X37" i="208"/>
  <c r="M101" i="208"/>
  <c r="P85" i="208"/>
  <c r="F147" i="208"/>
  <c r="X34" i="208"/>
  <c r="P83" i="208"/>
  <c r="F146" i="208"/>
  <c r="F148" i="208"/>
  <c r="H130" i="208"/>
  <c r="S66" i="208"/>
  <c r="S73" i="208"/>
  <c r="R74" i="208"/>
  <c r="F154" i="208"/>
  <c r="G153" i="208"/>
  <c r="J122" i="208"/>
  <c r="K121" i="208"/>
  <c r="C186" i="208"/>
  <c r="D169" i="208"/>
  <c r="S67" i="208"/>
  <c r="T59" i="208"/>
  <c r="T68" i="208" s="1"/>
  <c r="AA25" i="208"/>
  <c r="Z26" i="208"/>
  <c r="M98" i="208"/>
  <c r="I123" i="208"/>
  <c r="I133" i="208" s="1"/>
  <c r="J114" i="208"/>
  <c r="S68" i="208"/>
  <c r="V57" i="208"/>
  <c r="U58" i="208"/>
  <c r="D165" i="208"/>
  <c r="Y27" i="208"/>
  <c r="Y35" i="208" s="1"/>
  <c r="M100" i="208"/>
  <c r="J115" i="208"/>
  <c r="U50" i="208"/>
  <c r="P82" i="208"/>
  <c r="AC9" i="208"/>
  <c r="AB10" i="208"/>
  <c r="D162" i="208"/>
  <c r="G139" i="208"/>
  <c r="G146" i="208" s="1"/>
  <c r="X36" i="208"/>
  <c r="U51" i="208"/>
  <c r="H138" i="208"/>
  <c r="I137" i="208"/>
  <c r="P89" i="208"/>
  <c r="O90" i="208"/>
  <c r="AA11" i="208"/>
  <c r="AA20" i="208" s="1"/>
  <c r="AA18" i="208"/>
  <c r="Q75" i="208"/>
  <c r="Q84" i="208" s="1"/>
  <c r="L106" i="208"/>
  <c r="M105" i="208"/>
  <c r="N91" i="208"/>
  <c r="N100" i="208" s="1"/>
  <c r="E155" i="208"/>
  <c r="E163" i="208" s="1"/>
  <c r="X41" i="208"/>
  <c r="W42" i="208"/>
  <c r="K107" i="208"/>
  <c r="K114" i="208" s="1"/>
  <c r="V43" i="208"/>
  <c r="V52" i="208" s="1"/>
  <c r="T58" i="207"/>
  <c r="U57" i="207"/>
  <c r="C186" i="207"/>
  <c r="D169" i="207"/>
  <c r="S59" i="207"/>
  <c r="S69" i="207" s="1"/>
  <c r="O83" i="207"/>
  <c r="L107" i="207"/>
  <c r="L114" i="207" s="1"/>
  <c r="D155" i="207"/>
  <c r="D164" i="207" s="1"/>
  <c r="D163" i="207"/>
  <c r="D165" i="207"/>
  <c r="N91" i="207"/>
  <c r="N101" i="207" s="1"/>
  <c r="X27" i="207"/>
  <c r="X34" i="207" s="1"/>
  <c r="E154" i="207"/>
  <c r="F153" i="207"/>
  <c r="O90" i="207"/>
  <c r="P89" i="207"/>
  <c r="Z25" i="207"/>
  <c r="Y26" i="207"/>
  <c r="C181" i="207"/>
  <c r="H138" i="207"/>
  <c r="I137" i="207"/>
  <c r="C179" i="207"/>
  <c r="P75" i="207"/>
  <c r="P84" i="207" s="1"/>
  <c r="T53" i="207"/>
  <c r="G139" i="207"/>
  <c r="G149" i="207" s="1"/>
  <c r="G146" i="207"/>
  <c r="Z11" i="207"/>
  <c r="Z19" i="207" s="1"/>
  <c r="H133" i="207"/>
  <c r="F146" i="207"/>
  <c r="AB9" i="207"/>
  <c r="AA10" i="207"/>
  <c r="C178" i="207"/>
  <c r="R73" i="207"/>
  <c r="Q74" i="207"/>
  <c r="T51" i="207"/>
  <c r="M98" i="207"/>
  <c r="N105" i="207"/>
  <c r="M106" i="207"/>
  <c r="I123" i="207"/>
  <c r="I131" i="207" s="1"/>
  <c r="J122" i="207"/>
  <c r="K121" i="207"/>
  <c r="Y18" i="207"/>
  <c r="K115" i="207"/>
  <c r="C180" i="207"/>
  <c r="U43" i="207"/>
  <c r="U53" i="207" s="1"/>
  <c r="T50" i="207"/>
  <c r="M99" i="207"/>
  <c r="F147" i="207"/>
  <c r="F149" i="207"/>
  <c r="W41" i="207"/>
  <c r="V42" i="207"/>
  <c r="G148" i="207" l="1"/>
  <c r="G147" i="207"/>
  <c r="N98" i="207"/>
  <c r="P83" i="207"/>
  <c r="U51" i="207"/>
  <c r="I132" i="207"/>
  <c r="D162" i="207"/>
  <c r="U50" i="207"/>
  <c r="N100" i="207"/>
  <c r="I133" i="207"/>
  <c r="Z21" i="207"/>
  <c r="N99" i="207"/>
  <c r="G148" i="208"/>
  <c r="V53" i="208"/>
  <c r="G149" i="208"/>
  <c r="Q82" i="208"/>
  <c r="Y36" i="208"/>
  <c r="N99" i="208"/>
  <c r="AA19" i="208"/>
  <c r="N101" i="208"/>
  <c r="AA21" i="208"/>
  <c r="Q85" i="208"/>
  <c r="G147" i="208"/>
  <c r="K116" i="208"/>
  <c r="E165" i="208"/>
  <c r="AB11" i="208"/>
  <c r="AB21" i="208" s="1"/>
  <c r="Y34" i="208"/>
  <c r="AB25" i="208"/>
  <c r="AA26" i="208"/>
  <c r="C187" i="208"/>
  <c r="C194" i="208" s="1"/>
  <c r="C184" i="208"/>
  <c r="C183" i="208"/>
  <c r="D183" i="208"/>
  <c r="F155" i="208"/>
  <c r="F164" i="208" s="1"/>
  <c r="E162" i="208"/>
  <c r="R75" i="208"/>
  <c r="R85" i="208" s="1"/>
  <c r="J137" i="208"/>
  <c r="I138" i="208"/>
  <c r="K115" i="208"/>
  <c r="E164" i="208"/>
  <c r="AC10" i="208"/>
  <c r="AD9" i="208"/>
  <c r="W43" i="208"/>
  <c r="W50" i="208" s="1"/>
  <c r="Q83" i="208"/>
  <c r="Y37" i="208"/>
  <c r="I131" i="208"/>
  <c r="T67" i="208"/>
  <c r="J123" i="208"/>
  <c r="J132" i="208" s="1"/>
  <c r="T73" i="208"/>
  <c r="S74" i="208"/>
  <c r="L115" i="208"/>
  <c r="L116" i="208"/>
  <c r="L107" i="208"/>
  <c r="L117" i="208" s="1"/>
  <c r="V50" i="208"/>
  <c r="K117" i="208"/>
  <c r="I130" i="208"/>
  <c r="L121" i="208"/>
  <c r="K122" i="208"/>
  <c r="V51" i="208"/>
  <c r="N98" i="208"/>
  <c r="X42" i="208"/>
  <c r="Y41" i="208"/>
  <c r="O91" i="208"/>
  <c r="O101" i="208" s="1"/>
  <c r="I132" i="208"/>
  <c r="T69" i="208"/>
  <c r="P90" i="208"/>
  <c r="Q89" i="208"/>
  <c r="U59" i="208"/>
  <c r="U67" i="208" s="1"/>
  <c r="T66" i="208"/>
  <c r="W57" i="208"/>
  <c r="V58" i="208"/>
  <c r="N105" i="208"/>
  <c r="M106" i="208"/>
  <c r="H139" i="208"/>
  <c r="H149" i="208" s="1"/>
  <c r="Z27" i="208"/>
  <c r="Z36" i="208" s="1"/>
  <c r="D170" i="208"/>
  <c r="E169" i="208"/>
  <c r="H153" i="208"/>
  <c r="G154" i="208"/>
  <c r="S68" i="207"/>
  <c r="S73" i="207"/>
  <c r="R74" i="207"/>
  <c r="AA11" i="207"/>
  <c r="AA21" i="207" s="1"/>
  <c r="Z18" i="207"/>
  <c r="Y27" i="207"/>
  <c r="Y34" i="207" s="1"/>
  <c r="X35" i="207"/>
  <c r="L116" i="207"/>
  <c r="S67" i="207"/>
  <c r="K122" i="207"/>
  <c r="L121" i="207"/>
  <c r="M107" i="207"/>
  <c r="M116" i="207" s="1"/>
  <c r="AB10" i="207"/>
  <c r="AC9" i="207"/>
  <c r="P85" i="207"/>
  <c r="AA25" i="207"/>
  <c r="Z26" i="207"/>
  <c r="X36" i="207"/>
  <c r="L115" i="207"/>
  <c r="V51" i="207"/>
  <c r="V43" i="207"/>
  <c r="V53" i="207" s="1"/>
  <c r="V52" i="207"/>
  <c r="J123" i="207"/>
  <c r="J133" i="207" s="1"/>
  <c r="N106" i="207"/>
  <c r="O105" i="207"/>
  <c r="P82" i="207"/>
  <c r="Q89" i="207"/>
  <c r="P90" i="207"/>
  <c r="X37" i="207"/>
  <c r="L117" i="207"/>
  <c r="E169" i="207"/>
  <c r="D170" i="207"/>
  <c r="H139" i="207"/>
  <c r="H148" i="207" s="1"/>
  <c r="X41" i="207"/>
  <c r="W42" i="207"/>
  <c r="O91" i="207"/>
  <c r="O101" i="207" s="1"/>
  <c r="C187" i="207"/>
  <c r="C197" i="207" s="1"/>
  <c r="C184" i="207"/>
  <c r="C183" i="207"/>
  <c r="D183" i="207"/>
  <c r="U52" i="207"/>
  <c r="I130" i="207"/>
  <c r="F154" i="207"/>
  <c r="G153" i="207"/>
  <c r="U58" i="207"/>
  <c r="V57" i="207"/>
  <c r="Z20" i="207"/>
  <c r="Q75" i="207"/>
  <c r="Q85" i="207" s="1"/>
  <c r="J137" i="207"/>
  <c r="I138" i="207"/>
  <c r="E155" i="207"/>
  <c r="E162" i="207" s="1"/>
  <c r="S66" i="207"/>
  <c r="T59" i="207"/>
  <c r="T66" i="207" s="1"/>
  <c r="V50" i="207" l="1"/>
  <c r="Y35" i="207"/>
  <c r="Y36" i="207"/>
  <c r="E164" i="207"/>
  <c r="T69" i="207"/>
  <c r="H149" i="207"/>
  <c r="M117" i="207"/>
  <c r="F163" i="208"/>
  <c r="Z34" i="208"/>
  <c r="Z35" i="208"/>
  <c r="W51" i="208"/>
  <c r="W52" i="208"/>
  <c r="U66" i="208"/>
  <c r="U68" i="208"/>
  <c r="L114" i="208"/>
  <c r="U69" i="208"/>
  <c r="C185" i="208"/>
  <c r="C202" i="208" s="1"/>
  <c r="O105" i="208"/>
  <c r="N106" i="208"/>
  <c r="G155" i="208"/>
  <c r="G165" i="208" s="1"/>
  <c r="Z37" i="208"/>
  <c r="V59" i="208"/>
  <c r="V69" i="208" s="1"/>
  <c r="Q90" i="208"/>
  <c r="R89" i="208"/>
  <c r="O98" i="208"/>
  <c r="W53" i="208"/>
  <c r="R82" i="208"/>
  <c r="F165" i="208"/>
  <c r="AB18" i="208"/>
  <c r="H154" i="208"/>
  <c r="I153" i="208"/>
  <c r="H147" i="208"/>
  <c r="X57" i="208"/>
  <c r="W58" i="208"/>
  <c r="P91" i="208"/>
  <c r="P99" i="208" s="1"/>
  <c r="O100" i="208"/>
  <c r="S75" i="208"/>
  <c r="S85" i="208" s="1"/>
  <c r="AE9" i="208"/>
  <c r="AD10" i="208"/>
  <c r="R83" i="208"/>
  <c r="F162" i="208"/>
  <c r="C196" i="208"/>
  <c r="AB19" i="208"/>
  <c r="M107" i="208"/>
  <c r="M115" i="208" s="1"/>
  <c r="Y42" i="208"/>
  <c r="Z41" i="208"/>
  <c r="T74" i="208"/>
  <c r="U73" i="208"/>
  <c r="AC11" i="208"/>
  <c r="AC20" i="208" s="1"/>
  <c r="R84" i="208"/>
  <c r="C195" i="208"/>
  <c r="AB20" i="208"/>
  <c r="E170" i="208"/>
  <c r="F169" i="208"/>
  <c r="D171" i="208"/>
  <c r="D180" i="208" s="1"/>
  <c r="D178" i="208"/>
  <c r="H146" i="208"/>
  <c r="X43" i="208"/>
  <c r="X52" i="208" s="1"/>
  <c r="J131" i="208"/>
  <c r="C197" i="208"/>
  <c r="L122" i="208"/>
  <c r="M121" i="208"/>
  <c r="H148" i="208"/>
  <c r="J130" i="208"/>
  <c r="AA27" i="208"/>
  <c r="AA37" i="208" s="1"/>
  <c r="O99" i="208"/>
  <c r="J133" i="208"/>
  <c r="I139" i="208"/>
  <c r="I149" i="208" s="1"/>
  <c r="AC25" i="208"/>
  <c r="AB26" i="208"/>
  <c r="K123" i="208"/>
  <c r="K133" i="208" s="1"/>
  <c r="K137" i="208"/>
  <c r="J138" i="208"/>
  <c r="X42" i="207"/>
  <c r="Y41" i="207"/>
  <c r="E170" i="207"/>
  <c r="F169" i="207"/>
  <c r="N107" i="207"/>
  <c r="N116" i="207" s="1"/>
  <c r="AC10" i="207"/>
  <c r="AD9" i="207"/>
  <c r="K123" i="207"/>
  <c r="K132" i="207" s="1"/>
  <c r="K131" i="207"/>
  <c r="Y37" i="207"/>
  <c r="I139" i="207"/>
  <c r="I148" i="207" s="1"/>
  <c r="D171" i="207"/>
  <c r="D179" i="207" s="1"/>
  <c r="V58" i="207"/>
  <c r="W57" i="207"/>
  <c r="AB11" i="207"/>
  <c r="AB18" i="207" s="1"/>
  <c r="AB19" i="207"/>
  <c r="R75" i="207"/>
  <c r="R83" i="207" s="1"/>
  <c r="M121" i="207"/>
  <c r="L122" i="207"/>
  <c r="J138" i="207"/>
  <c r="K137" i="207"/>
  <c r="U59" i="207"/>
  <c r="U68" i="207" s="1"/>
  <c r="J131" i="207"/>
  <c r="S74" i="207"/>
  <c r="T73" i="207"/>
  <c r="G154" i="207"/>
  <c r="H153" i="207"/>
  <c r="C194" i="207"/>
  <c r="O100" i="207"/>
  <c r="H146" i="207"/>
  <c r="J130" i="207"/>
  <c r="M114" i="207"/>
  <c r="AA19" i="207"/>
  <c r="W43" i="207"/>
  <c r="W52" i="207" s="1"/>
  <c r="O106" i="207"/>
  <c r="P105" i="207"/>
  <c r="AA18" i="207"/>
  <c r="Q82" i="207"/>
  <c r="Q83" i="207"/>
  <c r="T68" i="207"/>
  <c r="E163" i="207"/>
  <c r="Q84" i="207"/>
  <c r="F155" i="207"/>
  <c r="F165" i="207" s="1"/>
  <c r="F162" i="207"/>
  <c r="C195" i="207"/>
  <c r="O99" i="207"/>
  <c r="H147" i="207"/>
  <c r="P91" i="207"/>
  <c r="P100" i="207" s="1"/>
  <c r="J132" i="207"/>
  <c r="M115" i="207"/>
  <c r="AA20" i="207"/>
  <c r="AB25" i="207"/>
  <c r="AA26" i="207"/>
  <c r="T67" i="207"/>
  <c r="C185" i="207"/>
  <c r="O98" i="207"/>
  <c r="E165" i="207"/>
  <c r="C196" i="207"/>
  <c r="R89" i="207"/>
  <c r="Q90" i="207"/>
  <c r="Z27" i="207"/>
  <c r="Z37" i="207" s="1"/>
  <c r="U66" i="207" l="1"/>
  <c r="U69" i="207"/>
  <c r="W50" i="207"/>
  <c r="P98" i="207"/>
  <c r="N115" i="207"/>
  <c r="U67" i="207"/>
  <c r="M114" i="208"/>
  <c r="D179" i="208"/>
  <c r="K130" i="208"/>
  <c r="K131" i="208"/>
  <c r="D181" i="208"/>
  <c r="D185" i="208"/>
  <c r="AC21" i="208"/>
  <c r="P101" i="208"/>
  <c r="G162" i="208"/>
  <c r="G163" i="208"/>
  <c r="X53" i="208"/>
  <c r="F170" i="208"/>
  <c r="G169" i="208"/>
  <c r="AF9" i="208"/>
  <c r="AE10" i="208"/>
  <c r="H155" i="208"/>
  <c r="H162" i="208" s="1"/>
  <c r="AA34" i="208"/>
  <c r="E171" i="208"/>
  <c r="E181" i="208" s="1"/>
  <c r="K132" i="208"/>
  <c r="I146" i="208"/>
  <c r="AA35" i="208"/>
  <c r="U74" i="208"/>
  <c r="V73" i="208"/>
  <c r="M116" i="208"/>
  <c r="S82" i="208"/>
  <c r="P98" i="208"/>
  <c r="V66" i="208"/>
  <c r="G164" i="208"/>
  <c r="I147" i="208"/>
  <c r="AA36" i="208"/>
  <c r="T75" i="208"/>
  <c r="T85" i="208" s="1"/>
  <c r="S83" i="208"/>
  <c r="P100" i="208"/>
  <c r="V67" i="208"/>
  <c r="AB27" i="208"/>
  <c r="AB37" i="208" s="1"/>
  <c r="I148" i="208"/>
  <c r="Z42" i="208"/>
  <c r="AA41" i="208"/>
  <c r="S84" i="208"/>
  <c r="W59" i="208"/>
  <c r="W69" i="208" s="1"/>
  <c r="V68" i="208"/>
  <c r="N107" i="208"/>
  <c r="N114" i="208" s="1"/>
  <c r="Q91" i="208"/>
  <c r="Q100" i="208" s="1"/>
  <c r="J139" i="208"/>
  <c r="J148" i="208" s="1"/>
  <c r="J149" i="208"/>
  <c r="AD25" i="208"/>
  <c r="AC26" i="208"/>
  <c r="X50" i="208"/>
  <c r="AC18" i="208"/>
  <c r="Y43" i="208"/>
  <c r="Y50" i="208" s="1"/>
  <c r="X58" i="208"/>
  <c r="Y57" i="208"/>
  <c r="P105" i="208"/>
  <c r="O106" i="208"/>
  <c r="L137" i="208"/>
  <c r="K138" i="208"/>
  <c r="D186" i="208"/>
  <c r="E185" i="208"/>
  <c r="X51" i="208"/>
  <c r="AC19" i="208"/>
  <c r="M117" i="208"/>
  <c r="L123" i="208"/>
  <c r="L131" i="208" s="1"/>
  <c r="L130" i="208"/>
  <c r="C203" i="208"/>
  <c r="C212" i="208" s="1"/>
  <c r="C200" i="208"/>
  <c r="C199" i="208"/>
  <c r="D199" i="208"/>
  <c r="M122" i="208"/>
  <c r="N121" i="208"/>
  <c r="AD11" i="208"/>
  <c r="AD19" i="208" s="1"/>
  <c r="I154" i="208"/>
  <c r="J153" i="208"/>
  <c r="S89" i="208"/>
  <c r="R90" i="208"/>
  <c r="J139" i="207"/>
  <c r="J148" i="207" s="1"/>
  <c r="Z35" i="207"/>
  <c r="Q91" i="207"/>
  <c r="Q99" i="207" s="1"/>
  <c r="AC25" i="207"/>
  <c r="AB26" i="207"/>
  <c r="P101" i="207"/>
  <c r="G155" i="207"/>
  <c r="G162" i="207" s="1"/>
  <c r="R84" i="207"/>
  <c r="V59" i="207"/>
  <c r="V67" i="207" s="1"/>
  <c r="I146" i="207"/>
  <c r="K133" i="207"/>
  <c r="Q105" i="207"/>
  <c r="P106" i="207"/>
  <c r="T74" i="207"/>
  <c r="U73" i="207"/>
  <c r="K138" i="207"/>
  <c r="L137" i="207"/>
  <c r="R85" i="207"/>
  <c r="F170" i="207"/>
  <c r="G169" i="207"/>
  <c r="I147" i="207"/>
  <c r="AE9" i="207"/>
  <c r="AD10" i="207"/>
  <c r="E171" i="207"/>
  <c r="E181" i="207" s="1"/>
  <c r="R90" i="207"/>
  <c r="S89" i="207"/>
  <c r="L123" i="207"/>
  <c r="L131" i="207" s="1"/>
  <c r="AB20" i="207"/>
  <c r="D181" i="207"/>
  <c r="I149" i="207"/>
  <c r="AC11" i="207"/>
  <c r="AC18" i="207" s="1"/>
  <c r="Z41" i="207"/>
  <c r="Y42" i="207"/>
  <c r="Z34" i="207"/>
  <c r="W53" i="207"/>
  <c r="M122" i="207"/>
  <c r="N121" i="207"/>
  <c r="AB21" i="207"/>
  <c r="D178" i="207"/>
  <c r="N114" i="207"/>
  <c r="X43" i="207"/>
  <c r="X52" i="207" s="1"/>
  <c r="O107" i="207"/>
  <c r="O117" i="207" s="1"/>
  <c r="C202" i="207"/>
  <c r="D185" i="207"/>
  <c r="P99" i="207"/>
  <c r="F164" i="207"/>
  <c r="W51" i="207"/>
  <c r="R82" i="207"/>
  <c r="D180" i="207"/>
  <c r="K130" i="207"/>
  <c r="N117" i="207"/>
  <c r="S75" i="207"/>
  <c r="S85" i="207" s="1"/>
  <c r="Z36" i="207"/>
  <c r="AA27" i="207"/>
  <c r="AA34" i="207" s="1"/>
  <c r="F163" i="207"/>
  <c r="I153" i="207"/>
  <c r="H154" i="207"/>
  <c r="W58" i="207"/>
  <c r="X57" i="207"/>
  <c r="G165" i="207" l="1"/>
  <c r="V66" i="207"/>
  <c r="AA37" i="207"/>
  <c r="V68" i="207"/>
  <c r="X53" i="207"/>
  <c r="V69" i="207"/>
  <c r="G164" i="207"/>
  <c r="X51" i="207"/>
  <c r="O116" i="207"/>
  <c r="O114" i="207"/>
  <c r="AC19" i="207"/>
  <c r="L132" i="207"/>
  <c r="Q100" i="207"/>
  <c r="AA35" i="207"/>
  <c r="AC20" i="207"/>
  <c r="Q101" i="207"/>
  <c r="O115" i="207"/>
  <c r="AA36" i="207"/>
  <c r="AC21" i="207"/>
  <c r="G163" i="207"/>
  <c r="L133" i="208"/>
  <c r="C210" i="208"/>
  <c r="C211" i="208"/>
  <c r="L132" i="208"/>
  <c r="Q98" i="208"/>
  <c r="C213" i="208"/>
  <c r="N117" i="208"/>
  <c r="N115" i="208"/>
  <c r="H164" i="208"/>
  <c r="Y51" i="208"/>
  <c r="J146" i="208"/>
  <c r="N116" i="208"/>
  <c r="AB36" i="208"/>
  <c r="H163" i="208"/>
  <c r="Y53" i="208"/>
  <c r="Q99" i="208"/>
  <c r="H165" i="208"/>
  <c r="AD20" i="208"/>
  <c r="Q101" i="208"/>
  <c r="AB34" i="208"/>
  <c r="AB35" i="208"/>
  <c r="Z43" i="208"/>
  <c r="Z53" i="208" s="1"/>
  <c r="R91" i="208"/>
  <c r="R98" i="208" s="1"/>
  <c r="AD21" i="208"/>
  <c r="L138" i="208"/>
  <c r="M137" i="208"/>
  <c r="Y52" i="208"/>
  <c r="J147" i="208"/>
  <c r="W66" i="208"/>
  <c r="E178" i="208"/>
  <c r="O107" i="208"/>
  <c r="O117" i="208" s="1"/>
  <c r="W67" i="208"/>
  <c r="E179" i="208"/>
  <c r="W68" i="208"/>
  <c r="W73" i="208"/>
  <c r="V74" i="208"/>
  <c r="I155" i="208"/>
  <c r="I163" i="208" s="1"/>
  <c r="I164" i="208"/>
  <c r="I165" i="208"/>
  <c r="M123" i="208"/>
  <c r="M130" i="208" s="1"/>
  <c r="Y58" i="208"/>
  <c r="Z57" i="208"/>
  <c r="T82" i="208"/>
  <c r="U75" i="208"/>
  <c r="U83" i="208" s="1"/>
  <c r="U85" i="208"/>
  <c r="E180" i="208"/>
  <c r="AE11" i="208"/>
  <c r="AE21" i="208" s="1"/>
  <c r="K139" i="208"/>
  <c r="K149" i="208" s="1"/>
  <c r="T83" i="208"/>
  <c r="AG9" i="208"/>
  <c r="AF10" i="208"/>
  <c r="T89" i="208"/>
  <c r="S90" i="208"/>
  <c r="K153" i="208"/>
  <c r="J154" i="208"/>
  <c r="N122" i="208"/>
  <c r="O121" i="208"/>
  <c r="P106" i="208"/>
  <c r="Q105" i="208"/>
  <c r="X59" i="208"/>
  <c r="X67" i="208" s="1"/>
  <c r="T84" i="208"/>
  <c r="H169" i="208"/>
  <c r="G170" i="208"/>
  <c r="AD18" i="208"/>
  <c r="E186" i="208"/>
  <c r="F185" i="208"/>
  <c r="AC27" i="208"/>
  <c r="AC37" i="208" s="1"/>
  <c r="C201" i="208"/>
  <c r="D187" i="208"/>
  <c r="D196" i="208" s="1"/>
  <c r="D194" i="208"/>
  <c r="AD26" i="208"/>
  <c r="AE25" i="208"/>
  <c r="AA42" i="208"/>
  <c r="AB41" i="208"/>
  <c r="F171" i="208"/>
  <c r="F180" i="208" s="1"/>
  <c r="R91" i="207"/>
  <c r="R101" i="207" s="1"/>
  <c r="V73" i="207"/>
  <c r="U74" i="207"/>
  <c r="X58" i="207"/>
  <c r="Y57" i="207"/>
  <c r="T75" i="207"/>
  <c r="T85" i="207" s="1"/>
  <c r="C203" i="207"/>
  <c r="C200" i="207"/>
  <c r="C213" i="207"/>
  <c r="C199" i="207"/>
  <c r="D199" i="207"/>
  <c r="C212" i="207"/>
  <c r="M123" i="207"/>
  <c r="M133" i="207" s="1"/>
  <c r="L133" i="207"/>
  <c r="E178" i="207"/>
  <c r="P107" i="207"/>
  <c r="P115" i="207" s="1"/>
  <c r="D186" i="207"/>
  <c r="E185" i="207"/>
  <c r="N122" i="207"/>
  <c r="O121" i="207"/>
  <c r="W59" i="207"/>
  <c r="W69" i="207" s="1"/>
  <c r="H155" i="207"/>
  <c r="H162" i="207" s="1"/>
  <c r="X50" i="207"/>
  <c r="L130" i="207"/>
  <c r="E179" i="207"/>
  <c r="H169" i="207"/>
  <c r="G170" i="207"/>
  <c r="R105" i="207"/>
  <c r="Q106" i="207"/>
  <c r="AB27" i="207"/>
  <c r="AB34" i="207" s="1"/>
  <c r="AD25" i="207"/>
  <c r="AC26" i="207"/>
  <c r="J147" i="207"/>
  <c r="E180" i="207"/>
  <c r="Y43" i="207"/>
  <c r="Y52" i="207" s="1"/>
  <c r="J149" i="207"/>
  <c r="S83" i="207"/>
  <c r="AA41" i="207"/>
  <c r="Z42" i="207"/>
  <c r="AD11" i="207"/>
  <c r="AD19" i="207" s="1"/>
  <c r="L138" i="207"/>
  <c r="M137" i="207"/>
  <c r="Q98" i="207"/>
  <c r="J146" i="207"/>
  <c r="J153" i="207"/>
  <c r="I154" i="207"/>
  <c r="S82" i="207"/>
  <c r="F171" i="207"/>
  <c r="F181" i="207" s="1"/>
  <c r="S84" i="207"/>
  <c r="S90" i="207"/>
  <c r="T89" i="207"/>
  <c r="AF9" i="207"/>
  <c r="AE10" i="207"/>
  <c r="K139" i="207"/>
  <c r="K147" i="207" s="1"/>
  <c r="P116" i="207" l="1"/>
  <c r="R100" i="207"/>
  <c r="P117" i="207"/>
  <c r="R99" i="207"/>
  <c r="R98" i="207"/>
  <c r="AD18" i="207"/>
  <c r="Y53" i="207"/>
  <c r="AD20" i="207"/>
  <c r="Y50" i="207"/>
  <c r="H163" i="207"/>
  <c r="AD21" i="207"/>
  <c r="Y51" i="207"/>
  <c r="F178" i="207"/>
  <c r="W68" i="207"/>
  <c r="K149" i="207"/>
  <c r="F179" i="207"/>
  <c r="K148" i="207"/>
  <c r="F180" i="207"/>
  <c r="M132" i="207"/>
  <c r="M132" i="208"/>
  <c r="Z51" i="208"/>
  <c r="Z52" i="208"/>
  <c r="AC36" i="208"/>
  <c r="X69" i="208"/>
  <c r="U82" i="208"/>
  <c r="U84" i="208"/>
  <c r="I162" i="208"/>
  <c r="AG10" i="208"/>
  <c r="M133" i="208"/>
  <c r="F179" i="208"/>
  <c r="F181" i="208"/>
  <c r="D197" i="208"/>
  <c r="K147" i="208"/>
  <c r="O114" i="208"/>
  <c r="F178" i="208"/>
  <c r="K148" i="208"/>
  <c r="R99" i="208"/>
  <c r="M131" i="208"/>
  <c r="AG11" i="208"/>
  <c r="AI12" i="208"/>
  <c r="P121" i="208"/>
  <c r="O122" i="208"/>
  <c r="E187" i="208"/>
  <c r="E197" i="208" s="1"/>
  <c r="P107" i="208"/>
  <c r="P114" i="208" s="1"/>
  <c r="AE18" i="208"/>
  <c r="R100" i="208"/>
  <c r="AC34" i="208"/>
  <c r="X68" i="208"/>
  <c r="N123" i="208"/>
  <c r="N131" i="208" s="1"/>
  <c r="AE19" i="208"/>
  <c r="V75" i="208"/>
  <c r="V82" i="208" s="1"/>
  <c r="O115" i="208"/>
  <c r="M138" i="208"/>
  <c r="N137" i="208"/>
  <c r="R101" i="208"/>
  <c r="AA43" i="208"/>
  <c r="AA51" i="208" s="1"/>
  <c r="H170" i="208"/>
  <c r="I169" i="208"/>
  <c r="AC35" i="208"/>
  <c r="J155" i="208"/>
  <c r="J163" i="208" s="1"/>
  <c r="AE20" i="208"/>
  <c r="X73" i="208"/>
  <c r="W74" i="208"/>
  <c r="O116" i="208"/>
  <c r="L139" i="208"/>
  <c r="L147" i="208" s="1"/>
  <c r="X66" i="208"/>
  <c r="AC41" i="208"/>
  <c r="AB42" i="208"/>
  <c r="D195" i="208"/>
  <c r="F186" i="208"/>
  <c r="G185" i="208"/>
  <c r="L153" i="208"/>
  <c r="K154" i="208"/>
  <c r="K146" i="208"/>
  <c r="AA57" i="208"/>
  <c r="Z58" i="208"/>
  <c r="Z50" i="208"/>
  <c r="S91" i="208"/>
  <c r="S100" i="208" s="1"/>
  <c r="AE26" i="208"/>
  <c r="AF25" i="208"/>
  <c r="C218" i="208"/>
  <c r="D201" i="208"/>
  <c r="U89" i="208"/>
  <c r="T90" i="208"/>
  <c r="Y59" i="208"/>
  <c r="Y67" i="208" s="1"/>
  <c r="AD27" i="208"/>
  <c r="AD35" i="208" s="1"/>
  <c r="G171" i="208"/>
  <c r="G180" i="208" s="1"/>
  <c r="Q106" i="208"/>
  <c r="R105" i="208"/>
  <c r="AF11" i="208"/>
  <c r="AF20" i="208" s="1"/>
  <c r="P121" i="207"/>
  <c r="O122" i="207"/>
  <c r="X59" i="207"/>
  <c r="X67" i="207" s="1"/>
  <c r="H164" i="207"/>
  <c r="N123" i="207"/>
  <c r="N133" i="207" s="1"/>
  <c r="U75" i="207"/>
  <c r="U85" i="207" s="1"/>
  <c r="K153" i="207"/>
  <c r="J154" i="207"/>
  <c r="H170" i="207"/>
  <c r="I169" i="207"/>
  <c r="Z43" i="207"/>
  <c r="Z53" i="207" s="1"/>
  <c r="AB35" i="207"/>
  <c r="H165" i="207"/>
  <c r="F185" i="207"/>
  <c r="E186" i="207"/>
  <c r="C211" i="207"/>
  <c r="T82" i="207"/>
  <c r="W73" i="207"/>
  <c r="V74" i="207"/>
  <c r="AE11" i="207"/>
  <c r="AE21" i="207" s="1"/>
  <c r="AG9" i="207"/>
  <c r="AF10" i="207"/>
  <c r="N137" i="207"/>
  <c r="M138" i="207"/>
  <c r="AA42" i="207"/>
  <c r="AB41" i="207"/>
  <c r="AB36" i="207"/>
  <c r="D187" i="207"/>
  <c r="D194" i="207" s="1"/>
  <c r="M131" i="207"/>
  <c r="C210" i="207"/>
  <c r="T83" i="207"/>
  <c r="L139" i="207"/>
  <c r="L147" i="207" s="1"/>
  <c r="AB37" i="207"/>
  <c r="W67" i="207"/>
  <c r="T84" i="207"/>
  <c r="U89" i="207"/>
  <c r="T90" i="207"/>
  <c r="K146" i="207"/>
  <c r="S91" i="207"/>
  <c r="S101" i="207"/>
  <c r="S99" i="207"/>
  <c r="S100" i="207"/>
  <c r="S98" i="207"/>
  <c r="Q116" i="207"/>
  <c r="Q114" i="207"/>
  <c r="Q107" i="207"/>
  <c r="Q117" i="207" s="1"/>
  <c r="Q115" i="207"/>
  <c r="W66" i="207"/>
  <c r="P114" i="207"/>
  <c r="M130" i="207"/>
  <c r="C201" i="207"/>
  <c r="AC36" i="207"/>
  <c r="AC27" i="207"/>
  <c r="AC35" i="207" s="1"/>
  <c r="S105" i="207"/>
  <c r="R106" i="207"/>
  <c r="I155" i="207"/>
  <c r="I165" i="207" s="1"/>
  <c r="AE25" i="207"/>
  <c r="AD26" i="207"/>
  <c r="G171" i="207"/>
  <c r="G178" i="207" s="1"/>
  <c r="Z57" i="207"/>
  <c r="Y58" i="207"/>
  <c r="Z50" i="207" l="1"/>
  <c r="X68" i="207"/>
  <c r="Z52" i="207"/>
  <c r="U83" i="207"/>
  <c r="Z51" i="207"/>
  <c r="N131" i="207"/>
  <c r="AC37" i="207"/>
  <c r="AG10" i="207"/>
  <c r="X69" i="207"/>
  <c r="X66" i="207"/>
  <c r="V84" i="208"/>
  <c r="AD34" i="208"/>
  <c r="AD37" i="208"/>
  <c r="AA52" i="208"/>
  <c r="N130" i="208"/>
  <c r="AD36" i="208"/>
  <c r="Y69" i="208"/>
  <c r="N133" i="208"/>
  <c r="AA50" i="208"/>
  <c r="V83" i="208"/>
  <c r="L148" i="208"/>
  <c r="Y66" i="208"/>
  <c r="L149" i="208"/>
  <c r="J164" i="208"/>
  <c r="AA53" i="208"/>
  <c r="Y68" i="208"/>
  <c r="L146" i="208"/>
  <c r="J165" i="208"/>
  <c r="N132" i="208"/>
  <c r="P116" i="208"/>
  <c r="O123" i="208"/>
  <c r="O133" i="208" s="1"/>
  <c r="G178" i="208"/>
  <c r="T91" i="208"/>
  <c r="T101" i="208" s="1"/>
  <c r="S99" i="208"/>
  <c r="K155" i="208"/>
  <c r="K163" i="208" s="1"/>
  <c r="W75" i="208"/>
  <c r="W85" i="208" s="1"/>
  <c r="Q121" i="208"/>
  <c r="P122" i="208"/>
  <c r="AF19" i="208"/>
  <c r="G179" i="208"/>
  <c r="V89" i="208"/>
  <c r="U90" i="208"/>
  <c r="S101" i="208"/>
  <c r="L154" i="208"/>
  <c r="M153" i="208"/>
  <c r="X74" i="208"/>
  <c r="Y73" i="208"/>
  <c r="V85" i="208"/>
  <c r="AI14" i="208"/>
  <c r="AI16" i="208"/>
  <c r="AI10" i="208"/>
  <c r="AI17" i="208" s="1"/>
  <c r="AJ17" i="208" s="1"/>
  <c r="AF18" i="208"/>
  <c r="S98" i="208"/>
  <c r="H185" i="208"/>
  <c r="G186" i="208"/>
  <c r="J169" i="208"/>
  <c r="I170" i="208"/>
  <c r="O137" i="208"/>
  <c r="N138" i="208"/>
  <c r="AF21" i="208"/>
  <c r="H171" i="208"/>
  <c r="H181" i="208" s="1"/>
  <c r="G181" i="208"/>
  <c r="E201" i="208"/>
  <c r="D202" i="208"/>
  <c r="C215" i="208"/>
  <c r="D215" i="208"/>
  <c r="C216" i="208"/>
  <c r="C219" i="208"/>
  <c r="C229" i="208" s="1"/>
  <c r="F187" i="208"/>
  <c r="F197" i="208" s="1"/>
  <c r="M139" i="208"/>
  <c r="M148" i="208" s="1"/>
  <c r="E194" i="208"/>
  <c r="AG18" i="208"/>
  <c r="AI18" i="208" s="1"/>
  <c r="R106" i="208"/>
  <c r="S105" i="208"/>
  <c r="AG25" i="208"/>
  <c r="AF26" i="208"/>
  <c r="J162" i="208"/>
  <c r="P115" i="208"/>
  <c r="E195" i="208"/>
  <c r="AG19" i="208"/>
  <c r="Q107" i="208"/>
  <c r="Q114" i="208" s="1"/>
  <c r="AE27" i="208"/>
  <c r="AE37" i="208" s="1"/>
  <c r="Z59" i="208"/>
  <c r="Z69" i="208" s="1"/>
  <c r="AB43" i="208"/>
  <c r="AB51" i="208" s="1"/>
  <c r="P117" i="208"/>
  <c r="E196" i="208"/>
  <c r="AG20" i="208"/>
  <c r="AI20" i="208" s="1"/>
  <c r="AB57" i="208"/>
  <c r="AA58" i="208"/>
  <c r="AC42" i="208"/>
  <c r="AD41" i="208"/>
  <c r="AG21" i="208"/>
  <c r="G180" i="207"/>
  <c r="L146" i="207"/>
  <c r="D197" i="207"/>
  <c r="O137" i="207"/>
  <c r="N138" i="207"/>
  <c r="V75" i="207"/>
  <c r="V83" i="207" s="1"/>
  <c r="K154" i="207"/>
  <c r="L153" i="207"/>
  <c r="AD27" i="207"/>
  <c r="AD35" i="207" s="1"/>
  <c r="I162" i="207"/>
  <c r="T91" i="207"/>
  <c r="T101" i="207" s="1"/>
  <c r="L148" i="207"/>
  <c r="D196" i="207"/>
  <c r="AF11" i="207"/>
  <c r="AF21" i="207" s="1"/>
  <c r="W74" i="207"/>
  <c r="X73" i="207"/>
  <c r="N130" i="207"/>
  <c r="G181" i="207"/>
  <c r="C218" i="207"/>
  <c r="D201" i="207"/>
  <c r="V89" i="207"/>
  <c r="U90" i="207"/>
  <c r="AG11" i="207"/>
  <c r="AI10" i="207" s="1"/>
  <c r="AI12" i="207"/>
  <c r="U82" i="207"/>
  <c r="N132" i="207"/>
  <c r="R107" i="207"/>
  <c r="R114" i="207" s="1"/>
  <c r="Y59" i="207"/>
  <c r="Y67" i="207" s="1"/>
  <c r="AE18" i="207"/>
  <c r="E187" i="207"/>
  <c r="E194" i="207" s="1"/>
  <c r="U84" i="207"/>
  <c r="O123" i="207"/>
  <c r="O132" i="207" s="1"/>
  <c r="I163" i="207"/>
  <c r="AB42" i="207"/>
  <c r="AC41" i="207"/>
  <c r="AE19" i="207"/>
  <c r="G185" i="207"/>
  <c r="F186" i="207"/>
  <c r="I170" i="207"/>
  <c r="J169" i="207"/>
  <c r="Q121" i="207"/>
  <c r="P122" i="207"/>
  <c r="AE26" i="207"/>
  <c r="AF25" i="207"/>
  <c r="AA57" i="207"/>
  <c r="Z58" i="207"/>
  <c r="G179" i="207"/>
  <c r="AC34" i="207"/>
  <c r="L149" i="207"/>
  <c r="AA43" i="207"/>
  <c r="AA53" i="207" s="1"/>
  <c r="AE20" i="207"/>
  <c r="H171" i="207"/>
  <c r="H180" i="207" s="1"/>
  <c r="S106" i="207"/>
  <c r="T105" i="207"/>
  <c r="I164" i="207"/>
  <c r="D195" i="207"/>
  <c r="M139" i="207"/>
  <c r="M149" i="207" s="1"/>
  <c r="J155" i="207"/>
  <c r="J164" i="207" s="1"/>
  <c r="J162" i="207" l="1"/>
  <c r="J163" i="207"/>
  <c r="AA52" i="207"/>
  <c r="Y68" i="207"/>
  <c r="R116" i="207"/>
  <c r="V85" i="207"/>
  <c r="R115" i="207"/>
  <c r="O133" i="207"/>
  <c r="J165" i="207"/>
  <c r="Y69" i="207"/>
  <c r="AF18" i="207"/>
  <c r="AD36" i="207"/>
  <c r="AD37" i="207"/>
  <c r="M146" i="207"/>
  <c r="E195" i="207"/>
  <c r="M147" i="207"/>
  <c r="AA51" i="207"/>
  <c r="E196" i="207"/>
  <c r="E197" i="207"/>
  <c r="T99" i="207"/>
  <c r="AB52" i="208"/>
  <c r="AB53" i="208"/>
  <c r="H180" i="208"/>
  <c r="AE35" i="208"/>
  <c r="F194" i="208"/>
  <c r="K164" i="208"/>
  <c r="C226" i="208"/>
  <c r="C227" i="208"/>
  <c r="AE36" i="208"/>
  <c r="AG26" i="208"/>
  <c r="AG27" i="208" s="1"/>
  <c r="F195" i="208"/>
  <c r="AJ13" i="208"/>
  <c r="F196" i="208"/>
  <c r="Z66" i="208"/>
  <c r="J170" i="208"/>
  <c r="K169" i="208"/>
  <c r="AL17" i="208"/>
  <c r="L165" i="208"/>
  <c r="L155" i="208"/>
  <c r="L163" i="208" s="1"/>
  <c r="L164" i="208"/>
  <c r="Q116" i="208"/>
  <c r="M147" i="208"/>
  <c r="H178" i="208"/>
  <c r="G187" i="208"/>
  <c r="G197" i="208" s="1"/>
  <c r="W82" i="208"/>
  <c r="K165" i="208"/>
  <c r="AI21" i="208"/>
  <c r="AB50" i="208"/>
  <c r="Z68" i="208"/>
  <c r="Q115" i="208"/>
  <c r="M149" i="208"/>
  <c r="H179" i="208"/>
  <c r="H186" i="208"/>
  <c r="I185" i="208"/>
  <c r="U91" i="208"/>
  <c r="U99" i="208" s="1"/>
  <c r="W83" i="208"/>
  <c r="O130" i="208"/>
  <c r="AA59" i="208"/>
  <c r="AA67" i="208" s="1"/>
  <c r="Z67" i="208"/>
  <c r="AD42" i="208"/>
  <c r="AE41" i="208"/>
  <c r="Q117" i="208"/>
  <c r="AF27" i="208"/>
  <c r="AF36" i="208" s="1"/>
  <c r="M146" i="208"/>
  <c r="C217" i="208"/>
  <c r="W89" i="208"/>
  <c r="V90" i="208"/>
  <c r="W84" i="208"/>
  <c r="T100" i="208"/>
  <c r="O131" i="208"/>
  <c r="AC43" i="208"/>
  <c r="AC50" i="208" s="1"/>
  <c r="AE34" i="208"/>
  <c r="D203" i="208"/>
  <c r="D210" i="208" s="1"/>
  <c r="T98" i="208"/>
  <c r="O132" i="208"/>
  <c r="S106" i="208"/>
  <c r="T105" i="208"/>
  <c r="F201" i="208"/>
  <c r="E202" i="208"/>
  <c r="N139" i="208"/>
  <c r="N148" i="208" s="1"/>
  <c r="Z73" i="208"/>
  <c r="Y74" i="208"/>
  <c r="AB58" i="208"/>
  <c r="AC57" i="208"/>
  <c r="AI19" i="208"/>
  <c r="R107" i="208"/>
  <c r="R114" i="208" s="1"/>
  <c r="C228" i="208"/>
  <c r="P137" i="208"/>
  <c r="O138" i="208"/>
  <c r="X75" i="208"/>
  <c r="X85" i="208" s="1"/>
  <c r="P123" i="208"/>
  <c r="P131" i="208" s="1"/>
  <c r="K162" i="208"/>
  <c r="T99" i="208"/>
  <c r="I171" i="208"/>
  <c r="I180" i="208" s="1"/>
  <c r="N153" i="208"/>
  <c r="M154" i="208"/>
  <c r="Q122" i="208"/>
  <c r="R121" i="208"/>
  <c r="S107" i="207"/>
  <c r="S116" i="207" s="1"/>
  <c r="S115" i="207"/>
  <c r="AA50" i="207"/>
  <c r="Z59" i="207"/>
  <c r="Z66" i="207" s="1"/>
  <c r="F187" i="207"/>
  <c r="F197" i="207" s="1"/>
  <c r="O131" i="207"/>
  <c r="W89" i="207"/>
  <c r="V90" i="207"/>
  <c r="N148" i="207"/>
  <c r="N139" i="207"/>
  <c r="N146" i="207" s="1"/>
  <c r="E201" i="207"/>
  <c r="D202" i="207"/>
  <c r="AF19" i="207"/>
  <c r="T98" i="207"/>
  <c r="M153" i="207"/>
  <c r="L154" i="207"/>
  <c r="O138" i="207"/>
  <c r="P137" i="207"/>
  <c r="C219" i="207"/>
  <c r="C228" i="207" s="1"/>
  <c r="C216" i="207"/>
  <c r="C215" i="207"/>
  <c r="D215" i="207"/>
  <c r="AF20" i="207"/>
  <c r="T100" i="207"/>
  <c r="K155" i="207"/>
  <c r="K165" i="207" s="1"/>
  <c r="G186" i="207"/>
  <c r="H185" i="207"/>
  <c r="AF26" i="207"/>
  <c r="AG25" i="207"/>
  <c r="AG26" i="207" s="1"/>
  <c r="O130" i="207"/>
  <c r="AE27" i="207"/>
  <c r="AE37" i="207" s="1"/>
  <c r="AE36" i="207"/>
  <c r="AE35" i="207"/>
  <c r="AE34" i="207"/>
  <c r="AC42" i="207"/>
  <c r="AD41" i="207"/>
  <c r="AG18" i="207"/>
  <c r="AI18" i="207" s="1"/>
  <c r="M148" i="207"/>
  <c r="H178" i="207"/>
  <c r="P123" i="207"/>
  <c r="P130" i="207" s="1"/>
  <c r="AB43" i="207"/>
  <c r="AB51" i="207" s="1"/>
  <c r="AG19" i="207"/>
  <c r="V82" i="207"/>
  <c r="U105" i="207"/>
  <c r="T106" i="207"/>
  <c r="I171" i="207"/>
  <c r="I181" i="207" s="1"/>
  <c r="U91" i="207"/>
  <c r="U101" i="207" s="1"/>
  <c r="H181" i="207"/>
  <c r="H179" i="207"/>
  <c r="R121" i="207"/>
  <c r="Q122" i="207"/>
  <c r="Y66" i="207"/>
  <c r="R117" i="207"/>
  <c r="AG20" i="207"/>
  <c r="AI20" i="207" s="1"/>
  <c r="X74" i="207"/>
  <c r="Y73" i="207"/>
  <c r="AD34" i="207"/>
  <c r="V84" i="207"/>
  <c r="AA58" i="207"/>
  <c r="AB57" i="207"/>
  <c r="AL17" i="207"/>
  <c r="AI17" i="207"/>
  <c r="AJ17" i="207" s="1"/>
  <c r="AI14" i="207"/>
  <c r="AJ13" i="207" s="1"/>
  <c r="AI16" i="207"/>
  <c r="K169" i="207"/>
  <c r="J170" i="207"/>
  <c r="AG21" i="207"/>
  <c r="AI21" i="207" s="1"/>
  <c r="W75" i="207"/>
  <c r="W82" i="207" s="1"/>
  <c r="N149" i="207" l="1"/>
  <c r="AB52" i="207"/>
  <c r="S117" i="207"/>
  <c r="I178" i="207"/>
  <c r="S114" i="207"/>
  <c r="I180" i="207"/>
  <c r="P131" i="207"/>
  <c r="K163" i="207"/>
  <c r="K162" i="207"/>
  <c r="K164" i="207"/>
  <c r="N147" i="207"/>
  <c r="Z69" i="207"/>
  <c r="U101" i="208"/>
  <c r="AI26" i="208"/>
  <c r="AL33" i="208" s="1"/>
  <c r="AG34" i="208"/>
  <c r="AA68" i="208"/>
  <c r="P132" i="208"/>
  <c r="AC51" i="208"/>
  <c r="AA69" i="208"/>
  <c r="P133" i="208"/>
  <c r="P130" i="208"/>
  <c r="I178" i="208"/>
  <c r="L162" i="208"/>
  <c r="AI28" i="208"/>
  <c r="X89" i="208"/>
  <c r="W90" i="208"/>
  <c r="S121" i="208"/>
  <c r="R122" i="208"/>
  <c r="I179" i="208"/>
  <c r="Q137" i="208"/>
  <c r="P138" i="208"/>
  <c r="AD57" i="208"/>
  <c r="AC58" i="208"/>
  <c r="N147" i="208"/>
  <c r="AG36" i="208"/>
  <c r="AI36" i="208" s="1"/>
  <c r="AC52" i="208"/>
  <c r="C234" i="208"/>
  <c r="D217" i="208"/>
  <c r="AF41" i="208"/>
  <c r="AE42" i="208"/>
  <c r="J185" i="208"/>
  <c r="I186" i="208"/>
  <c r="AC53" i="208"/>
  <c r="AD43" i="208"/>
  <c r="AD51" i="208" s="1"/>
  <c r="H187" i="208"/>
  <c r="H196" i="208" s="1"/>
  <c r="L169" i="208"/>
  <c r="K170" i="208"/>
  <c r="O139" i="208"/>
  <c r="O149" i="208" s="1"/>
  <c r="Q123" i="208"/>
  <c r="Q130" i="208" s="1"/>
  <c r="Y75" i="208"/>
  <c r="Y82" i="208" s="1"/>
  <c r="E203" i="208"/>
  <c r="E212" i="208" s="1"/>
  <c r="E210" i="208"/>
  <c r="D212" i="208"/>
  <c r="J171" i="208"/>
  <c r="J181" i="208" s="1"/>
  <c r="O153" i="208"/>
  <c r="N154" i="208"/>
  <c r="X82" i="208"/>
  <c r="R116" i="208"/>
  <c r="AA73" i="208"/>
  <c r="Z74" i="208"/>
  <c r="F202" i="208"/>
  <c r="G201" i="208"/>
  <c r="AG35" i="208"/>
  <c r="AF34" i="208"/>
  <c r="AI34" i="208" s="1"/>
  <c r="U98" i="208"/>
  <c r="G194" i="208"/>
  <c r="T106" i="208"/>
  <c r="U105" i="208"/>
  <c r="D211" i="208"/>
  <c r="AG37" i="208"/>
  <c r="AF35" i="208"/>
  <c r="U100" i="208"/>
  <c r="G195" i="208"/>
  <c r="AI32" i="208"/>
  <c r="AI30" i="208"/>
  <c r="AJ29" i="208" s="1"/>
  <c r="N149" i="208"/>
  <c r="M162" i="208"/>
  <c r="M155" i="208"/>
  <c r="M164" i="208" s="1"/>
  <c r="I181" i="208"/>
  <c r="X83" i="208"/>
  <c r="R115" i="208"/>
  <c r="X84" i="208"/>
  <c r="R117" i="208"/>
  <c r="N146" i="208"/>
  <c r="S107" i="208"/>
  <c r="S116" i="208" s="1"/>
  <c r="D213" i="208"/>
  <c r="AF37" i="208"/>
  <c r="AA66" i="208"/>
  <c r="G196" i="208"/>
  <c r="AB59" i="208"/>
  <c r="AB68" i="208" s="1"/>
  <c r="V91" i="208"/>
  <c r="V101" i="208" s="1"/>
  <c r="P132" i="207"/>
  <c r="AE41" i="207"/>
  <c r="AD42" i="207"/>
  <c r="AG27" i="207"/>
  <c r="AI26" i="207" s="1"/>
  <c r="AI28" i="207"/>
  <c r="C227" i="207"/>
  <c r="L155" i="207"/>
  <c r="L163" i="207" s="1"/>
  <c r="F195" i="207"/>
  <c r="AI19" i="207"/>
  <c r="P133" i="207"/>
  <c r="AC43" i="207"/>
  <c r="AC51" i="207" s="1"/>
  <c r="AF27" i="207"/>
  <c r="AF36" i="207" s="1"/>
  <c r="N153" i="207"/>
  <c r="M154" i="207"/>
  <c r="F196" i="207"/>
  <c r="W83" i="207"/>
  <c r="W84" i="207"/>
  <c r="Z73" i="207"/>
  <c r="Y74" i="207"/>
  <c r="W85" i="207"/>
  <c r="X75" i="207"/>
  <c r="X84" i="207" s="1"/>
  <c r="I179" i="207"/>
  <c r="AB50" i="207"/>
  <c r="H186" i="207"/>
  <c r="I185" i="207"/>
  <c r="V91" i="207"/>
  <c r="V100" i="207" s="1"/>
  <c r="AC57" i="207"/>
  <c r="AB58" i="207"/>
  <c r="U98" i="207"/>
  <c r="AB53" i="207"/>
  <c r="C229" i="207"/>
  <c r="D203" i="207"/>
  <c r="D210" i="207" s="1"/>
  <c r="D212" i="207"/>
  <c r="D213" i="207"/>
  <c r="W90" i="207"/>
  <c r="X89" i="207"/>
  <c r="AA59" i="207"/>
  <c r="AA66" i="207" s="1"/>
  <c r="U99" i="207"/>
  <c r="T107" i="207"/>
  <c r="T116" i="207" s="1"/>
  <c r="F201" i="207"/>
  <c r="E202" i="207"/>
  <c r="Z68" i="207"/>
  <c r="G187" i="207"/>
  <c r="G197" i="207"/>
  <c r="G195" i="207"/>
  <c r="G196" i="207"/>
  <c r="G194" i="207"/>
  <c r="L169" i="207"/>
  <c r="K170" i="207"/>
  <c r="Q123" i="207"/>
  <c r="Q133" i="207" s="1"/>
  <c r="U100" i="207"/>
  <c r="V105" i="207"/>
  <c r="U106" i="207"/>
  <c r="C217" i="207"/>
  <c r="P138" i="207"/>
  <c r="Q137" i="207"/>
  <c r="Z67" i="207"/>
  <c r="J171" i="207"/>
  <c r="J181" i="207" s="1"/>
  <c r="R122" i="207"/>
  <c r="S121" i="207"/>
  <c r="C226" i="207"/>
  <c r="O139" i="207"/>
  <c r="O148" i="207" s="1"/>
  <c r="F194" i="207"/>
  <c r="AA69" i="207" l="1"/>
  <c r="AG36" i="207"/>
  <c r="AA67" i="207"/>
  <c r="AA68" i="207"/>
  <c r="AF34" i="207"/>
  <c r="AF35" i="207"/>
  <c r="AG37" i="207"/>
  <c r="AI37" i="207" s="1"/>
  <c r="AI36" i="207"/>
  <c r="D211" i="207"/>
  <c r="AF37" i="207"/>
  <c r="J178" i="207"/>
  <c r="J179" i="207"/>
  <c r="L165" i="207"/>
  <c r="J180" i="207"/>
  <c r="AC52" i="207"/>
  <c r="AC50" i="207"/>
  <c r="J179" i="208"/>
  <c r="Y83" i="208"/>
  <c r="Y84" i="208"/>
  <c r="M165" i="208"/>
  <c r="AB66" i="208"/>
  <c r="AB67" i="208"/>
  <c r="AB69" i="208"/>
  <c r="S115" i="208"/>
  <c r="AI33" i="208"/>
  <c r="AJ33" i="208" s="1"/>
  <c r="AD53" i="208"/>
  <c r="S114" i="208"/>
  <c r="AD52" i="208"/>
  <c r="S117" i="208"/>
  <c r="M163" i="208"/>
  <c r="E211" i="208"/>
  <c r="O148" i="208"/>
  <c r="V98" i="208"/>
  <c r="E213" i="208"/>
  <c r="AI35" i="208"/>
  <c r="V99" i="208"/>
  <c r="AI37" i="208"/>
  <c r="J178" i="208"/>
  <c r="P153" i="208"/>
  <c r="O154" i="208"/>
  <c r="H195" i="208"/>
  <c r="C235" i="208"/>
  <c r="C245" i="208" s="1"/>
  <c r="C232" i="208"/>
  <c r="D231" i="208"/>
  <c r="C231" i="208"/>
  <c r="V100" i="208"/>
  <c r="U106" i="208"/>
  <c r="V105" i="208"/>
  <c r="G202" i="208"/>
  <c r="H201" i="208"/>
  <c r="Y85" i="208"/>
  <c r="O146" i="208"/>
  <c r="H197" i="208"/>
  <c r="R123" i="208"/>
  <c r="R132" i="208" s="1"/>
  <c r="R137" i="208"/>
  <c r="Q138" i="208"/>
  <c r="T107" i="208"/>
  <c r="T114" i="208" s="1"/>
  <c r="F203" i="208"/>
  <c r="F211" i="208" s="1"/>
  <c r="O147" i="208"/>
  <c r="H194" i="208"/>
  <c r="T121" i="208"/>
  <c r="S122" i="208"/>
  <c r="N155" i="208"/>
  <c r="N165" i="208" s="1"/>
  <c r="D218" i="208"/>
  <c r="E217" i="208"/>
  <c r="Q133" i="208"/>
  <c r="AB73" i="208"/>
  <c r="AA74" i="208"/>
  <c r="J180" i="208"/>
  <c r="Q132" i="208"/>
  <c r="K185" i="208"/>
  <c r="J186" i="208"/>
  <c r="AC59" i="208"/>
  <c r="AC69" i="208" s="1"/>
  <c r="X90" i="208"/>
  <c r="Y89" i="208"/>
  <c r="Z75" i="208"/>
  <c r="Z85" i="208" s="1"/>
  <c r="Q131" i="208"/>
  <c r="K171" i="208"/>
  <c r="K179" i="208" s="1"/>
  <c r="K181" i="208"/>
  <c r="AD50" i="208"/>
  <c r="AE43" i="208"/>
  <c r="AE51" i="208" s="1"/>
  <c r="AE57" i="208"/>
  <c r="AD58" i="208"/>
  <c r="I196" i="208"/>
  <c r="I187" i="208"/>
  <c r="I194" i="208" s="1"/>
  <c r="W91" i="208"/>
  <c r="W100" i="208" s="1"/>
  <c r="M169" i="208"/>
  <c r="L170" i="208"/>
  <c r="AF42" i="208"/>
  <c r="AG41" i="208"/>
  <c r="P139" i="208"/>
  <c r="P148" i="208" s="1"/>
  <c r="V106" i="207"/>
  <c r="W105" i="207"/>
  <c r="F202" i="207"/>
  <c r="G201" i="207"/>
  <c r="H187" i="207"/>
  <c r="H194" i="207" s="1"/>
  <c r="N154" i="207"/>
  <c r="O153" i="207"/>
  <c r="S122" i="207"/>
  <c r="T121" i="207"/>
  <c r="Q130" i="207"/>
  <c r="AC53" i="207"/>
  <c r="L164" i="207"/>
  <c r="AD43" i="207"/>
  <c r="AD53" i="207" s="1"/>
  <c r="V101" i="207"/>
  <c r="X83" i="207"/>
  <c r="AF41" i="207"/>
  <c r="AE42" i="207"/>
  <c r="AB59" i="207"/>
  <c r="AB66" i="207" s="1"/>
  <c r="J185" i="207"/>
  <c r="I186" i="207"/>
  <c r="M155" i="207"/>
  <c r="M163" i="207" s="1"/>
  <c r="T115" i="207"/>
  <c r="V99" i="207"/>
  <c r="AA73" i="207"/>
  <c r="Z74" i="207"/>
  <c r="O147" i="207"/>
  <c r="R123" i="207"/>
  <c r="R132" i="207" s="1"/>
  <c r="R137" i="207"/>
  <c r="Q138" i="207"/>
  <c r="Q131" i="207"/>
  <c r="T117" i="207"/>
  <c r="O149" i="207"/>
  <c r="P139" i="207"/>
  <c r="P149" i="207" s="1"/>
  <c r="Q132" i="207"/>
  <c r="T114" i="207"/>
  <c r="Y89" i="207"/>
  <c r="X90" i="207"/>
  <c r="V98" i="207"/>
  <c r="X85" i="207"/>
  <c r="AI32" i="207"/>
  <c r="AI30" i="207"/>
  <c r="AL33" i="207"/>
  <c r="AI33" i="207"/>
  <c r="AJ33" i="207" s="1"/>
  <c r="M169" i="207"/>
  <c r="L170" i="207"/>
  <c r="L162" i="207"/>
  <c r="O146" i="207"/>
  <c r="C234" i="207"/>
  <c r="D217" i="207"/>
  <c r="W91" i="207"/>
  <c r="W99" i="207" s="1"/>
  <c r="W98" i="207"/>
  <c r="X82" i="207"/>
  <c r="AG34" i="207"/>
  <c r="AI34" i="207" s="1"/>
  <c r="AC58" i="207"/>
  <c r="AD57" i="207"/>
  <c r="Y75" i="207"/>
  <c r="Y85" i="207" s="1"/>
  <c r="U107" i="207"/>
  <c r="U116" i="207" s="1"/>
  <c r="K171" i="207"/>
  <c r="K181" i="207" s="1"/>
  <c r="E203" i="207"/>
  <c r="AG35" i="207"/>
  <c r="AI35" i="207" s="1"/>
  <c r="M164" i="207" l="1"/>
  <c r="R130" i="207"/>
  <c r="M162" i="207"/>
  <c r="U117" i="207"/>
  <c r="P147" i="207"/>
  <c r="K179" i="207"/>
  <c r="H195" i="207"/>
  <c r="K178" i="207"/>
  <c r="H196" i="207"/>
  <c r="U115" i="207"/>
  <c r="H197" i="207"/>
  <c r="R133" i="207"/>
  <c r="K180" i="207"/>
  <c r="C233" i="208"/>
  <c r="T117" i="208"/>
  <c r="P149" i="208"/>
  <c r="N162" i="208"/>
  <c r="P147" i="208"/>
  <c r="AE52" i="208"/>
  <c r="K180" i="208"/>
  <c r="AC66" i="208"/>
  <c r="C243" i="208"/>
  <c r="K178" i="208"/>
  <c r="AC68" i="208"/>
  <c r="C242" i="208"/>
  <c r="I197" i="208"/>
  <c r="AE50" i="208"/>
  <c r="F212" i="208"/>
  <c r="I195" i="208"/>
  <c r="C244" i="208"/>
  <c r="AC67" i="208"/>
  <c r="AE53" i="208"/>
  <c r="N164" i="208"/>
  <c r="T116" i="208"/>
  <c r="Z82" i="208"/>
  <c r="AB74" i="208"/>
  <c r="AC73" i="208"/>
  <c r="F213" i="208"/>
  <c r="R138" i="208"/>
  <c r="S137" i="208"/>
  <c r="C250" i="208"/>
  <c r="D233" i="208"/>
  <c r="W99" i="208"/>
  <c r="AF57" i="208"/>
  <c r="AE58" i="208"/>
  <c r="Z83" i="208"/>
  <c r="S123" i="208"/>
  <c r="S131" i="208" s="1"/>
  <c r="AG42" i="208"/>
  <c r="W101" i="208"/>
  <c r="Z84" i="208"/>
  <c r="F217" i="208"/>
  <c r="E218" i="208"/>
  <c r="T122" i="208"/>
  <c r="U121" i="208"/>
  <c r="O155" i="208"/>
  <c r="O164" i="208" s="1"/>
  <c r="AF43" i="208"/>
  <c r="AF50" i="208" s="1"/>
  <c r="J187" i="208"/>
  <c r="J197" i="208" s="1"/>
  <c r="D219" i="208"/>
  <c r="D226" i="208" s="1"/>
  <c r="Q153" i="208"/>
  <c r="P154" i="208"/>
  <c r="I201" i="208"/>
  <c r="H202" i="208"/>
  <c r="L171" i="208"/>
  <c r="L178" i="208" s="1"/>
  <c r="Y90" i="208"/>
  <c r="Z89" i="208"/>
  <c r="K186" i="208"/>
  <c r="L185" i="208"/>
  <c r="N163" i="208"/>
  <c r="T115" i="208"/>
  <c r="R133" i="208"/>
  <c r="G203" i="208"/>
  <c r="G212" i="208" s="1"/>
  <c r="AD59" i="208"/>
  <c r="AD66" i="208" s="1"/>
  <c r="Q139" i="208"/>
  <c r="Q149" i="208" s="1"/>
  <c r="X91" i="208"/>
  <c r="X100" i="208" s="1"/>
  <c r="F210" i="208"/>
  <c r="R130" i="208"/>
  <c r="W105" i="208"/>
  <c r="V106" i="208"/>
  <c r="AA75" i="208"/>
  <c r="AA84" i="208" s="1"/>
  <c r="P146" i="208"/>
  <c r="M170" i="208"/>
  <c r="N169" i="208"/>
  <c r="W98" i="208"/>
  <c r="R131" i="208"/>
  <c r="U107" i="208"/>
  <c r="U114" i="208" s="1"/>
  <c r="D218" i="207"/>
  <c r="E217" i="207"/>
  <c r="Y82" i="207"/>
  <c r="E211" i="207"/>
  <c r="Y84" i="207"/>
  <c r="W100" i="207"/>
  <c r="Q139" i="207"/>
  <c r="Q149" i="207" s="1"/>
  <c r="Z75" i="207"/>
  <c r="Z85" i="207" s="1"/>
  <c r="Z83" i="207"/>
  <c r="M165" i="207"/>
  <c r="AB67" i="207"/>
  <c r="AD51" i="207"/>
  <c r="T122" i="207"/>
  <c r="U121" i="207"/>
  <c r="E210" i="207"/>
  <c r="Y83" i="207"/>
  <c r="E212" i="207"/>
  <c r="U114" i="207"/>
  <c r="W101" i="207"/>
  <c r="L171" i="207"/>
  <c r="L181" i="207" s="1"/>
  <c r="P146" i="207"/>
  <c r="S137" i="207"/>
  <c r="R138" i="207"/>
  <c r="AA74" i="207"/>
  <c r="AB73" i="207"/>
  <c r="AE43" i="207"/>
  <c r="AE50" i="207" s="1"/>
  <c r="AD50" i="207"/>
  <c r="S123" i="207"/>
  <c r="S132" i="207" s="1"/>
  <c r="E213" i="207"/>
  <c r="AE57" i="207"/>
  <c r="AD58" i="207"/>
  <c r="M170" i="207"/>
  <c r="N169" i="207"/>
  <c r="I187" i="207"/>
  <c r="I196" i="207" s="1"/>
  <c r="AF42" i="207"/>
  <c r="AG41" i="207"/>
  <c r="AD52" i="207"/>
  <c r="C235" i="207"/>
  <c r="C232" i="207"/>
  <c r="C231" i="207"/>
  <c r="C233" i="207" s="1"/>
  <c r="D231" i="207"/>
  <c r="AC59" i="207"/>
  <c r="AC69" i="207" s="1"/>
  <c r="P148" i="207"/>
  <c r="R131" i="207"/>
  <c r="J186" i="207"/>
  <c r="K185" i="207"/>
  <c r="O154" i="207"/>
  <c r="P153" i="207"/>
  <c r="G202" i="207"/>
  <c r="H201" i="207"/>
  <c r="X91" i="207"/>
  <c r="X98" i="207" s="1"/>
  <c r="AB69" i="207"/>
  <c r="N155" i="207"/>
  <c r="N164" i="207" s="1"/>
  <c r="N163" i="207"/>
  <c r="F212" i="207"/>
  <c r="F203" i="207"/>
  <c r="F213" i="207" s="1"/>
  <c r="Z89" i="207"/>
  <c r="Y90" i="207"/>
  <c r="AB68" i="207"/>
  <c r="W106" i="207"/>
  <c r="X105" i="207"/>
  <c r="AJ29" i="207"/>
  <c r="V107" i="207"/>
  <c r="V114" i="207" s="1"/>
  <c r="Z84" i="207" l="1"/>
  <c r="Q146" i="207"/>
  <c r="AG42" i="207"/>
  <c r="S133" i="207"/>
  <c r="AC67" i="207"/>
  <c r="F211" i="207"/>
  <c r="I195" i="207"/>
  <c r="S130" i="207"/>
  <c r="I197" i="207"/>
  <c r="AE53" i="207"/>
  <c r="Q147" i="207"/>
  <c r="V116" i="207"/>
  <c r="X99" i="207"/>
  <c r="AE51" i="207"/>
  <c r="V115" i="207"/>
  <c r="AE52" i="207"/>
  <c r="D229" i="208"/>
  <c r="J194" i="208"/>
  <c r="D228" i="208"/>
  <c r="G210" i="208"/>
  <c r="L179" i="208"/>
  <c r="D227" i="208"/>
  <c r="J195" i="208"/>
  <c r="AA85" i="208"/>
  <c r="L181" i="208"/>
  <c r="O165" i="208"/>
  <c r="O162" i="208"/>
  <c r="AD67" i="208"/>
  <c r="E219" i="208"/>
  <c r="E229" i="208" s="1"/>
  <c r="S132" i="208"/>
  <c r="T137" i="208"/>
  <c r="S138" i="208"/>
  <c r="AD68" i="208"/>
  <c r="G217" i="208"/>
  <c r="F218" i="208"/>
  <c r="S133" i="208"/>
  <c r="R139" i="208"/>
  <c r="R146" i="208" s="1"/>
  <c r="U115" i="208"/>
  <c r="Q146" i="208"/>
  <c r="O169" i="208"/>
  <c r="N170" i="208"/>
  <c r="AD69" i="208"/>
  <c r="U117" i="208"/>
  <c r="AA82" i="208"/>
  <c r="Q147" i="208"/>
  <c r="G211" i="208"/>
  <c r="L186" i="208"/>
  <c r="M185" i="208"/>
  <c r="L180" i="208"/>
  <c r="J196" i="208"/>
  <c r="O163" i="208"/>
  <c r="AE59" i="208"/>
  <c r="AE69" i="208" s="1"/>
  <c r="AC74" i="208"/>
  <c r="AD73" i="208"/>
  <c r="V107" i="208"/>
  <c r="V117" i="208" s="1"/>
  <c r="X105" i="208"/>
  <c r="W106" i="208"/>
  <c r="U116" i="208"/>
  <c r="AA83" i="208"/>
  <c r="X101" i="208"/>
  <c r="Q148" i="208"/>
  <c r="G213" i="208"/>
  <c r="K187" i="208"/>
  <c r="K194" i="208" s="1"/>
  <c r="H203" i="208"/>
  <c r="H210" i="208" s="1"/>
  <c r="AF52" i="208"/>
  <c r="AG43" i="208"/>
  <c r="AI42" i="208" s="1"/>
  <c r="AI44" i="208"/>
  <c r="AF58" i="208"/>
  <c r="AG57" i="208"/>
  <c r="AB75" i="208"/>
  <c r="AB83" i="208" s="1"/>
  <c r="X99" i="208"/>
  <c r="AA89" i="208"/>
  <c r="Z90" i="208"/>
  <c r="J201" i="208"/>
  <c r="I202" i="208"/>
  <c r="AF53" i="208"/>
  <c r="Y91" i="208"/>
  <c r="Y98" i="208" s="1"/>
  <c r="P155" i="208"/>
  <c r="P163" i="208" s="1"/>
  <c r="P164" i="208"/>
  <c r="AF51" i="208"/>
  <c r="U122" i="208"/>
  <c r="V121" i="208"/>
  <c r="S130" i="208"/>
  <c r="E233" i="208"/>
  <c r="D234" i="208"/>
  <c r="X98" i="208"/>
  <c r="M171" i="208"/>
  <c r="M180" i="208" s="1"/>
  <c r="Q154" i="208"/>
  <c r="R153" i="208"/>
  <c r="T123" i="208"/>
  <c r="T131" i="208" s="1"/>
  <c r="T133" i="208"/>
  <c r="C251" i="208"/>
  <c r="C260" i="208" s="1"/>
  <c r="C248" i="208"/>
  <c r="D247" i="208"/>
  <c r="C247" i="208"/>
  <c r="J187" i="207"/>
  <c r="J196" i="207" s="1"/>
  <c r="V117" i="207"/>
  <c r="AA89" i="207"/>
  <c r="Z90" i="207"/>
  <c r="N165" i="207"/>
  <c r="X100" i="207"/>
  <c r="C245" i="207"/>
  <c r="N170" i="207"/>
  <c r="O169" i="207"/>
  <c r="S131" i="207"/>
  <c r="L178" i="207"/>
  <c r="V121" i="207"/>
  <c r="U122" i="207"/>
  <c r="Z82" i="207"/>
  <c r="Y91" i="207"/>
  <c r="Y100" i="207" s="1"/>
  <c r="X101" i="207"/>
  <c r="AG50" i="207"/>
  <c r="AG43" i="207"/>
  <c r="AG53" i="207"/>
  <c r="AI44" i="207"/>
  <c r="M171" i="207"/>
  <c r="M181" i="207" s="1"/>
  <c r="AC73" i="207"/>
  <c r="AB74" i="207"/>
  <c r="L179" i="207"/>
  <c r="T123" i="207"/>
  <c r="T131" i="207" s="1"/>
  <c r="N162" i="207"/>
  <c r="H202" i="207"/>
  <c r="I201" i="207"/>
  <c r="AC66" i="207"/>
  <c r="C243" i="207"/>
  <c r="AF43" i="207"/>
  <c r="AF52" i="207" s="1"/>
  <c r="AD59" i="207"/>
  <c r="AD67" i="207" s="1"/>
  <c r="AA75" i="207"/>
  <c r="AA84" i="207" s="1"/>
  <c r="L180" i="207"/>
  <c r="F210" i="207"/>
  <c r="G203" i="207"/>
  <c r="G210" i="207" s="1"/>
  <c r="G213" i="207"/>
  <c r="AC68" i="207"/>
  <c r="C242" i="207"/>
  <c r="AE58" i="207"/>
  <c r="AF57" i="207"/>
  <c r="R139" i="207"/>
  <c r="R147" i="207" s="1"/>
  <c r="Q148" i="207"/>
  <c r="F217" i="207"/>
  <c r="E218" i="207"/>
  <c r="X106" i="207"/>
  <c r="Y105" i="207"/>
  <c r="P154" i="207"/>
  <c r="Q153" i="207"/>
  <c r="C244" i="207"/>
  <c r="I194" i="207"/>
  <c r="T137" i="207"/>
  <c r="S138" i="207"/>
  <c r="D219" i="207"/>
  <c r="D227" i="207" s="1"/>
  <c r="W107" i="207"/>
  <c r="W117" i="207" s="1"/>
  <c r="W115" i="207"/>
  <c r="O155" i="207"/>
  <c r="O165" i="207" s="1"/>
  <c r="O164" i="207"/>
  <c r="C250" i="207"/>
  <c r="D233" i="207"/>
  <c r="K186" i="207"/>
  <c r="L185" i="207"/>
  <c r="W114" i="207" l="1"/>
  <c r="R149" i="207"/>
  <c r="M180" i="207"/>
  <c r="Y98" i="207"/>
  <c r="R146" i="207"/>
  <c r="Y101" i="207"/>
  <c r="D229" i="207"/>
  <c r="R148" i="207"/>
  <c r="O162" i="207"/>
  <c r="AD69" i="207"/>
  <c r="D228" i="207"/>
  <c r="O163" i="207"/>
  <c r="AA85" i="207"/>
  <c r="M178" i="207"/>
  <c r="AD68" i="207"/>
  <c r="Y99" i="207"/>
  <c r="G212" i="207"/>
  <c r="AD66" i="207"/>
  <c r="R149" i="208"/>
  <c r="Y100" i="208"/>
  <c r="AB82" i="208"/>
  <c r="V116" i="208"/>
  <c r="M178" i="208"/>
  <c r="C259" i="208"/>
  <c r="M179" i="208"/>
  <c r="M181" i="208"/>
  <c r="H213" i="208"/>
  <c r="E226" i="208"/>
  <c r="T132" i="208"/>
  <c r="H212" i="208"/>
  <c r="C249" i="208"/>
  <c r="P165" i="208"/>
  <c r="K195" i="208"/>
  <c r="C261" i="208"/>
  <c r="AB84" i="208"/>
  <c r="H211" i="208"/>
  <c r="V115" i="208"/>
  <c r="AB85" i="208"/>
  <c r="V114" i="208"/>
  <c r="R148" i="208"/>
  <c r="Q155" i="208"/>
  <c r="Q164" i="208" s="1"/>
  <c r="Q165" i="208"/>
  <c r="E234" i="208"/>
  <c r="F233" i="208"/>
  <c r="P162" i="208"/>
  <c r="AG50" i="208"/>
  <c r="AI50" i="208" s="1"/>
  <c r="AE67" i="208"/>
  <c r="L187" i="208"/>
  <c r="L196" i="208" s="1"/>
  <c r="P169" i="208"/>
  <c r="O170" i="208"/>
  <c r="R147" i="208"/>
  <c r="AE66" i="208"/>
  <c r="M186" i="208"/>
  <c r="N185" i="208"/>
  <c r="N171" i="208"/>
  <c r="N181" i="208" s="1"/>
  <c r="T138" i="208"/>
  <c r="U137" i="208"/>
  <c r="AG51" i="208"/>
  <c r="AI51" i="208" s="1"/>
  <c r="AE68" i="208"/>
  <c r="AL49" i="208"/>
  <c r="AI46" i="208"/>
  <c r="AJ45" i="208" s="1"/>
  <c r="AI49" i="208"/>
  <c r="AJ49" i="208" s="1"/>
  <c r="AI48" i="208"/>
  <c r="X106" i="208"/>
  <c r="Y105" i="208"/>
  <c r="U123" i="208"/>
  <c r="U133" i="208" s="1"/>
  <c r="Y99" i="208"/>
  <c r="J202" i="208"/>
  <c r="K201" i="208"/>
  <c r="AG53" i="208"/>
  <c r="AI53" i="208" s="1"/>
  <c r="K196" i="208"/>
  <c r="F219" i="208"/>
  <c r="F229" i="208" s="1"/>
  <c r="E227" i="208"/>
  <c r="R154" i="208"/>
  <c r="S153" i="208"/>
  <c r="D235" i="208"/>
  <c r="D242" i="208" s="1"/>
  <c r="V122" i="208"/>
  <c r="W121" i="208"/>
  <c r="I211" i="208"/>
  <c r="I210" i="208"/>
  <c r="I203" i="208"/>
  <c r="I213" i="208" s="1"/>
  <c r="AG52" i="208"/>
  <c r="AI52" i="208" s="1"/>
  <c r="C258" i="208"/>
  <c r="T130" i="208"/>
  <c r="Y101" i="208"/>
  <c r="Z91" i="208"/>
  <c r="Z98" i="208" s="1"/>
  <c r="AG58" i="208"/>
  <c r="K197" i="208"/>
  <c r="AE73" i="208"/>
  <c r="AD74" i="208"/>
  <c r="H217" i="208"/>
  <c r="G218" i="208"/>
  <c r="E228" i="208"/>
  <c r="C266" i="208"/>
  <c r="D249" i="208"/>
  <c r="AB89" i="208"/>
  <c r="AA90" i="208"/>
  <c r="AF59" i="208"/>
  <c r="AF69" i="208" s="1"/>
  <c r="W107" i="208"/>
  <c r="W114" i="208" s="1"/>
  <c r="AC75" i="208"/>
  <c r="AC84" i="208" s="1"/>
  <c r="S139" i="208"/>
  <c r="S147" i="208" s="1"/>
  <c r="D234" i="207"/>
  <c r="E233" i="207"/>
  <c r="W116" i="207"/>
  <c r="P164" i="207"/>
  <c r="P155" i="207"/>
  <c r="P163" i="207" s="1"/>
  <c r="G211" i="207"/>
  <c r="AA83" i="207"/>
  <c r="AF53" i="207"/>
  <c r="H203" i="207"/>
  <c r="H213" i="207" s="1"/>
  <c r="H211" i="207"/>
  <c r="AI48" i="207"/>
  <c r="AI46" i="207"/>
  <c r="AB75" i="207"/>
  <c r="AB83" i="207" s="1"/>
  <c r="AI53" i="207"/>
  <c r="O170" i="207"/>
  <c r="P169" i="207"/>
  <c r="AI42" i="207"/>
  <c r="AI49" i="207" s="1"/>
  <c r="AJ49" i="207" s="1"/>
  <c r="N171" i="207"/>
  <c r="N181" i="207" s="1"/>
  <c r="C251" i="207"/>
  <c r="C259" i="207" s="1"/>
  <c r="C248" i="207"/>
  <c r="C247" i="207"/>
  <c r="D247" i="207"/>
  <c r="E219" i="207"/>
  <c r="E226" i="207" s="1"/>
  <c r="AF51" i="207"/>
  <c r="Z105" i="207"/>
  <c r="Y106" i="207"/>
  <c r="S139" i="207"/>
  <c r="S147" i="207" s="1"/>
  <c r="AF50" i="207"/>
  <c r="AI50" i="207" s="1"/>
  <c r="AF58" i="207"/>
  <c r="AG57" i="207"/>
  <c r="AG58" i="207" s="1"/>
  <c r="G217" i="207"/>
  <c r="F218" i="207"/>
  <c r="AE59" i="207"/>
  <c r="AE67" i="207" s="1"/>
  <c r="T130" i="207"/>
  <c r="AG51" i="207"/>
  <c r="J194" i="207"/>
  <c r="AD73" i="207"/>
  <c r="AC74" i="207"/>
  <c r="M185" i="207"/>
  <c r="L186" i="207"/>
  <c r="T132" i="207"/>
  <c r="AG52" i="207"/>
  <c r="AI52" i="207" s="1"/>
  <c r="U123" i="207"/>
  <c r="U133" i="207" s="1"/>
  <c r="J197" i="207"/>
  <c r="AA82" i="207"/>
  <c r="T133" i="207"/>
  <c r="M179" i="207"/>
  <c r="V122" i="207"/>
  <c r="W121" i="207"/>
  <c r="Z91" i="207"/>
  <c r="Z100" i="207" s="1"/>
  <c r="J195" i="207"/>
  <c r="X107" i="207"/>
  <c r="X115" i="207" s="1"/>
  <c r="X116" i="207"/>
  <c r="X114" i="207"/>
  <c r="T138" i="207"/>
  <c r="U137" i="207"/>
  <c r="K187" i="207"/>
  <c r="K194" i="207" s="1"/>
  <c r="D226" i="207"/>
  <c r="R153" i="207"/>
  <c r="Q154" i="207"/>
  <c r="J201" i="207"/>
  <c r="I202" i="207"/>
  <c r="AA90" i="207"/>
  <c r="AB89" i="207"/>
  <c r="X117" i="207" l="1"/>
  <c r="AJ45" i="207"/>
  <c r="N180" i="207"/>
  <c r="AL49" i="207"/>
  <c r="P165" i="207"/>
  <c r="Z99" i="207"/>
  <c r="E228" i="207"/>
  <c r="Z101" i="207"/>
  <c r="S148" i="207"/>
  <c r="E229" i="207"/>
  <c r="N179" i="207"/>
  <c r="Z98" i="207"/>
  <c r="C260" i="207"/>
  <c r="P162" i="207"/>
  <c r="H212" i="207"/>
  <c r="AC85" i="208"/>
  <c r="Q163" i="208"/>
  <c r="F226" i="208"/>
  <c r="D243" i="208"/>
  <c r="N178" i="208"/>
  <c r="L195" i="208"/>
  <c r="D245" i="208"/>
  <c r="D244" i="208"/>
  <c r="AF68" i="208"/>
  <c r="W115" i="208"/>
  <c r="U138" i="208"/>
  <c r="V137" i="208"/>
  <c r="M187" i="208"/>
  <c r="M195" i="208" s="1"/>
  <c r="AC82" i="208"/>
  <c r="W116" i="208"/>
  <c r="AC89" i="208"/>
  <c r="AB90" i="208"/>
  <c r="AD75" i="208"/>
  <c r="AD84" i="208" s="1"/>
  <c r="Z101" i="208"/>
  <c r="I212" i="208"/>
  <c r="F227" i="208"/>
  <c r="U132" i="208"/>
  <c r="T139" i="208"/>
  <c r="T149" i="208" s="1"/>
  <c r="L197" i="208"/>
  <c r="Q162" i="208"/>
  <c r="V123" i="208"/>
  <c r="V130" i="208" s="1"/>
  <c r="S146" i="208"/>
  <c r="S148" i="208"/>
  <c r="G219" i="208"/>
  <c r="G227" i="208" s="1"/>
  <c r="AA91" i="208"/>
  <c r="AA100" i="208" s="1"/>
  <c r="H218" i="208"/>
  <c r="I217" i="208"/>
  <c r="Z100" i="208"/>
  <c r="AC83" i="208"/>
  <c r="W117" i="208"/>
  <c r="AF73" i="208"/>
  <c r="AE74" i="208"/>
  <c r="F228" i="208"/>
  <c r="U131" i="208"/>
  <c r="N180" i="208"/>
  <c r="Z99" i="208"/>
  <c r="S149" i="208"/>
  <c r="AF66" i="208"/>
  <c r="E249" i="208"/>
  <c r="D250" i="208"/>
  <c r="X121" i="208"/>
  <c r="W122" i="208"/>
  <c r="T153" i="208"/>
  <c r="S154" i="208"/>
  <c r="U130" i="208"/>
  <c r="O181" i="208"/>
  <c r="O171" i="208"/>
  <c r="O180" i="208" s="1"/>
  <c r="R155" i="208"/>
  <c r="R162" i="208" s="1"/>
  <c r="P170" i="208"/>
  <c r="Q169" i="208"/>
  <c r="N179" i="208"/>
  <c r="G233" i="208"/>
  <c r="F234" i="208"/>
  <c r="C275" i="208"/>
  <c r="C263" i="208"/>
  <c r="C267" i="208"/>
  <c r="C274" i="208" s="1"/>
  <c r="C264" i="208"/>
  <c r="D263" i="208"/>
  <c r="AF67" i="208"/>
  <c r="K202" i="208"/>
  <c r="L201" i="208"/>
  <c r="Y106" i="208"/>
  <c r="Z105" i="208"/>
  <c r="L194" i="208"/>
  <c r="E235" i="208"/>
  <c r="E245" i="208" s="1"/>
  <c r="AG59" i="208"/>
  <c r="AI58" i="208" s="1"/>
  <c r="AG67" i="208"/>
  <c r="AI67" i="208" s="1"/>
  <c r="AI60" i="208"/>
  <c r="J203" i="208"/>
  <c r="J211" i="208" s="1"/>
  <c r="X107" i="208"/>
  <c r="X115" i="208" s="1"/>
  <c r="N186" i="208"/>
  <c r="O185" i="208"/>
  <c r="K201" i="207"/>
  <c r="J202" i="207"/>
  <c r="U130" i="207"/>
  <c r="I210" i="207"/>
  <c r="I203" i="207"/>
  <c r="I213" i="207" s="1"/>
  <c r="K196" i="207"/>
  <c r="W122" i="207"/>
  <c r="X121" i="207"/>
  <c r="S149" i="207"/>
  <c r="E227" i="207"/>
  <c r="C249" i="207"/>
  <c r="AB84" i="207"/>
  <c r="AB85" i="207"/>
  <c r="Y107" i="207"/>
  <c r="Y117" i="207" s="1"/>
  <c r="Q169" i="207"/>
  <c r="P170" i="207"/>
  <c r="H210" i="207"/>
  <c r="Q155" i="207"/>
  <c r="Q165" i="207" s="1"/>
  <c r="L187" i="207"/>
  <c r="L194" i="207" s="1"/>
  <c r="AE66" i="207"/>
  <c r="AF59" i="207"/>
  <c r="AF67" i="207" s="1"/>
  <c r="Z106" i="207"/>
  <c r="AA105" i="207"/>
  <c r="S153" i="207"/>
  <c r="R154" i="207"/>
  <c r="V137" i="207"/>
  <c r="U138" i="207"/>
  <c r="U132" i="207"/>
  <c r="N185" i="207"/>
  <c r="M186" i="207"/>
  <c r="AE68" i="207"/>
  <c r="C261" i="207"/>
  <c r="O171" i="207"/>
  <c r="O179" i="207" s="1"/>
  <c r="AG59" i="207"/>
  <c r="AI58" i="207" s="1"/>
  <c r="AI60" i="207"/>
  <c r="U131" i="207"/>
  <c r="T139" i="207"/>
  <c r="T149" i="207" s="1"/>
  <c r="AC75" i="207"/>
  <c r="AC84" i="207" s="1"/>
  <c r="AE69" i="207"/>
  <c r="S146" i="207"/>
  <c r="N178" i="207"/>
  <c r="AE73" i="207"/>
  <c r="AD74" i="207"/>
  <c r="V123" i="207"/>
  <c r="V131" i="207" s="1"/>
  <c r="K195" i="207"/>
  <c r="AB90" i="207"/>
  <c r="AC89" i="207"/>
  <c r="K197" i="207"/>
  <c r="AB82" i="207"/>
  <c r="F233" i="207"/>
  <c r="E234" i="207"/>
  <c r="F219" i="207"/>
  <c r="F227" i="207" s="1"/>
  <c r="AA91" i="207"/>
  <c r="AA99" i="207" s="1"/>
  <c r="AA101" i="207"/>
  <c r="AI51" i="207"/>
  <c r="G218" i="207"/>
  <c r="H217" i="207"/>
  <c r="C258" i="207"/>
  <c r="D235" i="207"/>
  <c r="D245" i="207" s="1"/>
  <c r="O181" i="207" l="1"/>
  <c r="O180" i="207"/>
  <c r="L197" i="207"/>
  <c r="L195" i="207"/>
  <c r="I211" i="207"/>
  <c r="I212" i="207"/>
  <c r="AF66" i="207"/>
  <c r="O178" i="207"/>
  <c r="AF68" i="207"/>
  <c r="F228" i="207"/>
  <c r="D244" i="207"/>
  <c r="AC85" i="207"/>
  <c r="AF69" i="207"/>
  <c r="X114" i="208"/>
  <c r="X116" i="208"/>
  <c r="C276" i="208"/>
  <c r="C277" i="208"/>
  <c r="G228" i="208"/>
  <c r="T146" i="208"/>
  <c r="R163" i="208"/>
  <c r="R165" i="208"/>
  <c r="G229" i="208"/>
  <c r="X117" i="208"/>
  <c r="AG69" i="208"/>
  <c r="AI69" i="208" s="1"/>
  <c r="E242" i="208"/>
  <c r="R164" i="208"/>
  <c r="V133" i="208"/>
  <c r="M196" i="208"/>
  <c r="M197" i="208"/>
  <c r="O178" i="208"/>
  <c r="AD85" i="208"/>
  <c r="J212" i="208"/>
  <c r="J213" i="208"/>
  <c r="O179" i="208"/>
  <c r="L202" i="208"/>
  <c r="M201" i="208"/>
  <c r="H233" i="208"/>
  <c r="G234" i="208"/>
  <c r="F249" i="208"/>
  <c r="E250" i="208"/>
  <c r="AE75" i="208"/>
  <c r="AE85" i="208" s="1"/>
  <c r="AA99" i="208"/>
  <c r="AB91" i="208"/>
  <c r="AB101" i="208" s="1"/>
  <c r="AL65" i="208"/>
  <c r="AI65" i="208"/>
  <c r="AJ65" i="208" s="1"/>
  <c r="AI62" i="208"/>
  <c r="AJ61" i="208" s="1"/>
  <c r="AI64" i="208"/>
  <c r="E243" i="208"/>
  <c r="K203" i="208"/>
  <c r="K213" i="208" s="1"/>
  <c r="AF74" i="208"/>
  <c r="AG73" i="208"/>
  <c r="AA101" i="208"/>
  <c r="AD89" i="208"/>
  <c r="AC90" i="208"/>
  <c r="W137" i="208"/>
  <c r="V138" i="208"/>
  <c r="E244" i="208"/>
  <c r="C265" i="208"/>
  <c r="AA98" i="208"/>
  <c r="U139" i="208"/>
  <c r="U149" i="208" s="1"/>
  <c r="U148" i="208"/>
  <c r="U147" i="208"/>
  <c r="Y107" i="208"/>
  <c r="Y116" i="208" s="1"/>
  <c r="D251" i="208"/>
  <c r="F235" i="208"/>
  <c r="F242" i="208" s="1"/>
  <c r="F244" i="208"/>
  <c r="O186" i="208"/>
  <c r="P185" i="208"/>
  <c r="J210" i="208"/>
  <c r="AG66" i="208"/>
  <c r="AI66" i="208" s="1"/>
  <c r="P171" i="208"/>
  <c r="P180" i="208" s="1"/>
  <c r="T154" i="208"/>
  <c r="U153" i="208"/>
  <c r="V132" i="208"/>
  <c r="T148" i="208"/>
  <c r="AD82" i="208"/>
  <c r="R169" i="208"/>
  <c r="Q170" i="208"/>
  <c r="S155" i="208"/>
  <c r="S165" i="208" s="1"/>
  <c r="N187" i="208"/>
  <c r="N196" i="208" s="1"/>
  <c r="AG68" i="208"/>
  <c r="AI68" i="208" s="1"/>
  <c r="W123" i="208"/>
  <c r="W130" i="208" s="1"/>
  <c r="I218" i="208"/>
  <c r="J217" i="208"/>
  <c r="G226" i="208"/>
  <c r="V131" i="208"/>
  <c r="T147" i="208"/>
  <c r="AD83" i="208"/>
  <c r="M194" i="208"/>
  <c r="Z106" i="208"/>
  <c r="AA105" i="208"/>
  <c r="X122" i="208"/>
  <c r="Y121" i="208"/>
  <c r="H219" i="208"/>
  <c r="H227" i="208" s="1"/>
  <c r="V130" i="207"/>
  <c r="H218" i="207"/>
  <c r="I217" i="207"/>
  <c r="V132" i="207"/>
  <c r="T146" i="207"/>
  <c r="AG66" i="207"/>
  <c r="AI66" i="207" s="1"/>
  <c r="R155" i="207"/>
  <c r="R165" i="207" s="1"/>
  <c r="Q162" i="207"/>
  <c r="C266" i="207"/>
  <c r="D249" i="207"/>
  <c r="W137" i="207"/>
  <c r="V138" i="207"/>
  <c r="G219" i="207"/>
  <c r="G229" i="207" s="1"/>
  <c r="G226" i="207"/>
  <c r="G227" i="207"/>
  <c r="G228" i="207"/>
  <c r="V133" i="207"/>
  <c r="T148" i="207"/>
  <c r="AG67" i="207"/>
  <c r="AI67" i="207" s="1"/>
  <c r="S154" i="207"/>
  <c r="T153" i="207"/>
  <c r="Q164" i="207"/>
  <c r="Y114" i="207"/>
  <c r="T147" i="207"/>
  <c r="AG68" i="207"/>
  <c r="AI68" i="207" s="1"/>
  <c r="AA106" i="207"/>
  <c r="AB105" i="207"/>
  <c r="Q163" i="207"/>
  <c r="Y116" i="207"/>
  <c r="D243" i="207"/>
  <c r="AA100" i="207"/>
  <c r="F226" i="207"/>
  <c r="AB91" i="207"/>
  <c r="AB101" i="207" s="1"/>
  <c r="AD85" i="207"/>
  <c r="AD75" i="207"/>
  <c r="AD84" i="207" s="1"/>
  <c r="AC82" i="207"/>
  <c r="AG69" i="207"/>
  <c r="AI69" i="207" s="1"/>
  <c r="M187" i="207"/>
  <c r="M195" i="207" s="1"/>
  <c r="Z107" i="207"/>
  <c r="Z116" i="207" s="1"/>
  <c r="Y115" i="207"/>
  <c r="Y121" i="207"/>
  <c r="X122" i="207"/>
  <c r="F234" i="207"/>
  <c r="G233" i="207"/>
  <c r="AA98" i="207"/>
  <c r="F229" i="207"/>
  <c r="AE74" i="207"/>
  <c r="AF73" i="207"/>
  <c r="AC83" i="207"/>
  <c r="N186" i="207"/>
  <c r="O185" i="207"/>
  <c r="L196" i="207"/>
  <c r="W123" i="207"/>
  <c r="W130" i="207" s="1"/>
  <c r="J203" i="207"/>
  <c r="J212" i="207" s="1"/>
  <c r="AD89" i="207"/>
  <c r="AC90" i="207"/>
  <c r="D242" i="207"/>
  <c r="E235" i="207"/>
  <c r="P171" i="207"/>
  <c r="P181" i="207" s="1"/>
  <c r="K202" i="207"/>
  <c r="L201" i="207"/>
  <c r="AI64" i="207"/>
  <c r="AL65" i="207"/>
  <c r="AI65" i="207"/>
  <c r="AJ65" i="207" s="1"/>
  <c r="AI62" i="207"/>
  <c r="AJ61" i="207" s="1"/>
  <c r="U139" i="207"/>
  <c r="U147" i="207" s="1"/>
  <c r="Q170" i="207"/>
  <c r="R169" i="207"/>
  <c r="W132" i="207" l="1"/>
  <c r="U148" i="207"/>
  <c r="W133" i="207"/>
  <c r="U149" i="207"/>
  <c r="M194" i="207"/>
  <c r="AB98" i="207"/>
  <c r="M196" i="207"/>
  <c r="AB100" i="207"/>
  <c r="M197" i="207"/>
  <c r="U146" i="207"/>
  <c r="W131" i="207"/>
  <c r="AD83" i="207"/>
  <c r="W132" i="208"/>
  <c r="P181" i="208"/>
  <c r="U146" i="208"/>
  <c r="N195" i="208"/>
  <c r="N197" i="208"/>
  <c r="AB98" i="208"/>
  <c r="AB100" i="208"/>
  <c r="N194" i="208"/>
  <c r="W131" i="208"/>
  <c r="K210" i="208"/>
  <c r="H228" i="208"/>
  <c r="W133" i="208"/>
  <c r="S162" i="208"/>
  <c r="K211" i="208"/>
  <c r="H229" i="208"/>
  <c r="S163" i="208"/>
  <c r="P178" i="208"/>
  <c r="AE82" i="208"/>
  <c r="H226" i="208"/>
  <c r="K212" i="208"/>
  <c r="P179" i="208"/>
  <c r="F250" i="208"/>
  <c r="G249" i="208"/>
  <c r="Y122" i="208"/>
  <c r="Z121" i="208"/>
  <c r="F243" i="208"/>
  <c r="D260" i="208"/>
  <c r="V139" i="208"/>
  <c r="V146" i="208" s="1"/>
  <c r="G235" i="208"/>
  <c r="G245" i="208" s="1"/>
  <c r="R170" i="208"/>
  <c r="S169" i="208"/>
  <c r="X123" i="208"/>
  <c r="X133" i="208" s="1"/>
  <c r="F245" i="208"/>
  <c r="D258" i="208"/>
  <c r="X137" i="208"/>
  <c r="W138" i="208"/>
  <c r="H234" i="208"/>
  <c r="I233" i="208"/>
  <c r="C282" i="208"/>
  <c r="D265" i="208"/>
  <c r="D261" i="208"/>
  <c r="V153" i="208"/>
  <c r="U154" i="208"/>
  <c r="AC91" i="208"/>
  <c r="AC101" i="208" s="1"/>
  <c r="N201" i="208"/>
  <c r="M202" i="208"/>
  <c r="AA106" i="208"/>
  <c r="AB105" i="208"/>
  <c r="I219" i="208"/>
  <c r="I227" i="208" s="1"/>
  <c r="S164" i="208"/>
  <c r="T155" i="208"/>
  <c r="T165" i="208" s="1"/>
  <c r="Y115" i="208"/>
  <c r="AE89" i="208"/>
  <c r="AD90" i="208"/>
  <c r="AE83" i="208"/>
  <c r="L203" i="208"/>
  <c r="L211" i="208" s="1"/>
  <c r="AF75" i="208"/>
  <c r="AF85" i="208" s="1"/>
  <c r="D259" i="208"/>
  <c r="Z107" i="208"/>
  <c r="Z116" i="208" s="1"/>
  <c r="Q185" i="208"/>
  <c r="P186" i="208"/>
  <c r="Y114" i="208"/>
  <c r="AB99" i="208"/>
  <c r="AE84" i="208"/>
  <c r="E251" i="208"/>
  <c r="Y117" i="208"/>
  <c r="K217" i="208"/>
  <c r="J218" i="208"/>
  <c r="Q171" i="208"/>
  <c r="Q181" i="208" s="1"/>
  <c r="O196" i="208"/>
  <c r="O187" i="208"/>
  <c r="O195" i="208" s="1"/>
  <c r="AG74" i="208"/>
  <c r="K203" i="207"/>
  <c r="K213" i="207" s="1"/>
  <c r="K211" i="207"/>
  <c r="K210" i="207"/>
  <c r="E243" i="207"/>
  <c r="J213" i="207"/>
  <c r="Z117" i="207"/>
  <c r="D250" i="207"/>
  <c r="E249" i="207"/>
  <c r="C263" i="207"/>
  <c r="C267" i="207"/>
  <c r="C274" i="207" s="1"/>
  <c r="C264" i="207"/>
  <c r="D263" i="207"/>
  <c r="P178" i="207"/>
  <c r="J211" i="207"/>
  <c r="O186" i="207"/>
  <c r="P185" i="207"/>
  <c r="H233" i="207"/>
  <c r="G234" i="207"/>
  <c r="Z115" i="207"/>
  <c r="J210" i="207"/>
  <c r="N187" i="207"/>
  <c r="N195" i="207" s="1"/>
  <c r="F235" i="207"/>
  <c r="F245" i="207" s="1"/>
  <c r="Z114" i="207"/>
  <c r="U153" i="207"/>
  <c r="T154" i="207"/>
  <c r="J217" i="207"/>
  <c r="I218" i="207"/>
  <c r="L202" i="207"/>
  <c r="M201" i="207"/>
  <c r="E242" i="207"/>
  <c r="P180" i="207"/>
  <c r="AC91" i="207"/>
  <c r="AC101" i="207" s="1"/>
  <c r="AB99" i="207"/>
  <c r="AC105" i="207"/>
  <c r="AB106" i="207"/>
  <c r="S155" i="207"/>
  <c r="S165" i="207" s="1"/>
  <c r="R163" i="207"/>
  <c r="H219" i="207"/>
  <c r="H229" i="207" s="1"/>
  <c r="E244" i="207"/>
  <c r="E245" i="207"/>
  <c r="R170" i="207"/>
  <c r="S169" i="207"/>
  <c r="P179" i="207"/>
  <c r="Q171" i="207"/>
  <c r="Q181" i="207" s="1"/>
  <c r="AE89" i="207"/>
  <c r="AD90" i="207"/>
  <c r="AG73" i="207"/>
  <c r="AG74" i="207" s="1"/>
  <c r="AF74" i="207"/>
  <c r="X123" i="207"/>
  <c r="X133" i="207" s="1"/>
  <c r="X131" i="207"/>
  <c r="AD82" i="207"/>
  <c r="AA107" i="207"/>
  <c r="AA115" i="207" s="1"/>
  <c r="R162" i="207"/>
  <c r="AE75" i="207"/>
  <c r="AE85" i="207" s="1"/>
  <c r="Z121" i="207"/>
  <c r="Y122" i="207"/>
  <c r="V139" i="207"/>
  <c r="V148" i="207" s="1"/>
  <c r="R164" i="207"/>
  <c r="W138" i="207"/>
  <c r="X137" i="207"/>
  <c r="H228" i="207" l="1"/>
  <c r="S162" i="207"/>
  <c r="F243" i="207"/>
  <c r="C276" i="207"/>
  <c r="C275" i="207"/>
  <c r="N194" i="207"/>
  <c r="C265" i="207"/>
  <c r="C282" i="207" s="1"/>
  <c r="V149" i="207"/>
  <c r="N196" i="207"/>
  <c r="K212" i="207"/>
  <c r="V147" i="207"/>
  <c r="N197" i="207"/>
  <c r="T162" i="208"/>
  <c r="AC100" i="208"/>
  <c r="O197" i="208"/>
  <c r="I229" i="208"/>
  <c r="I226" i="208"/>
  <c r="O194" i="208"/>
  <c r="Q180" i="208"/>
  <c r="I228" i="208"/>
  <c r="V148" i="208"/>
  <c r="G242" i="208"/>
  <c r="T164" i="208"/>
  <c r="AC98" i="208"/>
  <c r="V149" i="208"/>
  <c r="L210" i="208"/>
  <c r="J233" i="208"/>
  <c r="I234" i="208"/>
  <c r="X130" i="208"/>
  <c r="G243" i="208"/>
  <c r="C283" i="208"/>
  <c r="C279" i="208"/>
  <c r="C280" i="208"/>
  <c r="D279" i="208"/>
  <c r="Q178" i="208"/>
  <c r="E260" i="208"/>
  <c r="R185" i="208"/>
  <c r="Q186" i="208"/>
  <c r="Q179" i="208"/>
  <c r="E258" i="208"/>
  <c r="Z117" i="208"/>
  <c r="AF82" i="208"/>
  <c r="L212" i="208"/>
  <c r="T163" i="208"/>
  <c r="AC99" i="208"/>
  <c r="H235" i="208"/>
  <c r="H245" i="208" s="1"/>
  <c r="X131" i="208"/>
  <c r="G244" i="208"/>
  <c r="E259" i="208"/>
  <c r="Z115" i="208"/>
  <c r="AF83" i="208"/>
  <c r="AB106" i="208"/>
  <c r="AC105" i="208"/>
  <c r="W139" i="208"/>
  <c r="W147" i="208" s="1"/>
  <c r="X132" i="208"/>
  <c r="Z122" i="208"/>
  <c r="AA121" i="208"/>
  <c r="E261" i="208"/>
  <c r="Z114" i="208"/>
  <c r="AF84" i="208"/>
  <c r="AD91" i="208"/>
  <c r="AD101" i="208" s="1"/>
  <c r="AA107" i="208"/>
  <c r="AA115" i="208" s="1"/>
  <c r="U155" i="208"/>
  <c r="U164" i="208" s="1"/>
  <c r="X138" i="208"/>
  <c r="Y137" i="208"/>
  <c r="V147" i="208"/>
  <c r="Y123" i="208"/>
  <c r="Y130" i="208" s="1"/>
  <c r="AG75" i="208"/>
  <c r="AI74" i="208" s="1"/>
  <c r="AI76" i="208"/>
  <c r="P187" i="208"/>
  <c r="P195" i="208" s="1"/>
  <c r="J219" i="208"/>
  <c r="J227" i="208" s="1"/>
  <c r="AF89" i="208"/>
  <c r="AE90" i="208"/>
  <c r="M203" i="208"/>
  <c r="M210" i="208" s="1"/>
  <c r="W153" i="208"/>
  <c r="V154" i="208"/>
  <c r="T169" i="208"/>
  <c r="S170" i="208"/>
  <c r="G250" i="208"/>
  <c r="H249" i="208"/>
  <c r="L217" i="208"/>
  <c r="K218" i="208"/>
  <c r="L213" i="208"/>
  <c r="O201" i="208"/>
  <c r="N202" i="208"/>
  <c r="R171" i="208"/>
  <c r="R180" i="208" s="1"/>
  <c r="R178" i="208"/>
  <c r="F251" i="208"/>
  <c r="F261" i="208" s="1"/>
  <c r="F259" i="208"/>
  <c r="D266" i="208"/>
  <c r="E265" i="208"/>
  <c r="X138" i="207"/>
  <c r="Y137" i="207"/>
  <c r="L203" i="207"/>
  <c r="L211" i="207" s="1"/>
  <c r="L210" i="207"/>
  <c r="AA114" i="207"/>
  <c r="X130" i="207"/>
  <c r="Q178" i="207"/>
  <c r="S164" i="207"/>
  <c r="AC98" i="207"/>
  <c r="I219" i="207"/>
  <c r="I227" i="207" s="1"/>
  <c r="F242" i="207"/>
  <c r="D265" i="207"/>
  <c r="AE90" i="207"/>
  <c r="AF89" i="207"/>
  <c r="W139" i="207"/>
  <c r="W149" i="207" s="1"/>
  <c r="W146" i="207"/>
  <c r="AA121" i="207"/>
  <c r="Z122" i="207"/>
  <c r="AA117" i="207"/>
  <c r="X132" i="207"/>
  <c r="Q179" i="207"/>
  <c r="AC99" i="207"/>
  <c r="K217" i="207"/>
  <c r="J218" i="207"/>
  <c r="F244" i="207"/>
  <c r="Y123" i="207"/>
  <c r="Y133" i="207" s="1"/>
  <c r="AE82" i="207"/>
  <c r="AA116" i="207"/>
  <c r="Q180" i="207"/>
  <c r="H226" i="207"/>
  <c r="S163" i="207"/>
  <c r="AC100" i="207"/>
  <c r="T155" i="207"/>
  <c r="T164" i="207" s="1"/>
  <c r="V146" i="207"/>
  <c r="AE83" i="207"/>
  <c r="AF75" i="207"/>
  <c r="AF84" i="207" s="1"/>
  <c r="H227" i="207"/>
  <c r="U154" i="207"/>
  <c r="V153" i="207"/>
  <c r="G235" i="207"/>
  <c r="G243" i="207" s="1"/>
  <c r="E250" i="207"/>
  <c r="F249" i="207"/>
  <c r="D251" i="207"/>
  <c r="D260" i="207" s="1"/>
  <c r="R171" i="207"/>
  <c r="R180" i="207" s="1"/>
  <c r="AE84" i="207"/>
  <c r="AG75" i="207"/>
  <c r="AI74" i="207" s="1"/>
  <c r="AI76" i="207"/>
  <c r="AB107" i="207"/>
  <c r="AB115" i="207" s="1"/>
  <c r="I233" i="207"/>
  <c r="H234" i="207"/>
  <c r="AD91" i="207"/>
  <c r="AD101" i="207" s="1"/>
  <c r="AD100" i="207"/>
  <c r="T169" i="207"/>
  <c r="S170" i="207"/>
  <c r="AD105" i="207"/>
  <c r="AC106" i="207"/>
  <c r="P186" i="207"/>
  <c r="Q185" i="207"/>
  <c r="C277" i="207"/>
  <c r="N201" i="207"/>
  <c r="M202" i="207"/>
  <c r="O187" i="207"/>
  <c r="O197" i="207" s="1"/>
  <c r="O194" i="207" l="1"/>
  <c r="O195" i="207"/>
  <c r="W148" i="207"/>
  <c r="I228" i="207"/>
  <c r="L212" i="207"/>
  <c r="I229" i="207"/>
  <c r="AB114" i="207"/>
  <c r="AB117" i="207"/>
  <c r="Y130" i="207"/>
  <c r="AB116" i="207"/>
  <c r="G244" i="207"/>
  <c r="W147" i="207"/>
  <c r="AG82" i="208"/>
  <c r="AI82" i="208" s="1"/>
  <c r="M212" i="208"/>
  <c r="J229" i="208"/>
  <c r="M211" i="208"/>
  <c r="M213" i="208"/>
  <c r="AA116" i="208"/>
  <c r="AA117" i="208"/>
  <c r="H242" i="208"/>
  <c r="H244" i="208"/>
  <c r="H243" i="208"/>
  <c r="P196" i="208"/>
  <c r="W148" i="208"/>
  <c r="P197" i="208"/>
  <c r="W149" i="208"/>
  <c r="U162" i="208"/>
  <c r="J226" i="208"/>
  <c r="U165" i="208"/>
  <c r="J228" i="208"/>
  <c r="Y133" i="208"/>
  <c r="L218" i="208"/>
  <c r="M217" i="208"/>
  <c r="F258" i="208"/>
  <c r="R179" i="208"/>
  <c r="I249" i="208"/>
  <c r="H250" i="208"/>
  <c r="AL81" i="208"/>
  <c r="AI81" i="208"/>
  <c r="AJ81" i="208" s="1"/>
  <c r="AI78" i="208"/>
  <c r="AJ77" i="208" s="1"/>
  <c r="AI80" i="208"/>
  <c r="Y132" i="208"/>
  <c r="U163" i="208"/>
  <c r="AD98" i="208"/>
  <c r="AB121" i="208"/>
  <c r="AA122" i="208"/>
  <c r="AC106" i="208"/>
  <c r="AD105" i="208"/>
  <c r="Y131" i="208"/>
  <c r="AD100" i="208"/>
  <c r="Z123" i="208"/>
  <c r="Z132" i="208" s="1"/>
  <c r="AB117" i="208"/>
  <c r="AB107" i="208"/>
  <c r="AB115" i="208" s="1"/>
  <c r="C290" i="208"/>
  <c r="N203" i="208"/>
  <c r="N213" i="208" s="1"/>
  <c r="AG83" i="208"/>
  <c r="AI83" i="208" s="1"/>
  <c r="AD99" i="208"/>
  <c r="Q187" i="208"/>
  <c r="Q196" i="208" s="1"/>
  <c r="C292" i="208"/>
  <c r="I235" i="208"/>
  <c r="I245" i="208" s="1"/>
  <c r="S171" i="208"/>
  <c r="S180" i="208" s="1"/>
  <c r="F260" i="208"/>
  <c r="U169" i="208"/>
  <c r="T170" i="208"/>
  <c r="O202" i="208"/>
  <c r="P201" i="208"/>
  <c r="AE91" i="208"/>
  <c r="AE99" i="208" s="1"/>
  <c r="P194" i="208"/>
  <c r="AG84" i="208"/>
  <c r="AI84" i="208" s="1"/>
  <c r="Z137" i="208"/>
  <c r="Y138" i="208"/>
  <c r="AA114" i="208"/>
  <c r="W146" i="208"/>
  <c r="S185" i="208"/>
  <c r="R186" i="208"/>
  <c r="C281" i="208"/>
  <c r="K233" i="208"/>
  <c r="J234" i="208"/>
  <c r="E266" i="208"/>
  <c r="F265" i="208"/>
  <c r="R181" i="208"/>
  <c r="V155" i="208"/>
  <c r="V162" i="208" s="1"/>
  <c r="V163" i="208"/>
  <c r="AF90" i="208"/>
  <c r="AG89" i="208"/>
  <c r="AG85" i="208"/>
  <c r="AI85" i="208" s="1"/>
  <c r="X139" i="208"/>
  <c r="X149" i="208" s="1"/>
  <c r="C291" i="208"/>
  <c r="G251" i="208"/>
  <c r="G259" i="208" s="1"/>
  <c r="D267" i="208"/>
  <c r="D277" i="208" s="1"/>
  <c r="K219" i="208"/>
  <c r="K228" i="208" s="1"/>
  <c r="X153" i="208"/>
  <c r="W154" i="208"/>
  <c r="C293" i="208"/>
  <c r="AD99" i="207"/>
  <c r="AG85" i="207"/>
  <c r="D261" i="207"/>
  <c r="G245" i="207"/>
  <c r="AF82" i="207"/>
  <c r="T165" i="207"/>
  <c r="Z123" i="207"/>
  <c r="Z133" i="207" s="1"/>
  <c r="AF90" i="207"/>
  <c r="AG89" i="207"/>
  <c r="AG90" i="207" s="1"/>
  <c r="AD106" i="207"/>
  <c r="AE105" i="207"/>
  <c r="R185" i="207"/>
  <c r="Q186" i="207"/>
  <c r="D258" i="207"/>
  <c r="AF83" i="207"/>
  <c r="T163" i="207"/>
  <c r="AA122" i="207"/>
  <c r="AB121" i="207"/>
  <c r="AE91" i="207"/>
  <c r="AE101" i="207" s="1"/>
  <c r="L213" i="207"/>
  <c r="O196" i="207"/>
  <c r="P187" i="207"/>
  <c r="P197" i="207" s="1"/>
  <c r="AD98" i="207"/>
  <c r="R178" i="207"/>
  <c r="D259" i="207"/>
  <c r="G242" i="207"/>
  <c r="AF85" i="207"/>
  <c r="T162" i="207"/>
  <c r="J219" i="207"/>
  <c r="J228" i="207" s="1"/>
  <c r="D266" i="207"/>
  <c r="E265" i="207"/>
  <c r="AC107" i="207"/>
  <c r="AC117" i="207" s="1"/>
  <c r="AL81" i="207"/>
  <c r="AI80" i="207"/>
  <c r="AI81" i="207"/>
  <c r="AJ81" i="207" s="1"/>
  <c r="AI78" i="207"/>
  <c r="AJ77" i="207" s="1"/>
  <c r="R179" i="207"/>
  <c r="K218" i="207"/>
  <c r="L217" i="207"/>
  <c r="C292" i="207"/>
  <c r="C290" i="207"/>
  <c r="C283" i="207"/>
  <c r="C293" i="207" s="1"/>
  <c r="C280" i="207"/>
  <c r="C291" i="207"/>
  <c r="D279" i="207"/>
  <c r="C279" i="207"/>
  <c r="H235" i="207"/>
  <c r="H245" i="207" s="1"/>
  <c r="V154" i="207"/>
  <c r="W153" i="207"/>
  <c r="Y131" i="207"/>
  <c r="Y138" i="207"/>
  <c r="Z137" i="207"/>
  <c r="S171" i="207"/>
  <c r="S181" i="207" s="1"/>
  <c r="M203" i="207"/>
  <c r="M212" i="207" s="1"/>
  <c r="U169" i="207"/>
  <c r="T170" i="207"/>
  <c r="AG83" i="207"/>
  <c r="AI83" i="207" s="1"/>
  <c r="R181" i="207"/>
  <c r="F250" i="207"/>
  <c r="G249" i="207"/>
  <c r="U155" i="207"/>
  <c r="U164" i="207" s="1"/>
  <c r="Y132" i="207"/>
  <c r="I226" i="207"/>
  <c r="X139" i="207"/>
  <c r="X149" i="207" s="1"/>
  <c r="J233" i="207"/>
  <c r="I234" i="207"/>
  <c r="AG82" i="207"/>
  <c r="AI82" i="207" s="1"/>
  <c r="O201" i="207"/>
  <c r="N202" i="207"/>
  <c r="AG84" i="207"/>
  <c r="AI84" i="207" s="1"/>
  <c r="E251" i="207"/>
  <c r="E260" i="207" s="1"/>
  <c r="M210" i="207" l="1"/>
  <c r="C281" i="207"/>
  <c r="P196" i="207"/>
  <c r="AE99" i="207"/>
  <c r="E259" i="207"/>
  <c r="P195" i="207"/>
  <c r="H242" i="207"/>
  <c r="P194" i="207"/>
  <c r="M211" i="207"/>
  <c r="M213" i="207"/>
  <c r="H244" i="207"/>
  <c r="U165" i="207"/>
  <c r="AE98" i="207"/>
  <c r="H243" i="207"/>
  <c r="AE100" i="207"/>
  <c r="V164" i="208"/>
  <c r="Q195" i="208"/>
  <c r="AB114" i="208"/>
  <c r="Q197" i="208"/>
  <c r="AB116" i="208"/>
  <c r="G261" i="208"/>
  <c r="Z133" i="208"/>
  <c r="S178" i="208"/>
  <c r="X146" i="208"/>
  <c r="AE101" i="208"/>
  <c r="X148" i="208"/>
  <c r="G260" i="208"/>
  <c r="AF91" i="208"/>
  <c r="AF101" i="208" s="1"/>
  <c r="J249" i="208"/>
  <c r="I250" i="208"/>
  <c r="K229" i="208"/>
  <c r="D276" i="208"/>
  <c r="X147" i="208"/>
  <c r="V165" i="208"/>
  <c r="J235" i="208"/>
  <c r="J245" i="208" s="1"/>
  <c r="J243" i="208"/>
  <c r="Z138" i="208"/>
  <c r="AA137" i="208"/>
  <c r="P202" i="208"/>
  <c r="Q201" i="208"/>
  <c r="S179" i="208"/>
  <c r="N210" i="208"/>
  <c r="L233" i="208"/>
  <c r="K234" i="208"/>
  <c r="O203" i="208"/>
  <c r="O213" i="208" s="1"/>
  <c r="S181" i="208"/>
  <c r="N212" i="208"/>
  <c r="D275" i="208"/>
  <c r="E267" i="208"/>
  <c r="E275" i="208" s="1"/>
  <c r="E274" i="208"/>
  <c r="N211" i="208"/>
  <c r="K227" i="208"/>
  <c r="K226" i="208"/>
  <c r="C298" i="208"/>
  <c r="D281" i="208"/>
  <c r="T171" i="208"/>
  <c r="T178" i="208" s="1"/>
  <c r="T181" i="208"/>
  <c r="AE105" i="208"/>
  <c r="AD106" i="208"/>
  <c r="G258" i="208"/>
  <c r="R187" i="208"/>
  <c r="R194" i="208" s="1"/>
  <c r="AE98" i="208"/>
  <c r="U170" i="208"/>
  <c r="V169" i="208"/>
  <c r="I242" i="208"/>
  <c r="Q194" i="208"/>
  <c r="Z131" i="208"/>
  <c r="AC107" i="208"/>
  <c r="AC114" i="208" s="1"/>
  <c r="N217" i="208"/>
  <c r="M218" i="208"/>
  <c r="W155" i="208"/>
  <c r="W164" i="208" s="1"/>
  <c r="Y139" i="208"/>
  <c r="Y147" i="208" s="1"/>
  <c r="S186" i="208"/>
  <c r="T185" i="208"/>
  <c r="AE100" i="208"/>
  <c r="I243" i="208"/>
  <c r="Z130" i="208"/>
  <c r="AA133" i="208"/>
  <c r="AA123" i="208"/>
  <c r="AA132" i="208" s="1"/>
  <c r="L219" i="208"/>
  <c r="L228" i="208" s="1"/>
  <c r="L229" i="208"/>
  <c r="I244" i="208"/>
  <c r="AC121" i="208"/>
  <c r="AB122" i="208"/>
  <c r="Y153" i="208"/>
  <c r="X154" i="208"/>
  <c r="D274" i="208"/>
  <c r="AG90" i="208"/>
  <c r="F266" i="208"/>
  <c r="G265" i="208"/>
  <c r="H251" i="208"/>
  <c r="H261" i="208" s="1"/>
  <c r="S180" i="207"/>
  <c r="D267" i="207"/>
  <c r="D277" i="207" s="1"/>
  <c r="AB122" i="207"/>
  <c r="AC121" i="207"/>
  <c r="AD107" i="207"/>
  <c r="AD117" i="207" s="1"/>
  <c r="T171" i="207"/>
  <c r="T179" i="207" s="1"/>
  <c r="X153" i="207"/>
  <c r="W154" i="207"/>
  <c r="AA123" i="207"/>
  <c r="AA133" i="207" s="1"/>
  <c r="AA131" i="207"/>
  <c r="AG91" i="207"/>
  <c r="AI90" i="207" s="1"/>
  <c r="AI92" i="207"/>
  <c r="I244" i="207"/>
  <c r="I243" i="207"/>
  <c r="I235" i="207"/>
  <c r="I242" i="207" s="1"/>
  <c r="Y139" i="207"/>
  <c r="Y146" i="207" s="1"/>
  <c r="Y148" i="207"/>
  <c r="E261" i="207"/>
  <c r="X146" i="207"/>
  <c r="U163" i="207"/>
  <c r="U170" i="207"/>
  <c r="V169" i="207"/>
  <c r="S178" i="207"/>
  <c r="V155" i="207"/>
  <c r="V164" i="207" s="1"/>
  <c r="V162" i="207"/>
  <c r="D281" i="207"/>
  <c r="C298" i="207"/>
  <c r="M217" i="207"/>
  <c r="L218" i="207"/>
  <c r="J229" i="207"/>
  <c r="AF91" i="207"/>
  <c r="AF101" i="207" s="1"/>
  <c r="E258" i="207"/>
  <c r="X147" i="207"/>
  <c r="U162" i="207"/>
  <c r="S179" i="207"/>
  <c r="K219" i="207"/>
  <c r="K229" i="207" s="1"/>
  <c r="AC114" i="207"/>
  <c r="J226" i="207"/>
  <c r="Z130" i="207"/>
  <c r="K233" i="207"/>
  <c r="J234" i="207"/>
  <c r="N203" i="207"/>
  <c r="N211" i="207" s="1"/>
  <c r="X148" i="207"/>
  <c r="AC115" i="207"/>
  <c r="J227" i="207"/>
  <c r="AI85" i="207"/>
  <c r="AC116" i="207"/>
  <c r="Q187" i="207"/>
  <c r="Q197" i="207" s="1"/>
  <c r="Z131" i="207"/>
  <c r="O202" i="207"/>
  <c r="P201" i="207"/>
  <c r="G250" i="207"/>
  <c r="H249" i="207"/>
  <c r="F251" i="207"/>
  <c r="Z138" i="207"/>
  <c r="AA137" i="207"/>
  <c r="S185" i="207"/>
  <c r="R186" i="207"/>
  <c r="Z132" i="207"/>
  <c r="F265" i="207"/>
  <c r="E266" i="207"/>
  <c r="AE106" i="207"/>
  <c r="AF105" i="207"/>
  <c r="N210" i="207" l="1"/>
  <c r="N213" i="207"/>
  <c r="Y147" i="207"/>
  <c r="AD116" i="207"/>
  <c r="K226" i="207"/>
  <c r="Y149" i="207"/>
  <c r="AA132" i="207"/>
  <c r="N212" i="207"/>
  <c r="K227" i="207"/>
  <c r="I245" i="207"/>
  <c r="AA130" i="207"/>
  <c r="D275" i="207"/>
  <c r="R195" i="208"/>
  <c r="T180" i="208"/>
  <c r="J242" i="208"/>
  <c r="J244" i="208"/>
  <c r="AF99" i="208"/>
  <c r="T179" i="208"/>
  <c r="O210" i="208"/>
  <c r="AA130" i="208"/>
  <c r="AA131" i="208"/>
  <c r="Y146" i="208"/>
  <c r="O212" i="208"/>
  <c r="H259" i="208"/>
  <c r="Y148" i="208"/>
  <c r="R197" i="208"/>
  <c r="E276" i="208"/>
  <c r="O211" i="208"/>
  <c r="R196" i="208"/>
  <c r="H260" i="208"/>
  <c r="W163" i="208"/>
  <c r="AC115" i="208"/>
  <c r="W165" i="208"/>
  <c r="H265" i="208"/>
  <c r="G266" i="208"/>
  <c r="AC122" i="208"/>
  <c r="AD121" i="208"/>
  <c r="U185" i="208"/>
  <c r="T186" i="208"/>
  <c r="Y149" i="208"/>
  <c r="AC116" i="208"/>
  <c r="V170" i="208"/>
  <c r="W169" i="208"/>
  <c r="D282" i="208"/>
  <c r="E281" i="208"/>
  <c r="E277" i="208"/>
  <c r="R201" i="208"/>
  <c r="Q202" i="208"/>
  <c r="AF98" i="208"/>
  <c r="AB123" i="208"/>
  <c r="AB133" i="208" s="1"/>
  <c r="F267" i="208"/>
  <c r="F277" i="208" s="1"/>
  <c r="S187" i="208"/>
  <c r="S197" i="208" s="1"/>
  <c r="U171" i="208"/>
  <c r="U180" i="208" s="1"/>
  <c r="AD107" i="208"/>
  <c r="AD116" i="208" s="1"/>
  <c r="C299" i="208"/>
  <c r="C308" i="208" s="1"/>
  <c r="C295" i="208"/>
  <c r="C296" i="208"/>
  <c r="D295" i="208"/>
  <c r="P203" i="208"/>
  <c r="P213" i="208" s="1"/>
  <c r="AF100" i="208"/>
  <c r="O217" i="208"/>
  <c r="N218" i="208"/>
  <c r="AG91" i="208"/>
  <c r="AI90" i="208" s="1"/>
  <c r="AI92" i="208"/>
  <c r="W162" i="208"/>
  <c r="AC117" i="208"/>
  <c r="AF105" i="208"/>
  <c r="AE106" i="208"/>
  <c r="AB137" i="208"/>
  <c r="AA138" i="208"/>
  <c r="K235" i="208"/>
  <c r="K243" i="208" s="1"/>
  <c r="Z146" i="208"/>
  <c r="Z139" i="208"/>
  <c r="Z147" i="208" s="1"/>
  <c r="Z149" i="208"/>
  <c r="H258" i="208"/>
  <c r="X155" i="208"/>
  <c r="X162" i="208" s="1"/>
  <c r="L227" i="208"/>
  <c r="M233" i="208"/>
  <c r="L234" i="208"/>
  <c r="Y154" i="208"/>
  <c r="Z153" i="208"/>
  <c r="L226" i="208"/>
  <c r="I251" i="208"/>
  <c r="I258" i="208" s="1"/>
  <c r="M219" i="208"/>
  <c r="M228" i="208" s="1"/>
  <c r="K249" i="208"/>
  <c r="J250" i="208"/>
  <c r="Q201" i="207"/>
  <c r="P202" i="207"/>
  <c r="X154" i="207"/>
  <c r="Y153" i="207"/>
  <c r="F261" i="207"/>
  <c r="O203" i="207"/>
  <c r="O212" i="207" s="1"/>
  <c r="L219" i="207"/>
  <c r="L226" i="207" s="1"/>
  <c r="T181" i="207"/>
  <c r="AD114" i="207"/>
  <c r="T180" i="207"/>
  <c r="AC122" i="207"/>
  <c r="AD121" i="207"/>
  <c r="G265" i="207"/>
  <c r="F266" i="207"/>
  <c r="F258" i="207"/>
  <c r="S186" i="207"/>
  <c r="T185" i="207"/>
  <c r="F260" i="207"/>
  <c r="Q194" i="207"/>
  <c r="J235" i="207"/>
  <c r="J245" i="207" s="1"/>
  <c r="K228" i="207"/>
  <c r="AF98" i="207"/>
  <c r="E281" i="207"/>
  <c r="D282" i="207"/>
  <c r="U171" i="207"/>
  <c r="U180" i="207" s="1"/>
  <c r="AG98" i="207"/>
  <c r="T178" i="207"/>
  <c r="AB123" i="207"/>
  <c r="AB130" i="207" s="1"/>
  <c r="AB131" i="207"/>
  <c r="C299" i="207"/>
  <c r="C308" i="207" s="1"/>
  <c r="D295" i="207"/>
  <c r="C296" i="207"/>
  <c r="C295" i="207"/>
  <c r="C297" i="207" s="1"/>
  <c r="Q195" i="207"/>
  <c r="K234" i="207"/>
  <c r="L233" i="207"/>
  <c r="AF99" i="207"/>
  <c r="V165" i="207"/>
  <c r="AG99" i="207"/>
  <c r="AI99" i="207" s="1"/>
  <c r="R187" i="207"/>
  <c r="R197" i="207" s="1"/>
  <c r="F259" i="207"/>
  <c r="V170" i="207"/>
  <c r="W169" i="207"/>
  <c r="AG105" i="207"/>
  <c r="AG106" i="207" s="1"/>
  <c r="AF106" i="207"/>
  <c r="AE107" i="207"/>
  <c r="AE115" i="207" s="1"/>
  <c r="Z139" i="207"/>
  <c r="Z146" i="207" s="1"/>
  <c r="H250" i="207"/>
  <c r="I249" i="207"/>
  <c r="Q196" i="207"/>
  <c r="AF100" i="207"/>
  <c r="V163" i="207"/>
  <c r="AG100" i="207"/>
  <c r="AD115" i="207"/>
  <c r="D274" i="207"/>
  <c r="N217" i="207"/>
  <c r="M218" i="207"/>
  <c r="AI97" i="207"/>
  <c r="AJ97" i="207" s="1"/>
  <c r="AL97" i="207"/>
  <c r="AI96" i="207"/>
  <c r="AI94" i="207"/>
  <c r="AJ93" i="207" s="1"/>
  <c r="AB137" i="207"/>
  <c r="AA138" i="207"/>
  <c r="E267" i="207"/>
  <c r="E277" i="207" s="1"/>
  <c r="G260" i="207"/>
  <c r="G251" i="207"/>
  <c r="G261" i="207" s="1"/>
  <c r="AG101" i="207"/>
  <c r="AI101" i="207" s="1"/>
  <c r="W155" i="207"/>
  <c r="W164" i="207" s="1"/>
  <c r="D276" i="207"/>
  <c r="O211" i="207" l="1"/>
  <c r="W162" i="207"/>
  <c r="W163" i="207"/>
  <c r="W165" i="207"/>
  <c r="AB132" i="207"/>
  <c r="L227" i="207"/>
  <c r="L228" i="207"/>
  <c r="Z147" i="207"/>
  <c r="AI100" i="207"/>
  <c r="Z149" i="207"/>
  <c r="AI98" i="207"/>
  <c r="O210" i="207"/>
  <c r="G258" i="207"/>
  <c r="Z148" i="207"/>
  <c r="O213" i="207"/>
  <c r="G259" i="207"/>
  <c r="AB133" i="207"/>
  <c r="L229" i="207"/>
  <c r="F275" i="208"/>
  <c r="C297" i="208"/>
  <c r="M229" i="208"/>
  <c r="I260" i="208"/>
  <c r="U179" i="208"/>
  <c r="I261" i="208"/>
  <c r="I259" i="208"/>
  <c r="U181" i="208"/>
  <c r="X164" i="208"/>
  <c r="Z148" i="208"/>
  <c r="K242" i="208"/>
  <c r="P210" i="208"/>
  <c r="M227" i="208"/>
  <c r="K244" i="208"/>
  <c r="S194" i="208"/>
  <c r="M226" i="208"/>
  <c r="X165" i="208"/>
  <c r="K245" i="208"/>
  <c r="AG98" i="208"/>
  <c r="AI98" i="208" s="1"/>
  <c r="S196" i="208"/>
  <c r="AF106" i="208"/>
  <c r="AG105" i="208"/>
  <c r="N219" i="208"/>
  <c r="N229" i="208" s="1"/>
  <c r="AA139" i="208"/>
  <c r="AA149" i="208" s="1"/>
  <c r="AG101" i="208"/>
  <c r="AI101" i="208" s="1"/>
  <c r="P212" i="208"/>
  <c r="C306" i="208"/>
  <c r="AD117" i="208"/>
  <c r="F276" i="208"/>
  <c r="Q203" i="208"/>
  <c r="Q213" i="208" s="1"/>
  <c r="J251" i="208"/>
  <c r="J261" i="208" s="1"/>
  <c r="M234" i="208"/>
  <c r="N233" i="208"/>
  <c r="AL97" i="208"/>
  <c r="AI97" i="208"/>
  <c r="AJ97" i="208" s="1"/>
  <c r="AI94" i="208"/>
  <c r="AJ93" i="208" s="1"/>
  <c r="AI96" i="208"/>
  <c r="Z154" i="208"/>
  <c r="AA153" i="208"/>
  <c r="X163" i="208"/>
  <c r="AB138" i="208"/>
  <c r="AC137" i="208"/>
  <c r="AG99" i="208"/>
  <c r="AI99" i="208" s="1"/>
  <c r="AD115" i="208"/>
  <c r="S195" i="208"/>
  <c r="S201" i="208"/>
  <c r="R202" i="208"/>
  <c r="T187" i="208"/>
  <c r="T195" i="208" s="1"/>
  <c r="Y155" i="208"/>
  <c r="Y163" i="208" s="1"/>
  <c r="Y165" i="208"/>
  <c r="Y164" i="208"/>
  <c r="Y162" i="208"/>
  <c r="C314" i="208"/>
  <c r="D297" i="208"/>
  <c r="AD114" i="208"/>
  <c r="AB132" i="208"/>
  <c r="U186" i="208"/>
  <c r="V185" i="208"/>
  <c r="L235" i="208"/>
  <c r="L244" i="208" s="1"/>
  <c r="AE107" i="208"/>
  <c r="AE114" i="208" s="1"/>
  <c r="AG100" i="208"/>
  <c r="AI100" i="208" s="1"/>
  <c r="P211" i="208"/>
  <c r="C307" i="208"/>
  <c r="U178" i="208"/>
  <c r="AB131" i="208"/>
  <c r="E282" i="208"/>
  <c r="F281" i="208"/>
  <c r="AD122" i="208"/>
  <c r="AE121" i="208"/>
  <c r="C309" i="208"/>
  <c r="AB130" i="208"/>
  <c r="D283" i="208"/>
  <c r="D293" i="208" s="1"/>
  <c r="AC123" i="208"/>
  <c r="AC133" i="208" s="1"/>
  <c r="K250" i="208"/>
  <c r="L249" i="208"/>
  <c r="X169" i="208"/>
  <c r="W170" i="208"/>
  <c r="G267" i="208"/>
  <c r="G277" i="208" s="1"/>
  <c r="P217" i="208"/>
  <c r="O218" i="208"/>
  <c r="F274" i="208"/>
  <c r="V171" i="208"/>
  <c r="V179" i="208" s="1"/>
  <c r="I265" i="208"/>
  <c r="H266" i="208"/>
  <c r="AB138" i="207"/>
  <c r="AC137" i="207"/>
  <c r="AE117" i="207"/>
  <c r="R195" i="207"/>
  <c r="K235" i="207"/>
  <c r="K243" i="207" s="1"/>
  <c r="C306" i="207"/>
  <c r="F281" i="207"/>
  <c r="E282" i="207"/>
  <c r="AC123" i="207"/>
  <c r="AC130" i="207" s="1"/>
  <c r="AC133" i="207"/>
  <c r="R196" i="207"/>
  <c r="Z153" i="207"/>
  <c r="Y154" i="207"/>
  <c r="X155" i="207"/>
  <c r="X165" i="207" s="1"/>
  <c r="AF107" i="207"/>
  <c r="AF117" i="207" s="1"/>
  <c r="T186" i="207"/>
  <c r="U185" i="207"/>
  <c r="E274" i="207"/>
  <c r="AG107" i="207"/>
  <c r="AI106" i="207" s="1"/>
  <c r="AI108" i="207"/>
  <c r="R194" i="207"/>
  <c r="C307" i="207"/>
  <c r="U178" i="207"/>
  <c r="J242" i="207"/>
  <c r="S187" i="207"/>
  <c r="S197" i="207" s="1"/>
  <c r="P212" i="207"/>
  <c r="P203" i="207"/>
  <c r="P211" i="207" s="1"/>
  <c r="E275" i="207"/>
  <c r="W170" i="207"/>
  <c r="X169" i="207"/>
  <c r="C314" i="207"/>
  <c r="D297" i="207"/>
  <c r="U179" i="207"/>
  <c r="J244" i="207"/>
  <c r="R201" i="207"/>
  <c r="Q202" i="207"/>
  <c r="E276" i="207"/>
  <c r="AE114" i="207"/>
  <c r="V181" i="207"/>
  <c r="V180" i="207"/>
  <c r="V171" i="207"/>
  <c r="V179" i="207" s="1"/>
  <c r="V178" i="207"/>
  <c r="M219" i="207"/>
  <c r="M226" i="207" s="1"/>
  <c r="AE116" i="207"/>
  <c r="C309" i="207"/>
  <c r="U181" i="207"/>
  <c r="J243" i="207"/>
  <c r="G266" i="207"/>
  <c r="H265" i="207"/>
  <c r="F267" i="207"/>
  <c r="F276" i="207" s="1"/>
  <c r="J249" i="207"/>
  <c r="I250" i="207"/>
  <c r="AA139" i="207"/>
  <c r="AA146" i="207" s="1"/>
  <c r="O217" i="207"/>
  <c r="N218" i="207"/>
  <c r="H259" i="207"/>
  <c r="H251" i="207"/>
  <c r="H258" i="207" s="1"/>
  <c r="L234" i="207"/>
  <c r="M233" i="207"/>
  <c r="D283" i="207"/>
  <c r="D292" i="207" s="1"/>
  <c r="AE121" i="207"/>
  <c r="AD122" i="207"/>
  <c r="F277" i="207" l="1"/>
  <c r="H260" i="207"/>
  <c r="P213" i="207"/>
  <c r="AG117" i="207"/>
  <c r="D291" i="207"/>
  <c r="M227" i="207"/>
  <c r="M228" i="207"/>
  <c r="M229" i="207"/>
  <c r="D293" i="207"/>
  <c r="AA148" i="207"/>
  <c r="AC132" i="207"/>
  <c r="P210" i="207"/>
  <c r="AF116" i="207"/>
  <c r="G275" i="208"/>
  <c r="T194" i="208"/>
  <c r="V181" i="208"/>
  <c r="G276" i="208"/>
  <c r="Q211" i="208"/>
  <c r="Q210" i="208"/>
  <c r="L242" i="208"/>
  <c r="L245" i="208"/>
  <c r="I266" i="208"/>
  <c r="J265" i="208"/>
  <c r="AF121" i="208"/>
  <c r="AE122" i="208"/>
  <c r="AC130" i="208"/>
  <c r="D292" i="208"/>
  <c r="E283" i="208"/>
  <c r="E290" i="208" s="1"/>
  <c r="E293" i="208"/>
  <c r="AE115" i="208"/>
  <c r="V186" i="208"/>
  <c r="W185" i="208"/>
  <c r="AC138" i="208"/>
  <c r="AD137" i="208"/>
  <c r="J260" i="208"/>
  <c r="AD123" i="208"/>
  <c r="AD133" i="208" s="1"/>
  <c r="V178" i="208"/>
  <c r="G274" i="208"/>
  <c r="AC131" i="208"/>
  <c r="D291" i="208"/>
  <c r="AE116" i="208"/>
  <c r="U187" i="208"/>
  <c r="U195" i="208" s="1"/>
  <c r="T196" i="208"/>
  <c r="AB148" i="208"/>
  <c r="AB149" i="208"/>
  <c r="AB147" i="208"/>
  <c r="AB139" i="208"/>
  <c r="AB146" i="208" s="1"/>
  <c r="N226" i="208"/>
  <c r="P218" i="208"/>
  <c r="Q217" i="208"/>
  <c r="M249" i="208"/>
  <c r="L250" i="208"/>
  <c r="V180" i="208"/>
  <c r="AC132" i="208"/>
  <c r="AE117" i="208"/>
  <c r="T197" i="208"/>
  <c r="O233" i="208"/>
  <c r="N234" i="208"/>
  <c r="N227" i="208"/>
  <c r="R212" i="208"/>
  <c r="R203" i="208"/>
  <c r="R211" i="208" s="1"/>
  <c r="AB153" i="208"/>
  <c r="AA154" i="208"/>
  <c r="M235" i="208"/>
  <c r="M242" i="208" s="1"/>
  <c r="N228" i="208"/>
  <c r="W171" i="208"/>
  <c r="W181" i="208" s="1"/>
  <c r="H267" i="208"/>
  <c r="H277" i="208" s="1"/>
  <c r="O219" i="208"/>
  <c r="O229" i="208" s="1"/>
  <c r="Y169" i="208"/>
  <c r="X170" i="208"/>
  <c r="L243" i="208"/>
  <c r="S202" i="208"/>
  <c r="T201" i="208"/>
  <c r="Z155" i="208"/>
  <c r="Z164" i="208" s="1"/>
  <c r="J258" i="208"/>
  <c r="Q212" i="208"/>
  <c r="AA146" i="208"/>
  <c r="E297" i="208"/>
  <c r="D298" i="208"/>
  <c r="J259" i="208"/>
  <c r="AA147" i="208"/>
  <c r="AG106" i="208"/>
  <c r="C312" i="208"/>
  <c r="D311" i="208"/>
  <c r="C311" i="208"/>
  <c r="C315" i="208"/>
  <c r="C323" i="208" s="1"/>
  <c r="AA148" i="208"/>
  <c r="AF107" i="208"/>
  <c r="AF114" i="208" s="1"/>
  <c r="K251" i="208"/>
  <c r="K260" i="208" s="1"/>
  <c r="D290" i="208"/>
  <c r="F282" i="208"/>
  <c r="G281" i="208"/>
  <c r="I265" i="207"/>
  <c r="H266" i="207"/>
  <c r="AI117" i="207"/>
  <c r="Y155" i="207"/>
  <c r="Y162" i="207" s="1"/>
  <c r="AD123" i="207"/>
  <c r="AD130" i="207" s="1"/>
  <c r="N233" i="207"/>
  <c r="M234" i="207"/>
  <c r="AA153" i="207"/>
  <c r="Z154" i="207"/>
  <c r="E283" i="207"/>
  <c r="E293" i="207" s="1"/>
  <c r="K249" i="207"/>
  <c r="J250" i="207"/>
  <c r="C315" i="207"/>
  <c r="C312" i="207"/>
  <c r="C311" i="207"/>
  <c r="C325" i="207"/>
  <c r="D311" i="207"/>
  <c r="L235" i="207"/>
  <c r="L244" i="207" s="1"/>
  <c r="F275" i="207"/>
  <c r="Q203" i="207"/>
  <c r="Q213" i="207" s="1"/>
  <c r="X170" i="207"/>
  <c r="Y169" i="207"/>
  <c r="S194" i="207"/>
  <c r="V185" i="207"/>
  <c r="U186" i="207"/>
  <c r="X162" i="207"/>
  <c r="F282" i="207"/>
  <c r="G281" i="207"/>
  <c r="O218" i="207"/>
  <c r="P217" i="207"/>
  <c r="R202" i="207"/>
  <c r="S201" i="207"/>
  <c r="W171" i="207"/>
  <c r="W181" i="207" s="1"/>
  <c r="S195" i="207"/>
  <c r="AL113" i="207"/>
  <c r="AI113" i="207"/>
  <c r="AJ113" i="207" s="1"/>
  <c r="AI112" i="207"/>
  <c r="AI110" i="207"/>
  <c r="AJ109" i="207" s="1"/>
  <c r="T187" i="207"/>
  <c r="T197" i="207" s="1"/>
  <c r="T196" i="207"/>
  <c r="T194" i="207"/>
  <c r="T195" i="207"/>
  <c r="X163" i="207"/>
  <c r="AA149" i="207"/>
  <c r="F274" i="207"/>
  <c r="S196" i="207"/>
  <c r="AG116" i="207"/>
  <c r="AI116" i="207" s="1"/>
  <c r="AF115" i="207"/>
  <c r="X164" i="207"/>
  <c r="K242" i="207"/>
  <c r="AD137" i="207"/>
  <c r="AC138" i="207"/>
  <c r="N219" i="207"/>
  <c r="N228" i="207" s="1"/>
  <c r="AE122" i="207"/>
  <c r="AF121" i="207"/>
  <c r="AA147" i="207"/>
  <c r="H261" i="207"/>
  <c r="D290" i="207"/>
  <c r="AG114" i="207"/>
  <c r="AF114" i="207"/>
  <c r="K244" i="207"/>
  <c r="AB139" i="207"/>
  <c r="AB147" i="207" s="1"/>
  <c r="AB146" i="207"/>
  <c r="AB148" i="207"/>
  <c r="AC131" i="207"/>
  <c r="K245" i="207"/>
  <c r="I251" i="207"/>
  <c r="I260" i="207" s="1"/>
  <c r="G267" i="207"/>
  <c r="G275" i="207" s="1"/>
  <c r="E297" i="207"/>
  <c r="D298" i="207"/>
  <c r="AG115" i="207"/>
  <c r="E290" i="207" l="1"/>
  <c r="E292" i="207"/>
  <c r="C313" i="207"/>
  <c r="Q210" i="207"/>
  <c r="Y164" i="207"/>
  <c r="Q211" i="207"/>
  <c r="Q212" i="207"/>
  <c r="Y163" i="207"/>
  <c r="G274" i="207"/>
  <c r="G276" i="207"/>
  <c r="G277" i="207"/>
  <c r="AB149" i="207"/>
  <c r="Y165" i="207"/>
  <c r="N229" i="207"/>
  <c r="I261" i="207"/>
  <c r="AD132" i="207"/>
  <c r="E291" i="207"/>
  <c r="AD133" i="207"/>
  <c r="R213" i="208"/>
  <c r="R210" i="208"/>
  <c r="M243" i="208"/>
  <c r="M244" i="208"/>
  <c r="C324" i="208"/>
  <c r="M245" i="208"/>
  <c r="Z165" i="208"/>
  <c r="U194" i="208"/>
  <c r="Z163" i="208"/>
  <c r="C325" i="208"/>
  <c r="O226" i="208"/>
  <c r="O227" i="208"/>
  <c r="W180" i="208"/>
  <c r="C313" i="208"/>
  <c r="O228" i="208"/>
  <c r="W179" i="208"/>
  <c r="W178" i="208"/>
  <c r="U196" i="208"/>
  <c r="H274" i="208"/>
  <c r="C322" i="208"/>
  <c r="H275" i="208"/>
  <c r="U197" i="208"/>
  <c r="W186" i="208"/>
  <c r="X185" i="208"/>
  <c r="H281" i="208"/>
  <c r="G282" i="208"/>
  <c r="AD130" i="208"/>
  <c r="V187" i="208"/>
  <c r="V195" i="208" s="1"/>
  <c r="F283" i="208"/>
  <c r="F291" i="208" s="1"/>
  <c r="L251" i="208"/>
  <c r="L260" i="208" s="1"/>
  <c r="AD131" i="208"/>
  <c r="AD132" i="208"/>
  <c r="AE123" i="208"/>
  <c r="AE133" i="208" s="1"/>
  <c r="AG107" i="208"/>
  <c r="AI106" i="208" s="1"/>
  <c r="AI108" i="208"/>
  <c r="K258" i="208"/>
  <c r="AF115" i="208"/>
  <c r="C330" i="208"/>
  <c r="D313" i="208"/>
  <c r="Z162" i="208"/>
  <c r="Z169" i="208"/>
  <c r="Y170" i="208"/>
  <c r="H276" i="208"/>
  <c r="AC153" i="208"/>
  <c r="AB154" i="208"/>
  <c r="N235" i="208"/>
  <c r="N244" i="208" s="1"/>
  <c r="Q218" i="208"/>
  <c r="R217" i="208"/>
  <c r="E291" i="208"/>
  <c r="AG121" i="208"/>
  <c r="AF122" i="208"/>
  <c r="AA155" i="208"/>
  <c r="AA163" i="208" s="1"/>
  <c r="N249" i="208"/>
  <c r="M250" i="208"/>
  <c r="K259" i="208"/>
  <c r="AF116" i="208"/>
  <c r="D299" i="208"/>
  <c r="D308" i="208" s="1"/>
  <c r="O234" i="208"/>
  <c r="P233" i="208"/>
  <c r="P219" i="208"/>
  <c r="P228" i="208" s="1"/>
  <c r="E292" i="208"/>
  <c r="J266" i="208"/>
  <c r="K265" i="208"/>
  <c r="S203" i="208"/>
  <c r="S212" i="208" s="1"/>
  <c r="X171" i="208"/>
  <c r="X181" i="208" s="1"/>
  <c r="K261" i="208"/>
  <c r="AF117" i="208"/>
  <c r="F297" i="208"/>
  <c r="E298" i="208"/>
  <c r="AE137" i="208"/>
  <c r="AD138" i="208"/>
  <c r="I267" i="208"/>
  <c r="I277" i="208" s="1"/>
  <c r="T202" i="208"/>
  <c r="U201" i="208"/>
  <c r="AC139" i="208"/>
  <c r="AC148" i="208" s="1"/>
  <c r="L245" i="207"/>
  <c r="AI114" i="207"/>
  <c r="N226" i="207"/>
  <c r="S202" i="207"/>
  <c r="T201" i="207"/>
  <c r="U187" i="207"/>
  <c r="U196" i="207" s="1"/>
  <c r="L243" i="207"/>
  <c r="D313" i="207"/>
  <c r="C330" i="207"/>
  <c r="N227" i="207"/>
  <c r="Z155" i="207"/>
  <c r="Z165" i="207" s="1"/>
  <c r="AD131" i="207"/>
  <c r="H267" i="207"/>
  <c r="H277" i="207" s="1"/>
  <c r="AI115" i="207"/>
  <c r="V186" i="207"/>
  <c r="W185" i="207"/>
  <c r="P218" i="207"/>
  <c r="Q217" i="207"/>
  <c r="J261" i="207"/>
  <c r="J251" i="207"/>
  <c r="J260" i="207" s="1"/>
  <c r="AA154" i="207"/>
  <c r="AB153" i="207"/>
  <c r="I266" i="207"/>
  <c r="J265" i="207"/>
  <c r="F283" i="207"/>
  <c r="F291" i="207" s="1"/>
  <c r="R203" i="207"/>
  <c r="R213" i="207" s="1"/>
  <c r="E298" i="207"/>
  <c r="F297" i="207"/>
  <c r="AC139" i="207"/>
  <c r="AC149" i="207" s="1"/>
  <c r="W179" i="207"/>
  <c r="O219" i="207"/>
  <c r="O228" i="207" s="1"/>
  <c r="Z169" i="207"/>
  <c r="Y170" i="207"/>
  <c r="C322" i="207"/>
  <c r="K250" i="207"/>
  <c r="L249" i="207"/>
  <c r="W180" i="207"/>
  <c r="D299" i="207"/>
  <c r="D309" i="207" s="1"/>
  <c r="D308" i="207"/>
  <c r="D307" i="207"/>
  <c r="D306" i="207"/>
  <c r="I258" i="207"/>
  <c r="I259" i="207"/>
  <c r="AF122" i="207"/>
  <c r="AG121" i="207"/>
  <c r="AG122" i="207" s="1"/>
  <c r="AE137" i="207"/>
  <c r="AD138" i="207"/>
  <c r="W178" i="207"/>
  <c r="X179" i="207"/>
  <c r="X171" i="207"/>
  <c r="X178" i="207" s="1"/>
  <c r="L242" i="207"/>
  <c r="C323" i="207"/>
  <c r="M235" i="207"/>
  <c r="M243" i="207" s="1"/>
  <c r="AE123" i="207"/>
  <c r="AE133" i="207" s="1"/>
  <c r="G282" i="207"/>
  <c r="H281" i="207"/>
  <c r="C324" i="207"/>
  <c r="N234" i="207"/>
  <c r="O233" i="207"/>
  <c r="R210" i="207" l="1"/>
  <c r="X181" i="207"/>
  <c r="H276" i="207"/>
  <c r="M244" i="207"/>
  <c r="X180" i="207"/>
  <c r="X178" i="208"/>
  <c r="X180" i="208"/>
  <c r="S210" i="208"/>
  <c r="AA165" i="208"/>
  <c r="S211" i="208"/>
  <c r="S213" i="208"/>
  <c r="D309" i="208"/>
  <c r="AG114" i="208"/>
  <c r="AI114" i="208" s="1"/>
  <c r="P226" i="208"/>
  <c r="P227" i="208"/>
  <c r="V196" i="208"/>
  <c r="P229" i="208"/>
  <c r="X179" i="208"/>
  <c r="AA162" i="208"/>
  <c r="N245" i="208"/>
  <c r="V197" i="208"/>
  <c r="AA164" i="208"/>
  <c r="N243" i="208"/>
  <c r="AE130" i="208"/>
  <c r="AE131" i="208"/>
  <c r="L258" i="208"/>
  <c r="F290" i="208"/>
  <c r="G283" i="208"/>
  <c r="G292" i="208" s="1"/>
  <c r="G293" i="208"/>
  <c r="AD139" i="208"/>
  <c r="AD146" i="208" s="1"/>
  <c r="P234" i="208"/>
  <c r="Q233" i="208"/>
  <c r="T203" i="208"/>
  <c r="T212" i="208" s="1"/>
  <c r="E299" i="208"/>
  <c r="E309" i="208" s="1"/>
  <c r="M251" i="208"/>
  <c r="M258" i="208" s="1"/>
  <c r="AF123" i="208"/>
  <c r="AF130" i="208" s="1"/>
  <c r="N242" i="208"/>
  <c r="D314" i="208"/>
  <c r="E313" i="208"/>
  <c r="AG115" i="208"/>
  <c r="AI115" i="208" s="1"/>
  <c r="AE132" i="208"/>
  <c r="L259" i="208"/>
  <c r="F292" i="208"/>
  <c r="H282" i="208"/>
  <c r="I281" i="208"/>
  <c r="Y171" i="208"/>
  <c r="Y180" i="208" s="1"/>
  <c r="AC149" i="208"/>
  <c r="I274" i="208"/>
  <c r="G297" i="208"/>
  <c r="F298" i="208"/>
  <c r="D306" i="208"/>
  <c r="N250" i="208"/>
  <c r="O249" i="208"/>
  <c r="AG122" i="208"/>
  <c r="C331" i="208"/>
  <c r="C339" i="208" s="1"/>
  <c r="C328" i="208"/>
  <c r="D327" i="208"/>
  <c r="C327" i="208"/>
  <c r="C329" i="208" s="1"/>
  <c r="D329" i="208" s="1"/>
  <c r="C341" i="208"/>
  <c r="C338" i="208"/>
  <c r="AG116" i="208"/>
  <c r="AI116" i="208" s="1"/>
  <c r="L261" i="208"/>
  <c r="X186" i="208"/>
  <c r="Y185" i="208"/>
  <c r="U202" i="208"/>
  <c r="V201" i="208"/>
  <c r="L265" i="208"/>
  <c r="K266" i="208"/>
  <c r="O235" i="208"/>
  <c r="O245" i="208" s="1"/>
  <c r="AC147" i="208"/>
  <c r="I275" i="208"/>
  <c r="AB155" i="208"/>
  <c r="AB163" i="208" s="1"/>
  <c r="AG117" i="208"/>
  <c r="AI117" i="208" s="1"/>
  <c r="V194" i="208"/>
  <c r="W187" i="208"/>
  <c r="W196" i="208" s="1"/>
  <c r="W197" i="208"/>
  <c r="S217" i="208"/>
  <c r="R218" i="208"/>
  <c r="AD153" i="208"/>
  <c r="AC154" i="208"/>
  <c r="AL113" i="208"/>
  <c r="AI113" i="208"/>
  <c r="AJ113" i="208" s="1"/>
  <c r="AI112" i="208"/>
  <c r="AI110" i="208"/>
  <c r="AJ109" i="208" s="1"/>
  <c r="AA169" i="208"/>
  <c r="Z170" i="208"/>
  <c r="AF137" i="208"/>
  <c r="AE138" i="208"/>
  <c r="J267" i="208"/>
  <c r="J277" i="208" s="1"/>
  <c r="AC146" i="208"/>
  <c r="I276" i="208"/>
  <c r="D307" i="208"/>
  <c r="Q219" i="208"/>
  <c r="Q228" i="208" s="1"/>
  <c r="F293" i="208"/>
  <c r="AA155" i="207"/>
  <c r="AA165" i="207" s="1"/>
  <c r="AA164" i="207"/>
  <c r="W186" i="207"/>
  <c r="X185" i="207"/>
  <c r="D327" i="207"/>
  <c r="C327" i="207"/>
  <c r="C329" i="207" s="1"/>
  <c r="D329" i="207" s="1"/>
  <c r="C328" i="207"/>
  <c r="C331" i="207"/>
  <c r="C341" i="207" s="1"/>
  <c r="U197" i="207"/>
  <c r="K251" i="207"/>
  <c r="K261" i="207" s="1"/>
  <c r="K260" i="207"/>
  <c r="AE130" i="207"/>
  <c r="M245" i="207"/>
  <c r="F290" i="207"/>
  <c r="V187" i="207"/>
  <c r="V196" i="207" s="1"/>
  <c r="Z164" i="207"/>
  <c r="D314" i="207"/>
  <c r="E313" i="207"/>
  <c r="U201" i="207"/>
  <c r="T202" i="207"/>
  <c r="AD139" i="207"/>
  <c r="AD147" i="207" s="1"/>
  <c r="Y171" i="207"/>
  <c r="Y181" i="207" s="1"/>
  <c r="S203" i="207"/>
  <c r="S213" i="207" s="1"/>
  <c r="S210" i="207"/>
  <c r="S211" i="207"/>
  <c r="E299" i="207"/>
  <c r="E307" i="207" s="1"/>
  <c r="P233" i="207"/>
  <c r="O234" i="207"/>
  <c r="AE132" i="207"/>
  <c r="AE138" i="207"/>
  <c r="AF137" i="207"/>
  <c r="Z170" i="207"/>
  <c r="AA169" i="207"/>
  <c r="AC146" i="207"/>
  <c r="R211" i="207"/>
  <c r="F292" i="207"/>
  <c r="J258" i="207"/>
  <c r="Z162" i="207"/>
  <c r="AE131" i="207"/>
  <c r="N235" i="207"/>
  <c r="N245" i="207" s="1"/>
  <c r="AG123" i="207"/>
  <c r="AI122" i="207" s="1"/>
  <c r="AI124" i="207"/>
  <c r="O229" i="207"/>
  <c r="AC147" i="207"/>
  <c r="R212" i="207"/>
  <c r="F293" i="207"/>
  <c r="J259" i="207"/>
  <c r="H274" i="207"/>
  <c r="Z163" i="207"/>
  <c r="O226" i="207"/>
  <c r="AC148" i="207"/>
  <c r="J266" i="207"/>
  <c r="K265" i="207"/>
  <c r="H275" i="207"/>
  <c r="U194" i="207"/>
  <c r="M242" i="207"/>
  <c r="U195" i="207"/>
  <c r="AF123" i="207"/>
  <c r="AF131" i="207" s="1"/>
  <c r="AF132" i="207"/>
  <c r="H282" i="207"/>
  <c r="I281" i="207"/>
  <c r="O227" i="207"/>
  <c r="I267" i="207"/>
  <c r="I277" i="207" s="1"/>
  <c r="R217" i="207"/>
  <c r="Q218" i="207"/>
  <c r="G283" i="207"/>
  <c r="G292" i="207" s="1"/>
  <c r="L250" i="207"/>
  <c r="M249" i="207"/>
  <c r="G297" i="207"/>
  <c r="F298" i="207"/>
  <c r="AC153" i="207"/>
  <c r="AB154" i="207"/>
  <c r="P219" i="207"/>
  <c r="P228" i="207" s="1"/>
  <c r="P229" i="207"/>
  <c r="P226" i="207"/>
  <c r="Y179" i="207" l="1"/>
  <c r="E308" i="207"/>
  <c r="AD148" i="207"/>
  <c r="E309" i="207"/>
  <c r="AA162" i="207"/>
  <c r="AA163" i="207"/>
  <c r="P227" i="207"/>
  <c r="S212" i="207"/>
  <c r="AD149" i="207"/>
  <c r="G293" i="207"/>
  <c r="AF130" i="207"/>
  <c r="K258" i="207"/>
  <c r="K259" i="207"/>
  <c r="AG133" i="207"/>
  <c r="Q229" i="208"/>
  <c r="Q226" i="208"/>
  <c r="Q227" i="208"/>
  <c r="M261" i="208"/>
  <c r="W194" i="208"/>
  <c r="W195" i="208"/>
  <c r="M260" i="208"/>
  <c r="T210" i="208"/>
  <c r="M259" i="208"/>
  <c r="E308" i="208"/>
  <c r="AD148" i="208"/>
  <c r="E306" i="208"/>
  <c r="G291" i="208"/>
  <c r="U203" i="208"/>
  <c r="U212" i="208" s="1"/>
  <c r="N251" i="208"/>
  <c r="N261" i="208" s="1"/>
  <c r="AF133" i="208"/>
  <c r="T211" i="208"/>
  <c r="O242" i="208"/>
  <c r="Z185" i="208"/>
  <c r="Y186" i="208"/>
  <c r="Y181" i="208"/>
  <c r="F313" i="208"/>
  <c r="E314" i="208"/>
  <c r="R233" i="208"/>
  <c r="Q234" i="208"/>
  <c r="J276" i="208"/>
  <c r="AB165" i="208"/>
  <c r="O243" i="208"/>
  <c r="X187" i="208"/>
  <c r="X196" i="208" s="1"/>
  <c r="E329" i="208"/>
  <c r="D330" i="208"/>
  <c r="F299" i="208"/>
  <c r="F308" i="208" s="1"/>
  <c r="Y178" i="208"/>
  <c r="D315" i="208"/>
  <c r="E307" i="208"/>
  <c r="P235" i="208"/>
  <c r="P243" i="208" s="1"/>
  <c r="P244" i="208"/>
  <c r="AB169" i="208"/>
  <c r="AA170" i="208"/>
  <c r="J274" i="208"/>
  <c r="T217" i="208"/>
  <c r="S218" i="208"/>
  <c r="Y179" i="208"/>
  <c r="J275" i="208"/>
  <c r="AB164" i="208"/>
  <c r="AB162" i="208"/>
  <c r="O244" i="208"/>
  <c r="G298" i="208"/>
  <c r="H297" i="208"/>
  <c r="J281" i="208"/>
  <c r="I282" i="208"/>
  <c r="AD149" i="208"/>
  <c r="G290" i="208"/>
  <c r="AE139" i="208"/>
  <c r="AE148" i="208" s="1"/>
  <c r="H291" i="208"/>
  <c r="H290" i="208"/>
  <c r="H283" i="208"/>
  <c r="H293" i="208" s="1"/>
  <c r="AF132" i="208"/>
  <c r="T213" i="208"/>
  <c r="AD147" i="208"/>
  <c r="AC155" i="208"/>
  <c r="AC162" i="208" s="1"/>
  <c r="K267" i="208"/>
  <c r="K277" i="208" s="1"/>
  <c r="R219" i="208"/>
  <c r="R229" i="208" s="1"/>
  <c r="W201" i="208"/>
  <c r="V202" i="208"/>
  <c r="O250" i="208"/>
  <c r="P249" i="208"/>
  <c r="AF138" i="208"/>
  <c r="AG137" i="208"/>
  <c r="AG138" i="208" s="1"/>
  <c r="AF131" i="208"/>
  <c r="Z181" i="208"/>
  <c r="Z171" i="208"/>
  <c r="Z180" i="208" s="1"/>
  <c r="AD154" i="208"/>
  <c r="AE153" i="208"/>
  <c r="L266" i="208"/>
  <c r="M265" i="208"/>
  <c r="C340" i="208"/>
  <c r="AG123" i="208"/>
  <c r="AI122" i="208" s="1"/>
  <c r="AI124" i="208"/>
  <c r="X186" i="207"/>
  <c r="Y185" i="207"/>
  <c r="M250" i="207"/>
  <c r="N249" i="207"/>
  <c r="S217" i="207"/>
  <c r="R218" i="207"/>
  <c r="H283" i="207"/>
  <c r="H292" i="207" s="1"/>
  <c r="N243" i="207"/>
  <c r="O235" i="207"/>
  <c r="O244" i="207" s="1"/>
  <c r="Y178" i="207"/>
  <c r="V194" i="207"/>
  <c r="W187" i="207"/>
  <c r="W196" i="207" s="1"/>
  <c r="L251" i="207"/>
  <c r="L258" i="207" s="1"/>
  <c r="AI129" i="207"/>
  <c r="AJ129" i="207" s="1"/>
  <c r="AL129" i="207"/>
  <c r="AI126" i="207"/>
  <c r="AJ125" i="207" s="1"/>
  <c r="AI128" i="207"/>
  <c r="N242" i="207"/>
  <c r="P234" i="207"/>
  <c r="Q233" i="207"/>
  <c r="Y180" i="207"/>
  <c r="T203" i="207"/>
  <c r="T213" i="207" s="1"/>
  <c r="V195" i="207"/>
  <c r="E329" i="207"/>
  <c r="D330" i="207"/>
  <c r="N244" i="207"/>
  <c r="AA170" i="207"/>
  <c r="AB169" i="207"/>
  <c r="V201" i="207"/>
  <c r="U202" i="207"/>
  <c r="V197" i="207"/>
  <c r="Q219" i="207"/>
  <c r="Q229" i="207" s="1"/>
  <c r="AG130" i="207"/>
  <c r="AI130" i="207" s="1"/>
  <c r="Z181" i="207"/>
  <c r="Z171" i="207"/>
  <c r="Z178" i="207" s="1"/>
  <c r="E314" i="207"/>
  <c r="F313" i="207"/>
  <c r="C338" i="207"/>
  <c r="G298" i="207"/>
  <c r="H297" i="207"/>
  <c r="J281" i="207"/>
  <c r="I282" i="207"/>
  <c r="I275" i="207"/>
  <c r="AB155" i="207"/>
  <c r="AB164" i="207" s="1"/>
  <c r="G291" i="207"/>
  <c r="I276" i="207"/>
  <c r="AF133" i="207"/>
  <c r="AI133" i="207" s="1"/>
  <c r="J267" i="207"/>
  <c r="J276" i="207" s="1"/>
  <c r="AG131" i="207"/>
  <c r="AI131" i="207" s="1"/>
  <c r="E306" i="207"/>
  <c r="AD146" i="207"/>
  <c r="D315" i="207"/>
  <c r="D324" i="207" s="1"/>
  <c r="D325" i="207"/>
  <c r="C339" i="207"/>
  <c r="F299" i="207"/>
  <c r="F309" i="207" s="1"/>
  <c r="I274" i="207"/>
  <c r="G290" i="207"/>
  <c r="L265" i="207"/>
  <c r="K266" i="207"/>
  <c r="AD153" i="207"/>
  <c r="AC154" i="207"/>
  <c r="AG132" i="207"/>
  <c r="AI132" i="207" s="1"/>
  <c r="AF138" i="207"/>
  <c r="AG137" i="207"/>
  <c r="AG138" i="207" s="1"/>
  <c r="C340" i="207"/>
  <c r="AE139" i="207"/>
  <c r="AE148" i="207" s="1"/>
  <c r="H291" i="207" l="1"/>
  <c r="AE147" i="207"/>
  <c r="H293" i="207"/>
  <c r="F306" i="207"/>
  <c r="Q226" i="207"/>
  <c r="AE149" i="207"/>
  <c r="F308" i="207"/>
  <c r="AB162" i="207"/>
  <c r="O245" i="207"/>
  <c r="J275" i="207"/>
  <c r="D323" i="207"/>
  <c r="J274" i="207"/>
  <c r="H290" i="207"/>
  <c r="J277" i="207"/>
  <c r="Z179" i="207"/>
  <c r="W194" i="207"/>
  <c r="Z178" i="208"/>
  <c r="K274" i="208"/>
  <c r="K276" i="208"/>
  <c r="X197" i="208"/>
  <c r="U210" i="208"/>
  <c r="X194" i="208"/>
  <c r="R226" i="208"/>
  <c r="R228" i="208"/>
  <c r="P242" i="208"/>
  <c r="P245" i="208"/>
  <c r="H292" i="208"/>
  <c r="X195" i="208"/>
  <c r="U211" i="208"/>
  <c r="Z179" i="208"/>
  <c r="AC165" i="208"/>
  <c r="U213" i="208"/>
  <c r="O251" i="208"/>
  <c r="O261" i="208" s="1"/>
  <c r="AC163" i="208"/>
  <c r="AE149" i="208"/>
  <c r="G299" i="208"/>
  <c r="G306" i="208" s="1"/>
  <c r="F306" i="208"/>
  <c r="S233" i="208"/>
  <c r="R234" i="208"/>
  <c r="V203" i="208"/>
  <c r="V212" i="208" s="1"/>
  <c r="AC164" i="208"/>
  <c r="AA171" i="208"/>
  <c r="AA180" i="208" s="1"/>
  <c r="E315" i="208"/>
  <c r="E325" i="208" s="1"/>
  <c r="G313" i="208"/>
  <c r="F314" i="208"/>
  <c r="AL129" i="208"/>
  <c r="AI129" i="208"/>
  <c r="AJ129" i="208" s="1"/>
  <c r="AI126" i="208"/>
  <c r="AJ125" i="208" s="1"/>
  <c r="AI128" i="208"/>
  <c r="L267" i="208"/>
  <c r="L277" i="208" s="1"/>
  <c r="K275" i="208"/>
  <c r="D323" i="208"/>
  <c r="F307" i="208"/>
  <c r="N258" i="208"/>
  <c r="D325" i="208"/>
  <c r="F309" i="208"/>
  <c r="N259" i="208"/>
  <c r="M266" i="208"/>
  <c r="N265" i="208"/>
  <c r="X201" i="208"/>
  <c r="W202" i="208"/>
  <c r="AF153" i="208"/>
  <c r="AE154" i="208"/>
  <c r="AG131" i="208"/>
  <c r="AI131" i="208" s="1"/>
  <c r="AD155" i="208"/>
  <c r="AD164" i="208" s="1"/>
  <c r="AG139" i="208"/>
  <c r="AI138" i="208" s="1"/>
  <c r="AI140" i="208"/>
  <c r="R227" i="208"/>
  <c r="AE146" i="208"/>
  <c r="I283" i="208"/>
  <c r="I293" i="208" s="1"/>
  <c r="D322" i="208"/>
  <c r="D331" i="208"/>
  <c r="D341" i="208" s="1"/>
  <c r="Y187" i="208"/>
  <c r="Y195" i="208" s="1"/>
  <c r="N260" i="208"/>
  <c r="AE147" i="208"/>
  <c r="J282" i="208"/>
  <c r="K281" i="208"/>
  <c r="D324" i="208"/>
  <c r="E330" i="208"/>
  <c r="F329" i="208"/>
  <c r="Z186" i="208"/>
  <c r="AA185" i="208"/>
  <c r="AC169" i="208"/>
  <c r="AB170" i="208"/>
  <c r="AG132" i="208"/>
  <c r="AI132" i="208" s="1"/>
  <c r="AG130" i="208"/>
  <c r="AI130" i="208" s="1"/>
  <c r="AF139" i="208"/>
  <c r="AF147" i="208" s="1"/>
  <c r="S219" i="208"/>
  <c r="S229" i="208" s="1"/>
  <c r="AG133" i="208"/>
  <c r="AI133" i="208" s="1"/>
  <c r="Q249" i="208"/>
  <c r="P250" i="208"/>
  <c r="H298" i="208"/>
  <c r="I297" i="208"/>
  <c r="T218" i="208"/>
  <c r="U217" i="208"/>
  <c r="Q235" i="208"/>
  <c r="Q244" i="208" s="1"/>
  <c r="AC155" i="207"/>
  <c r="AC164" i="207" s="1"/>
  <c r="G299" i="207"/>
  <c r="G306" i="207" s="1"/>
  <c r="P235" i="207"/>
  <c r="P244" i="207" s="1"/>
  <c r="N250" i="207"/>
  <c r="O249" i="207"/>
  <c r="U203" i="207"/>
  <c r="U210" i="207" s="1"/>
  <c r="T212" i="207"/>
  <c r="L260" i="207"/>
  <c r="M251" i="207"/>
  <c r="M259" i="207" s="1"/>
  <c r="M260" i="207"/>
  <c r="M258" i="207"/>
  <c r="AD154" i="207"/>
  <c r="AE153" i="207"/>
  <c r="K267" i="207"/>
  <c r="K277" i="207" s="1"/>
  <c r="F307" i="207"/>
  <c r="AB163" i="207"/>
  <c r="V202" i="207"/>
  <c r="W201" i="207"/>
  <c r="T211" i="207"/>
  <c r="L259" i="207"/>
  <c r="Z185" i="207"/>
  <c r="Y186" i="207"/>
  <c r="AB165" i="207"/>
  <c r="F314" i="207"/>
  <c r="G313" i="207"/>
  <c r="AC169" i="207"/>
  <c r="AB170" i="207"/>
  <c r="T210" i="207"/>
  <c r="L261" i="207"/>
  <c r="X187" i="207"/>
  <c r="X196" i="207" s="1"/>
  <c r="AA178" i="207"/>
  <c r="AA171" i="207"/>
  <c r="AA180" i="207" s="1"/>
  <c r="I283" i="207"/>
  <c r="I293" i="207" s="1"/>
  <c r="Q227" i="207"/>
  <c r="W197" i="207"/>
  <c r="O242" i="207"/>
  <c r="M265" i="207"/>
  <c r="L266" i="207"/>
  <c r="E315" i="207"/>
  <c r="E323" i="207" s="1"/>
  <c r="AG139" i="207"/>
  <c r="AI138" i="207" s="1"/>
  <c r="AG148" i="207"/>
  <c r="AI140" i="207"/>
  <c r="AE146" i="207"/>
  <c r="AF139" i="207"/>
  <c r="AF146" i="207" s="1"/>
  <c r="J282" i="207"/>
  <c r="K281" i="207"/>
  <c r="Z180" i="207"/>
  <c r="Q228" i="207"/>
  <c r="D331" i="207"/>
  <c r="D341" i="207" s="1"/>
  <c r="W195" i="207"/>
  <c r="O243" i="207"/>
  <c r="R219" i="207"/>
  <c r="R229" i="207" s="1"/>
  <c r="D322" i="207"/>
  <c r="H298" i="207"/>
  <c r="I297" i="207"/>
  <c r="F329" i="207"/>
  <c r="E330" i="207"/>
  <c r="R233" i="207"/>
  <c r="Q234" i="207"/>
  <c r="S218" i="207"/>
  <c r="T217" i="207"/>
  <c r="R226" i="207" l="1"/>
  <c r="X197" i="207"/>
  <c r="M261" i="207"/>
  <c r="U211" i="207"/>
  <c r="U212" i="207"/>
  <c r="R228" i="207"/>
  <c r="AG147" i="207"/>
  <c r="I291" i="207"/>
  <c r="U213" i="207"/>
  <c r="R227" i="207"/>
  <c r="D339" i="207"/>
  <c r="G309" i="208"/>
  <c r="Y197" i="208"/>
  <c r="AA178" i="208"/>
  <c r="G308" i="208"/>
  <c r="D340" i="208"/>
  <c r="L275" i="208"/>
  <c r="Q242" i="208"/>
  <c r="Y196" i="208"/>
  <c r="Q245" i="208"/>
  <c r="Y194" i="208"/>
  <c r="G329" i="208"/>
  <c r="F330" i="208"/>
  <c r="V217" i="208"/>
  <c r="U218" i="208"/>
  <c r="S226" i="208"/>
  <c r="AF149" i="208"/>
  <c r="E331" i="208"/>
  <c r="E338" i="208" s="1"/>
  <c r="AD163" i="208"/>
  <c r="X202" i="208"/>
  <c r="Y201" i="208"/>
  <c r="T219" i="208"/>
  <c r="T229" i="208" s="1"/>
  <c r="S228" i="208"/>
  <c r="AI145" i="208"/>
  <c r="AJ145" i="208" s="1"/>
  <c r="AL145" i="208"/>
  <c r="AI144" i="208"/>
  <c r="AI142" i="208"/>
  <c r="AJ141" i="208" s="1"/>
  <c r="AD165" i="208"/>
  <c r="N266" i="208"/>
  <c r="O265" i="208"/>
  <c r="E322" i="208"/>
  <c r="R235" i="208"/>
  <c r="R244" i="208" s="1"/>
  <c r="AD162" i="208"/>
  <c r="M267" i="208"/>
  <c r="M277" i="208" s="1"/>
  <c r="E323" i="208"/>
  <c r="T233" i="208"/>
  <c r="S234" i="208"/>
  <c r="I298" i="208"/>
  <c r="J297" i="208"/>
  <c r="S227" i="208"/>
  <c r="K282" i="208"/>
  <c r="L281" i="208"/>
  <c r="H299" i="208"/>
  <c r="H309" i="208" s="1"/>
  <c r="AB171" i="208"/>
  <c r="AB181" i="208" s="1"/>
  <c r="J283" i="208"/>
  <c r="J292" i="208" s="1"/>
  <c r="I290" i="208"/>
  <c r="AG146" i="208"/>
  <c r="L274" i="208"/>
  <c r="E324" i="208"/>
  <c r="AC170" i="208"/>
  <c r="AD169" i="208"/>
  <c r="V213" i="208"/>
  <c r="O258" i="208"/>
  <c r="I291" i="208"/>
  <c r="AG147" i="208"/>
  <c r="AI147" i="208" s="1"/>
  <c r="Q243" i="208"/>
  <c r="R249" i="208"/>
  <c r="Q250" i="208"/>
  <c r="AF146" i="208"/>
  <c r="AA186" i="208"/>
  <c r="AB185" i="208"/>
  <c r="D338" i="208"/>
  <c r="I292" i="208"/>
  <c r="AG148" i="208"/>
  <c r="AE155" i="208"/>
  <c r="AE165" i="208" s="1"/>
  <c r="L276" i="208"/>
  <c r="F315" i="208"/>
  <c r="F325" i="208" s="1"/>
  <c r="AA179" i="208"/>
  <c r="V211" i="208"/>
  <c r="G307" i="208"/>
  <c r="O259" i="208"/>
  <c r="P251" i="208"/>
  <c r="P261" i="208" s="1"/>
  <c r="AF148" i="208"/>
  <c r="Z187" i="208"/>
  <c r="Z196" i="208" s="1"/>
  <c r="D339" i="208"/>
  <c r="AG149" i="208"/>
  <c r="AF154" i="208"/>
  <c r="AG153" i="208"/>
  <c r="AG154" i="208" s="1"/>
  <c r="G314" i="208"/>
  <c r="H313" i="208"/>
  <c r="AA181" i="208"/>
  <c r="V210" i="208"/>
  <c r="O260" i="208"/>
  <c r="W203" i="208"/>
  <c r="W212" i="208" s="1"/>
  <c r="L267" i="207"/>
  <c r="L277" i="207" s="1"/>
  <c r="I290" i="207"/>
  <c r="AA181" i="207"/>
  <c r="AB171" i="207"/>
  <c r="AB179" i="207" s="1"/>
  <c r="K276" i="207"/>
  <c r="P245" i="207"/>
  <c r="G308" i="207"/>
  <c r="N265" i="207"/>
  <c r="M266" i="207"/>
  <c r="I292" i="207"/>
  <c r="AD169" i="207"/>
  <c r="AC170" i="207"/>
  <c r="G329" i="207"/>
  <c r="F330" i="207"/>
  <c r="I298" i="207"/>
  <c r="J297" i="207"/>
  <c r="D340" i="207"/>
  <c r="H307" i="207"/>
  <c r="H299" i="207"/>
  <c r="H308" i="207" s="1"/>
  <c r="AF148" i="207"/>
  <c r="AI148" i="207" s="1"/>
  <c r="AG149" i="207"/>
  <c r="X194" i="207"/>
  <c r="G314" i="207"/>
  <c r="H313" i="207"/>
  <c r="W202" i="207"/>
  <c r="X201" i="207"/>
  <c r="K275" i="207"/>
  <c r="P243" i="207"/>
  <c r="R234" i="207"/>
  <c r="S233" i="207"/>
  <c r="AF147" i="207"/>
  <c r="AI147" i="207" s="1"/>
  <c r="U217" i="207"/>
  <c r="T218" i="207"/>
  <c r="S219" i="207"/>
  <c r="S229" i="207" s="1"/>
  <c r="AF149" i="207"/>
  <c r="E324" i="207"/>
  <c r="X195" i="207"/>
  <c r="F315" i="207"/>
  <c r="F323" i="207" s="1"/>
  <c r="F324" i="207"/>
  <c r="V213" i="207"/>
  <c r="V203" i="207"/>
  <c r="V212" i="207" s="1"/>
  <c r="K274" i="207"/>
  <c r="P242" i="207"/>
  <c r="AC163" i="207"/>
  <c r="Q235" i="207"/>
  <c r="Q243" i="207" s="1"/>
  <c r="L281" i="207"/>
  <c r="K282" i="207"/>
  <c r="E322" i="207"/>
  <c r="J283" i="207"/>
  <c r="J293" i="207" s="1"/>
  <c r="AI145" i="207"/>
  <c r="AJ145" i="207" s="1"/>
  <c r="AI144" i="207"/>
  <c r="AL145" i="207"/>
  <c r="AI142" i="207"/>
  <c r="AJ141" i="207" s="1"/>
  <c r="E325" i="207"/>
  <c r="G309" i="207"/>
  <c r="AC165" i="207"/>
  <c r="AE154" i="207"/>
  <c r="AF153" i="207"/>
  <c r="E331" i="207"/>
  <c r="E340" i="207" s="1"/>
  <c r="D338" i="207"/>
  <c r="AG146" i="207"/>
  <c r="AI146" i="207" s="1"/>
  <c r="AA179" i="207"/>
  <c r="Y187" i="207"/>
  <c r="Y196" i="207" s="1"/>
  <c r="AD155" i="207"/>
  <c r="AD163" i="207" s="1"/>
  <c r="O250" i="207"/>
  <c r="P249" i="207"/>
  <c r="G307" i="207"/>
  <c r="AC162" i="207"/>
  <c r="AA185" i="207"/>
  <c r="Z186" i="207"/>
  <c r="N251" i="207"/>
  <c r="N259" i="207" s="1"/>
  <c r="F322" i="207" l="1"/>
  <c r="AD164" i="207"/>
  <c r="S226" i="207"/>
  <c r="Q245" i="207"/>
  <c r="S227" i="207"/>
  <c r="Y194" i="207"/>
  <c r="F325" i="207"/>
  <c r="H309" i="207"/>
  <c r="E341" i="207"/>
  <c r="E338" i="207"/>
  <c r="Y197" i="207"/>
  <c r="N261" i="207"/>
  <c r="Q244" i="207"/>
  <c r="AD165" i="207"/>
  <c r="N260" i="207"/>
  <c r="AD162" i="207"/>
  <c r="V210" i="207"/>
  <c r="AI146" i="208"/>
  <c r="W211" i="208"/>
  <c r="AI149" i="208"/>
  <c r="W213" i="208"/>
  <c r="P260" i="208"/>
  <c r="H306" i="208"/>
  <c r="H308" i="208"/>
  <c r="H307" i="208"/>
  <c r="W210" i="208"/>
  <c r="M274" i="208"/>
  <c r="T226" i="208"/>
  <c r="M275" i="208"/>
  <c r="T228" i="208"/>
  <c r="AB178" i="208"/>
  <c r="M276" i="208"/>
  <c r="T227" i="208"/>
  <c r="AF155" i="208"/>
  <c r="AF163" i="208" s="1"/>
  <c r="J293" i="208"/>
  <c r="S235" i="208"/>
  <c r="S244" i="208" s="1"/>
  <c r="S242" i="208"/>
  <c r="N267" i="208"/>
  <c r="N277" i="208" s="1"/>
  <c r="Z201" i="208"/>
  <c r="Y202" i="208"/>
  <c r="E341" i="208"/>
  <c r="U233" i="208"/>
  <c r="T234" i="208"/>
  <c r="X203" i="208"/>
  <c r="X211" i="208" s="1"/>
  <c r="Z195" i="208"/>
  <c r="P258" i="208"/>
  <c r="F324" i="208"/>
  <c r="AE162" i="208"/>
  <c r="AA187" i="208"/>
  <c r="AA194" i="208" s="1"/>
  <c r="R243" i="208"/>
  <c r="I313" i="208"/>
  <c r="H314" i="208"/>
  <c r="Z197" i="208"/>
  <c r="P259" i="208"/>
  <c r="F322" i="208"/>
  <c r="AE163" i="208"/>
  <c r="AB180" i="208"/>
  <c r="L282" i="208"/>
  <c r="M281" i="208"/>
  <c r="R245" i="208"/>
  <c r="U219" i="208"/>
  <c r="U226" i="208" s="1"/>
  <c r="G315" i="208"/>
  <c r="G325" i="208" s="1"/>
  <c r="Z194" i="208"/>
  <c r="F323" i="208"/>
  <c r="AE164" i="208"/>
  <c r="Q251" i="208"/>
  <c r="Q261" i="208" s="1"/>
  <c r="AD170" i="208"/>
  <c r="AE169" i="208"/>
  <c r="AB179" i="208"/>
  <c r="K283" i="208"/>
  <c r="K292" i="208" s="1"/>
  <c r="K293" i="208"/>
  <c r="K291" i="208"/>
  <c r="R242" i="208"/>
  <c r="W217" i="208"/>
  <c r="V218" i="208"/>
  <c r="AC185" i="208"/>
  <c r="AB186" i="208"/>
  <c r="AG155" i="208"/>
  <c r="AI154" i="208" s="1"/>
  <c r="AG163" i="208"/>
  <c r="AI156" i="208"/>
  <c r="R250" i="208"/>
  <c r="S249" i="208"/>
  <c r="AC171" i="208"/>
  <c r="AC178" i="208" s="1"/>
  <c r="J290" i="208"/>
  <c r="E339" i="208"/>
  <c r="F331" i="208"/>
  <c r="F340" i="208" s="1"/>
  <c r="AI148" i="208"/>
  <c r="J291" i="208"/>
  <c r="J298" i="208"/>
  <c r="K297" i="208"/>
  <c r="E340" i="208"/>
  <c r="G330" i="208"/>
  <c r="H329" i="208"/>
  <c r="I299" i="208"/>
  <c r="I307" i="208" s="1"/>
  <c r="O266" i="208"/>
  <c r="P265" i="208"/>
  <c r="AC171" i="207"/>
  <c r="AC181" i="207" s="1"/>
  <c r="Z187" i="207"/>
  <c r="Z196" i="207" s="1"/>
  <c r="AF154" i="207"/>
  <c r="AG153" i="207"/>
  <c r="AG154" i="207" s="1"/>
  <c r="S234" i="207"/>
  <c r="T233" i="207"/>
  <c r="AD170" i="207"/>
  <c r="AE169" i="207"/>
  <c r="AB180" i="207"/>
  <c r="L274" i="207"/>
  <c r="R235" i="207"/>
  <c r="R243" i="207" s="1"/>
  <c r="AI149" i="207"/>
  <c r="L275" i="207"/>
  <c r="AE155" i="207"/>
  <c r="AE162" i="207" s="1"/>
  <c r="J292" i="207"/>
  <c r="M281" i="207"/>
  <c r="L282" i="207"/>
  <c r="K297" i="207"/>
  <c r="J298" i="207"/>
  <c r="M267" i="207"/>
  <c r="M277" i="207" s="1"/>
  <c r="AB181" i="207"/>
  <c r="L276" i="207"/>
  <c r="G322" i="207"/>
  <c r="G315" i="207"/>
  <c r="G325" i="207" s="1"/>
  <c r="K283" i="207"/>
  <c r="K292" i="207" s="1"/>
  <c r="J290" i="207"/>
  <c r="S228" i="207"/>
  <c r="I299" i="207"/>
  <c r="I308" i="207" s="1"/>
  <c r="N266" i="207"/>
  <c r="O265" i="207"/>
  <c r="AB178" i="207"/>
  <c r="Y201" i="207"/>
  <c r="X202" i="207"/>
  <c r="P250" i="207"/>
  <c r="Q249" i="207"/>
  <c r="N258" i="207"/>
  <c r="O251" i="207"/>
  <c r="O260" i="207" s="1"/>
  <c r="Y195" i="207"/>
  <c r="E339" i="207"/>
  <c r="J291" i="207"/>
  <c r="Q242" i="207"/>
  <c r="V211" i="207"/>
  <c r="T219" i="207"/>
  <c r="T228" i="207" s="1"/>
  <c r="W203" i="207"/>
  <c r="W210" i="207" s="1"/>
  <c r="H306" i="207"/>
  <c r="F331" i="207"/>
  <c r="AA186" i="207"/>
  <c r="AB185" i="207"/>
  <c r="V217" i="207"/>
  <c r="U218" i="207"/>
  <c r="H314" i="207"/>
  <c r="I313" i="207"/>
  <c r="G330" i="207"/>
  <c r="H329" i="207"/>
  <c r="T226" i="207" l="1"/>
  <c r="AE164" i="207"/>
  <c r="T229" i="207"/>
  <c r="T227" i="207"/>
  <c r="W213" i="207"/>
  <c r="R244" i="207"/>
  <c r="W212" i="207"/>
  <c r="AE165" i="207"/>
  <c r="W211" i="207"/>
  <c r="K291" i="207"/>
  <c r="K293" i="207"/>
  <c r="R242" i="207"/>
  <c r="AA196" i="208"/>
  <c r="G323" i="208"/>
  <c r="I308" i="208"/>
  <c r="K290" i="208"/>
  <c r="F338" i="208"/>
  <c r="G324" i="208"/>
  <c r="AA197" i="208"/>
  <c r="S245" i="208"/>
  <c r="Q260" i="208"/>
  <c r="AC179" i="208"/>
  <c r="G322" i="208"/>
  <c r="AG165" i="208"/>
  <c r="I309" i="208"/>
  <c r="AC180" i="208"/>
  <c r="AC181" i="208"/>
  <c r="N274" i="208"/>
  <c r="F339" i="208"/>
  <c r="AA195" i="208"/>
  <c r="X213" i="208"/>
  <c r="AG162" i="208"/>
  <c r="AD171" i="208"/>
  <c r="AD179" i="208" s="1"/>
  <c r="U227" i="208"/>
  <c r="X212" i="208"/>
  <c r="Z202" i="208"/>
  <c r="AA201" i="208"/>
  <c r="AF165" i="208"/>
  <c r="AI165" i="208" s="1"/>
  <c r="AI158" i="208"/>
  <c r="AJ157" i="208" s="1"/>
  <c r="AI161" i="208"/>
  <c r="AJ161" i="208" s="1"/>
  <c r="AL161" i="208"/>
  <c r="AI160" i="208"/>
  <c r="H330" i="208"/>
  <c r="I329" i="208"/>
  <c r="Q265" i="208"/>
  <c r="P266" i="208"/>
  <c r="G331" i="208"/>
  <c r="G340" i="208" s="1"/>
  <c r="AI163" i="208"/>
  <c r="U228" i="208"/>
  <c r="S243" i="208"/>
  <c r="AF162" i="208"/>
  <c r="U229" i="208"/>
  <c r="AF164" i="208"/>
  <c r="Q258" i="208"/>
  <c r="H315" i="208"/>
  <c r="H325" i="208" s="1"/>
  <c r="X210" i="208"/>
  <c r="N275" i="208"/>
  <c r="I306" i="208"/>
  <c r="J299" i="208"/>
  <c r="J309" i="208" s="1"/>
  <c r="F341" i="208"/>
  <c r="S250" i="208"/>
  <c r="T249" i="208"/>
  <c r="AB187" i="208"/>
  <c r="AB195" i="208" s="1"/>
  <c r="Q259" i="208"/>
  <c r="M282" i="208"/>
  <c r="N281" i="208"/>
  <c r="I314" i="208"/>
  <c r="J313" i="208"/>
  <c r="T235" i="208"/>
  <c r="T243" i="208" s="1"/>
  <c r="N276" i="208"/>
  <c r="V219" i="208"/>
  <c r="V226" i="208" s="1"/>
  <c r="O274" i="208"/>
  <c r="O267" i="208"/>
  <c r="O276" i="208" s="1"/>
  <c r="K298" i="208"/>
  <c r="L297" i="208"/>
  <c r="R251" i="208"/>
  <c r="R259" i="208" s="1"/>
  <c r="AD185" i="208"/>
  <c r="AC186" i="208"/>
  <c r="L283" i="208"/>
  <c r="L290" i="208" s="1"/>
  <c r="U234" i="208"/>
  <c r="V233" i="208"/>
  <c r="AG164" i="208"/>
  <c r="AI164" i="208" s="1"/>
  <c r="X217" i="208"/>
  <c r="W218" i="208"/>
  <c r="AF169" i="208"/>
  <c r="AE170" i="208"/>
  <c r="Y203" i="208"/>
  <c r="Y211" i="208" s="1"/>
  <c r="AC185" i="207"/>
  <c r="AB186" i="207"/>
  <c r="O259" i="207"/>
  <c r="P251" i="207"/>
  <c r="P260" i="207" s="1"/>
  <c r="I309" i="207"/>
  <c r="L297" i="207"/>
  <c r="K298" i="207"/>
  <c r="S235" i="207"/>
  <c r="S245" i="207" s="1"/>
  <c r="AC179" i="207"/>
  <c r="H330" i="207"/>
  <c r="I329" i="207"/>
  <c r="O261" i="207"/>
  <c r="X203" i="207"/>
  <c r="X212" i="207" s="1"/>
  <c r="L283" i="207"/>
  <c r="L293" i="207" s="1"/>
  <c r="AG155" i="207"/>
  <c r="AI154" i="207" s="1"/>
  <c r="AI156" i="207"/>
  <c r="O258" i="207"/>
  <c r="Z201" i="207"/>
  <c r="Y202" i="207"/>
  <c r="I306" i="207"/>
  <c r="M282" i="207"/>
  <c r="N281" i="207"/>
  <c r="AF155" i="207"/>
  <c r="AF165" i="207" s="1"/>
  <c r="AC178" i="207"/>
  <c r="I307" i="207"/>
  <c r="M274" i="207"/>
  <c r="Z195" i="207"/>
  <c r="AC180" i="207"/>
  <c r="G331" i="207"/>
  <c r="G341" i="207" s="1"/>
  <c r="J313" i="207"/>
  <c r="I314" i="207"/>
  <c r="H315" i="207"/>
  <c r="H325" i="207" s="1"/>
  <c r="M275" i="207"/>
  <c r="U219" i="207"/>
  <c r="U228" i="207" s="1"/>
  <c r="F339" i="207"/>
  <c r="O266" i="207"/>
  <c r="P265" i="207"/>
  <c r="G323" i="207"/>
  <c r="M276" i="207"/>
  <c r="AE163" i="207"/>
  <c r="R245" i="207"/>
  <c r="AE170" i="207"/>
  <c r="AF169" i="207"/>
  <c r="Z197" i="207"/>
  <c r="AA187" i="207"/>
  <c r="AA194" i="207" s="1"/>
  <c r="N267" i="207"/>
  <c r="N275" i="207" s="1"/>
  <c r="K290" i="207"/>
  <c r="G324" i="207"/>
  <c r="AD171" i="207"/>
  <c r="AD178" i="207" s="1"/>
  <c r="AD179" i="207"/>
  <c r="Z194" i="207"/>
  <c r="F338" i="207"/>
  <c r="V218" i="207"/>
  <c r="W217" i="207"/>
  <c r="F340" i="207"/>
  <c r="F341" i="207"/>
  <c r="R249" i="207"/>
  <c r="Q250" i="207"/>
  <c r="J299" i="207"/>
  <c r="J309" i="207" s="1"/>
  <c r="T234" i="207"/>
  <c r="U233" i="207"/>
  <c r="G338" i="207" l="1"/>
  <c r="G339" i="207"/>
  <c r="X211" i="207"/>
  <c r="J307" i="207"/>
  <c r="N274" i="207"/>
  <c r="X210" i="207"/>
  <c r="X213" i="207"/>
  <c r="AD181" i="207"/>
  <c r="AD180" i="207"/>
  <c r="AA196" i="207"/>
  <c r="AA195" i="207"/>
  <c r="N277" i="207"/>
  <c r="U226" i="207"/>
  <c r="AG163" i="207"/>
  <c r="U229" i="207"/>
  <c r="AG162" i="207"/>
  <c r="AG164" i="207"/>
  <c r="L290" i="207"/>
  <c r="J308" i="207"/>
  <c r="J306" i="207"/>
  <c r="AG165" i="207"/>
  <c r="S243" i="207"/>
  <c r="R261" i="208"/>
  <c r="O277" i="208"/>
  <c r="G339" i="208"/>
  <c r="G341" i="208"/>
  <c r="R260" i="208"/>
  <c r="V227" i="208"/>
  <c r="L291" i="208"/>
  <c r="T242" i="208"/>
  <c r="AB197" i="208"/>
  <c r="T245" i="208"/>
  <c r="G338" i="208"/>
  <c r="R258" i="208"/>
  <c r="W233" i="208"/>
  <c r="V234" i="208"/>
  <c r="J307" i="208"/>
  <c r="AD181" i="208"/>
  <c r="Y212" i="208"/>
  <c r="Y213" i="208"/>
  <c r="U235" i="208"/>
  <c r="U243" i="208" s="1"/>
  <c r="V228" i="208"/>
  <c r="J314" i="208"/>
  <c r="K313" i="208"/>
  <c r="AB194" i="208"/>
  <c r="J306" i="208"/>
  <c r="H322" i="208"/>
  <c r="P267" i="208"/>
  <c r="P277" i="208" s="1"/>
  <c r="V229" i="208"/>
  <c r="J308" i="208"/>
  <c r="H323" i="208"/>
  <c r="R265" i="208"/>
  <c r="Q266" i="208"/>
  <c r="AD178" i="208"/>
  <c r="X218" i="208"/>
  <c r="Y217" i="208"/>
  <c r="AD186" i="208"/>
  <c r="AE185" i="208"/>
  <c r="AE171" i="208"/>
  <c r="AE180" i="208" s="1"/>
  <c r="L292" i="208"/>
  <c r="I315" i="208"/>
  <c r="I323" i="208" s="1"/>
  <c r="AG169" i="208"/>
  <c r="AG170" i="208" s="1"/>
  <c r="AF170" i="208"/>
  <c r="L293" i="208"/>
  <c r="O275" i="208"/>
  <c r="O281" i="208"/>
  <c r="N282" i="208"/>
  <c r="U249" i="208"/>
  <c r="T250" i="208"/>
  <c r="H324" i="208"/>
  <c r="J329" i="208"/>
  <c r="I330" i="208"/>
  <c r="AA202" i="208"/>
  <c r="AB201" i="208"/>
  <c r="AD180" i="208"/>
  <c r="W219" i="208"/>
  <c r="W228" i="208" s="1"/>
  <c r="T244" i="208"/>
  <c r="M283" i="208"/>
  <c r="M293" i="208" s="1"/>
  <c r="S251" i="208"/>
  <c r="S259" i="208" s="1"/>
  <c r="S260" i="208"/>
  <c r="H331" i="208"/>
  <c r="H340" i="208" s="1"/>
  <c r="Z203" i="208"/>
  <c r="Z212" i="208" s="1"/>
  <c r="AI162" i="208"/>
  <c r="Y210" i="208"/>
  <c r="M297" i="208"/>
  <c r="L298" i="208"/>
  <c r="AB196" i="208"/>
  <c r="AC187" i="208"/>
  <c r="AC197" i="208" s="1"/>
  <c r="K299" i="208"/>
  <c r="K306" i="208" s="1"/>
  <c r="AF170" i="207"/>
  <c r="AG169" i="207"/>
  <c r="AG170" i="207" s="1"/>
  <c r="H322" i="207"/>
  <c r="Y203" i="207"/>
  <c r="Y213" i="207" s="1"/>
  <c r="S242" i="207"/>
  <c r="P261" i="207"/>
  <c r="W218" i="207"/>
  <c r="X217" i="207"/>
  <c r="V219" i="207"/>
  <c r="V228" i="207" s="1"/>
  <c r="AE171" i="207"/>
  <c r="AE179" i="207" s="1"/>
  <c r="H323" i="207"/>
  <c r="G340" i="207"/>
  <c r="AF162" i="207"/>
  <c r="AI162" i="207" s="1"/>
  <c r="AA201" i="207"/>
  <c r="Z202" i="207"/>
  <c r="S244" i="207"/>
  <c r="P258" i="207"/>
  <c r="S249" i="207"/>
  <c r="R250" i="207"/>
  <c r="H324" i="207"/>
  <c r="AF163" i="207"/>
  <c r="AI163" i="207" s="1"/>
  <c r="P259" i="207"/>
  <c r="AA197" i="207"/>
  <c r="U227" i="207"/>
  <c r="AF164" i="207"/>
  <c r="AI164" i="207" s="1"/>
  <c r="AI161" i="207"/>
  <c r="AJ161" i="207" s="1"/>
  <c r="AL161" i="207"/>
  <c r="AI160" i="207"/>
  <c r="AI158" i="207"/>
  <c r="AJ157" i="207" s="1"/>
  <c r="L291" i="207"/>
  <c r="Q251" i="207"/>
  <c r="Q258" i="207" s="1"/>
  <c r="N276" i="207"/>
  <c r="I315" i="207"/>
  <c r="I325" i="207" s="1"/>
  <c r="AI165" i="207"/>
  <c r="L292" i="207"/>
  <c r="J329" i="207"/>
  <c r="I330" i="207"/>
  <c r="K299" i="207"/>
  <c r="K308" i="207" s="1"/>
  <c r="H331" i="207"/>
  <c r="H341" i="207" s="1"/>
  <c r="L298" i="207"/>
  <c r="M297" i="207"/>
  <c r="AB187" i="207"/>
  <c r="AB195" i="207" s="1"/>
  <c r="AB196" i="207"/>
  <c r="V233" i="207"/>
  <c r="U234" i="207"/>
  <c r="J314" i="207"/>
  <c r="K313" i="207"/>
  <c r="O281" i="207"/>
  <c r="N282" i="207"/>
  <c r="T235" i="207"/>
  <c r="T242" i="207" s="1"/>
  <c r="P266" i="207"/>
  <c r="Q265" i="207"/>
  <c r="M283" i="207"/>
  <c r="M292" i="207" s="1"/>
  <c r="AD185" i="207"/>
  <c r="AC186" i="207"/>
  <c r="O267" i="207"/>
  <c r="O277" i="207" s="1"/>
  <c r="Q259" i="207" l="1"/>
  <c r="V227" i="207"/>
  <c r="T244" i="207"/>
  <c r="Q261" i="207"/>
  <c r="V229" i="207"/>
  <c r="T245" i="207"/>
  <c r="AB194" i="207"/>
  <c r="K306" i="207"/>
  <c r="I322" i="207"/>
  <c r="K307" i="207"/>
  <c r="I323" i="207"/>
  <c r="K309" i="207"/>
  <c r="I324" i="207"/>
  <c r="M291" i="207"/>
  <c r="M293" i="207"/>
  <c r="M290" i="207"/>
  <c r="Q260" i="207"/>
  <c r="V226" i="207"/>
  <c r="U244" i="208"/>
  <c r="U245" i="208"/>
  <c r="K308" i="208"/>
  <c r="L299" i="208"/>
  <c r="L307" i="208" s="1"/>
  <c r="L308" i="208"/>
  <c r="Z213" i="208"/>
  <c r="S261" i="208"/>
  <c r="AA212" i="208"/>
  <c r="AA203" i="208"/>
  <c r="AA213" i="208" s="1"/>
  <c r="O282" i="208"/>
  <c r="P281" i="208"/>
  <c r="I325" i="208"/>
  <c r="AE186" i="208"/>
  <c r="AF185" i="208"/>
  <c r="I331" i="208"/>
  <c r="I341" i="208" s="1"/>
  <c r="AD194" i="208"/>
  <c r="AD187" i="208"/>
  <c r="AD195" i="208" s="1"/>
  <c r="W226" i="208"/>
  <c r="K329" i="208"/>
  <c r="J330" i="208"/>
  <c r="Y218" i="208"/>
  <c r="Z217" i="208"/>
  <c r="K314" i="208"/>
  <c r="L313" i="208"/>
  <c r="H338" i="208"/>
  <c r="AC194" i="208"/>
  <c r="H339" i="208"/>
  <c r="M290" i="208"/>
  <c r="W227" i="208"/>
  <c r="AF171" i="208"/>
  <c r="AF178" i="208" s="1"/>
  <c r="AE179" i="208"/>
  <c r="X219" i="208"/>
  <c r="X228" i="208" s="1"/>
  <c r="P274" i="208"/>
  <c r="J315" i="208"/>
  <c r="J322" i="208" s="1"/>
  <c r="AG171" i="208"/>
  <c r="AI170" i="208" s="1"/>
  <c r="AI172" i="208"/>
  <c r="P275" i="208"/>
  <c r="K307" i="208"/>
  <c r="AC196" i="208"/>
  <c r="Z210" i="208"/>
  <c r="H341" i="208"/>
  <c r="M292" i="208"/>
  <c r="W229" i="208"/>
  <c r="T251" i="208"/>
  <c r="T261" i="208" s="1"/>
  <c r="I324" i="208"/>
  <c r="AE181" i="208"/>
  <c r="Q267" i="208"/>
  <c r="Q277" i="208" s="1"/>
  <c r="P276" i="208"/>
  <c r="AC195" i="208"/>
  <c r="K309" i="208"/>
  <c r="Z211" i="208"/>
  <c r="S258" i="208"/>
  <c r="M291" i="208"/>
  <c r="V249" i="208"/>
  <c r="U250" i="208"/>
  <c r="I322" i="208"/>
  <c r="AE178" i="208"/>
  <c r="R266" i="208"/>
  <c r="S265" i="208"/>
  <c r="U242" i="208"/>
  <c r="V235" i="208"/>
  <c r="V242" i="208" s="1"/>
  <c r="N297" i="208"/>
  <c r="M298" i="208"/>
  <c r="AB202" i="208"/>
  <c r="AC201" i="208"/>
  <c r="N283" i="208"/>
  <c r="N293" i="208" s="1"/>
  <c r="W234" i="208"/>
  <c r="X233" i="208"/>
  <c r="U235" i="207"/>
  <c r="U245" i="207" s="1"/>
  <c r="L299" i="207"/>
  <c r="L309" i="207" s="1"/>
  <c r="R251" i="207"/>
  <c r="R260" i="207" s="1"/>
  <c r="S250" i="207"/>
  <c r="T249" i="207"/>
  <c r="AE180" i="207"/>
  <c r="Y210" i="207"/>
  <c r="Y211" i="207"/>
  <c r="O274" i="207"/>
  <c r="T243" i="207"/>
  <c r="H339" i="207"/>
  <c r="I331" i="207"/>
  <c r="I339" i="207" s="1"/>
  <c r="AE181" i="207"/>
  <c r="Y217" i="207"/>
  <c r="X218" i="207"/>
  <c r="Y212" i="207"/>
  <c r="N283" i="207"/>
  <c r="N293" i="207" s="1"/>
  <c r="H340" i="207"/>
  <c r="K329" i="207"/>
  <c r="J330" i="207"/>
  <c r="Z203" i="207"/>
  <c r="Z210" i="207" s="1"/>
  <c r="AE178" i="207"/>
  <c r="W219" i="207"/>
  <c r="W227" i="207" s="1"/>
  <c r="W233" i="207"/>
  <c r="V234" i="207"/>
  <c r="O275" i="207"/>
  <c r="H338" i="207"/>
  <c r="AC187" i="207"/>
  <c r="AC197" i="207" s="1"/>
  <c r="Q266" i="207"/>
  <c r="R265" i="207"/>
  <c r="O282" i="207"/>
  <c r="P281" i="207"/>
  <c r="AB197" i="207"/>
  <c r="AA202" i="207"/>
  <c r="AB201" i="207"/>
  <c r="O276" i="207"/>
  <c r="AD186" i="207"/>
  <c r="AE185" i="207"/>
  <c r="P267" i="207"/>
  <c r="P274" i="207" s="1"/>
  <c r="K314" i="207"/>
  <c r="L313" i="207"/>
  <c r="AG171" i="207"/>
  <c r="AI170" i="207" s="1"/>
  <c r="AI172" i="207"/>
  <c r="J315" i="207"/>
  <c r="J323" i="207" s="1"/>
  <c r="N297" i="207"/>
  <c r="M298" i="207"/>
  <c r="AF171" i="207"/>
  <c r="AF178" i="207" s="1"/>
  <c r="P277" i="207" l="1"/>
  <c r="AG180" i="207"/>
  <c r="J324" i="207"/>
  <c r="AF179" i="207"/>
  <c r="J325" i="207"/>
  <c r="AF181" i="207"/>
  <c r="AG181" i="207"/>
  <c r="AI181" i="207" s="1"/>
  <c r="AF180" i="207"/>
  <c r="AI180" i="207" s="1"/>
  <c r="AD196" i="208"/>
  <c r="AG179" i="208"/>
  <c r="L306" i="208"/>
  <c r="V243" i="208"/>
  <c r="V245" i="208"/>
  <c r="AD197" i="208"/>
  <c r="V244" i="208"/>
  <c r="J325" i="208"/>
  <c r="T259" i="208"/>
  <c r="X227" i="208"/>
  <c r="I338" i="208"/>
  <c r="T260" i="208"/>
  <c r="X229" i="208"/>
  <c r="L309" i="208"/>
  <c r="X234" i="208"/>
  <c r="Y233" i="208"/>
  <c r="AB203" i="208"/>
  <c r="AB213" i="208" s="1"/>
  <c r="AB212" i="208"/>
  <c r="Q275" i="208"/>
  <c r="AI177" i="208"/>
  <c r="AJ177" i="208" s="1"/>
  <c r="AL177" i="208"/>
  <c r="AI174" i="208"/>
  <c r="AJ173" i="208" s="1"/>
  <c r="AI176" i="208"/>
  <c r="J323" i="208"/>
  <c r="Y219" i="208"/>
  <c r="Y227" i="208" s="1"/>
  <c r="J324" i="208"/>
  <c r="J331" i="208"/>
  <c r="J338" i="208" s="1"/>
  <c r="P282" i="208"/>
  <c r="Q281" i="208"/>
  <c r="M299" i="208"/>
  <c r="M309" i="208" s="1"/>
  <c r="K330" i="208"/>
  <c r="L329" i="208"/>
  <c r="O292" i="208"/>
  <c r="O283" i="208"/>
  <c r="O293" i="208" s="1"/>
  <c r="T265" i="208"/>
  <c r="S266" i="208"/>
  <c r="AG181" i="208"/>
  <c r="AF180" i="208"/>
  <c r="I339" i="208"/>
  <c r="R267" i="208"/>
  <c r="R274" i="208" s="1"/>
  <c r="AG178" i="208"/>
  <c r="AI178" i="208" s="1"/>
  <c r="AF179" i="208"/>
  <c r="I340" i="208"/>
  <c r="AA210" i="208"/>
  <c r="N290" i="208"/>
  <c r="N292" i="208"/>
  <c r="N291" i="208"/>
  <c r="U251" i="208"/>
  <c r="U260" i="208" s="1"/>
  <c r="Q276" i="208"/>
  <c r="T258" i="208"/>
  <c r="AG180" i="208"/>
  <c r="X226" i="208"/>
  <c r="AF181" i="208"/>
  <c r="L314" i="208"/>
  <c r="M313" i="208"/>
  <c r="AA211" i="208"/>
  <c r="W235" i="208"/>
  <c r="W243" i="208" s="1"/>
  <c r="Q274" i="208"/>
  <c r="K315" i="208"/>
  <c r="K324" i="208" s="1"/>
  <c r="AF186" i="208"/>
  <c r="AG185" i="208"/>
  <c r="AG186" i="208" s="1"/>
  <c r="O297" i="208"/>
  <c r="N298" i="208"/>
  <c r="V250" i="208"/>
  <c r="W249" i="208"/>
  <c r="AC202" i="208"/>
  <c r="AD201" i="208"/>
  <c r="AA217" i="208"/>
  <c r="Z218" i="208"/>
  <c r="AE187" i="208"/>
  <c r="AE197" i="208" s="1"/>
  <c r="O283" i="207"/>
  <c r="O292" i="207" s="1"/>
  <c r="L329" i="207"/>
  <c r="K330" i="207"/>
  <c r="X219" i="207"/>
  <c r="X228" i="207" s="1"/>
  <c r="S251" i="207"/>
  <c r="S260" i="207" s="1"/>
  <c r="S258" i="207"/>
  <c r="L306" i="207"/>
  <c r="AE186" i="207"/>
  <c r="AF185" i="207"/>
  <c r="R266" i="207"/>
  <c r="S265" i="207"/>
  <c r="Z217" i="207"/>
  <c r="Y218" i="207"/>
  <c r="R261" i="207"/>
  <c r="L308" i="207"/>
  <c r="M313" i="207"/>
  <c r="L314" i="207"/>
  <c r="X233" i="207"/>
  <c r="W234" i="207"/>
  <c r="Z213" i="207"/>
  <c r="N290" i="207"/>
  <c r="R258" i="207"/>
  <c r="V235" i="207"/>
  <c r="V243" i="207" s="1"/>
  <c r="AI177" i="207"/>
  <c r="AJ177" i="207" s="1"/>
  <c r="AL177" i="207"/>
  <c r="AI174" i="207"/>
  <c r="AJ173" i="207" s="1"/>
  <c r="AI176" i="207"/>
  <c r="AB202" i="207"/>
  <c r="AC201" i="207"/>
  <c r="AC194" i="207"/>
  <c r="W229" i="207"/>
  <c r="Z212" i="207"/>
  <c r="N291" i="207"/>
  <c r="I340" i="207"/>
  <c r="R259" i="207"/>
  <c r="U242" i="207"/>
  <c r="Q267" i="207"/>
  <c r="Q274" i="207" s="1"/>
  <c r="M299" i="207"/>
  <c r="M309" i="207" s="1"/>
  <c r="K315" i="207"/>
  <c r="K323" i="207" s="1"/>
  <c r="K324" i="207"/>
  <c r="N298" i="207"/>
  <c r="O297" i="207"/>
  <c r="AG179" i="207"/>
  <c r="AI179" i="207" s="1"/>
  <c r="P275" i="207"/>
  <c r="AA203" i="207"/>
  <c r="AA211" i="207" s="1"/>
  <c r="AA213" i="207"/>
  <c r="AA212" i="207"/>
  <c r="AC195" i="207"/>
  <c r="W228" i="207"/>
  <c r="Z211" i="207"/>
  <c r="N292" i="207"/>
  <c r="I338" i="207"/>
  <c r="U243" i="207"/>
  <c r="P276" i="207"/>
  <c r="AC196" i="207"/>
  <c r="W226" i="207"/>
  <c r="I341" i="207"/>
  <c r="L307" i="207"/>
  <c r="U244" i="207"/>
  <c r="AD187" i="207"/>
  <c r="AD195" i="207" s="1"/>
  <c r="J322" i="207"/>
  <c r="AG178" i="207"/>
  <c r="AI178" i="207" s="1"/>
  <c r="P282" i="207"/>
  <c r="Q281" i="207"/>
  <c r="J331" i="207"/>
  <c r="J341" i="207" s="1"/>
  <c r="U249" i="207"/>
  <c r="T250" i="207"/>
  <c r="O293" i="207" l="1"/>
  <c r="S261" i="207"/>
  <c r="X226" i="207"/>
  <c r="M306" i="207"/>
  <c r="V242" i="207"/>
  <c r="X227" i="207"/>
  <c r="AD196" i="207"/>
  <c r="AD197" i="207"/>
  <c r="Q277" i="207"/>
  <c r="V244" i="207"/>
  <c r="AI180" i="208"/>
  <c r="AI179" i="208"/>
  <c r="J339" i="208"/>
  <c r="J340" i="208"/>
  <c r="AE196" i="208"/>
  <c r="J341" i="208"/>
  <c r="AE195" i="208"/>
  <c r="AB210" i="208"/>
  <c r="AE194" i="208"/>
  <c r="K322" i="208"/>
  <c r="R277" i="208"/>
  <c r="K323" i="208"/>
  <c r="K325" i="208"/>
  <c r="Y228" i="208"/>
  <c r="W242" i="208"/>
  <c r="AF197" i="208"/>
  <c r="AF187" i="208"/>
  <c r="AF195" i="208" s="1"/>
  <c r="AC203" i="208"/>
  <c r="AC211" i="208" s="1"/>
  <c r="W244" i="208"/>
  <c r="R275" i="208"/>
  <c r="M308" i="208"/>
  <c r="Y229" i="208"/>
  <c r="W250" i="208"/>
  <c r="X249" i="208"/>
  <c r="W245" i="208"/>
  <c r="R276" i="208"/>
  <c r="O290" i="208"/>
  <c r="M306" i="208"/>
  <c r="N299" i="208"/>
  <c r="N306" i="208" s="1"/>
  <c r="N313" i="208"/>
  <c r="M314" i="208"/>
  <c r="U258" i="208"/>
  <c r="O291" i="208"/>
  <c r="M307" i="208"/>
  <c r="V251" i="208"/>
  <c r="V261" i="208" s="1"/>
  <c r="V259" i="208"/>
  <c r="P297" i="208"/>
  <c r="O298" i="208"/>
  <c r="L315" i="208"/>
  <c r="L325" i="208" s="1"/>
  <c r="U259" i="208"/>
  <c r="AB211" i="208"/>
  <c r="Z219" i="208"/>
  <c r="Z226" i="208" s="1"/>
  <c r="AG187" i="208"/>
  <c r="AI186" i="208" s="1"/>
  <c r="AI188" i="208"/>
  <c r="U261" i="208"/>
  <c r="AI181" i="208"/>
  <c r="M329" i="208"/>
  <c r="L330" i="208"/>
  <c r="Q282" i="208"/>
  <c r="R281" i="208"/>
  <c r="Y226" i="208"/>
  <c r="S267" i="208"/>
  <c r="S277" i="208" s="1"/>
  <c r="K331" i="208"/>
  <c r="K340" i="208" s="1"/>
  <c r="P283" i="208"/>
  <c r="P292" i="208" s="1"/>
  <c r="Z233" i="208"/>
  <c r="Y234" i="208"/>
  <c r="AB217" i="208"/>
  <c r="AA218" i="208"/>
  <c r="AD202" i="208"/>
  <c r="AE201" i="208"/>
  <c r="U265" i="208"/>
  <c r="T266" i="208"/>
  <c r="X235" i="208"/>
  <c r="X243" i="208" s="1"/>
  <c r="T251" i="207"/>
  <c r="T261" i="207" s="1"/>
  <c r="P283" i="207"/>
  <c r="P293" i="207" s="1"/>
  <c r="P290" i="207"/>
  <c r="K325" i="207"/>
  <c r="Q276" i="207"/>
  <c r="Y229" i="207"/>
  <c r="Y228" i="207"/>
  <c r="Y219" i="207"/>
  <c r="Y227" i="207" s="1"/>
  <c r="Z218" i="207"/>
  <c r="AA217" i="207"/>
  <c r="S259" i="207"/>
  <c r="K341" i="207"/>
  <c r="K340" i="207"/>
  <c r="K331" i="207"/>
  <c r="K339" i="207" s="1"/>
  <c r="U250" i="207"/>
  <c r="V249" i="207"/>
  <c r="J339" i="207"/>
  <c r="Q275" i="207"/>
  <c r="W235" i="207"/>
  <c r="W242" i="207" s="1"/>
  <c r="S266" i="207"/>
  <c r="T265" i="207"/>
  <c r="M329" i="207"/>
  <c r="L330" i="207"/>
  <c r="AD201" i="207"/>
  <c r="AC202" i="207"/>
  <c r="Y233" i="207"/>
  <c r="X234" i="207"/>
  <c r="R267" i="207"/>
  <c r="R277" i="207" s="1"/>
  <c r="J340" i="207"/>
  <c r="O298" i="207"/>
  <c r="P297" i="207"/>
  <c r="J338" i="207"/>
  <c r="AD194" i="207"/>
  <c r="AA210" i="207"/>
  <c r="N299" i="207"/>
  <c r="N309" i="207" s="1"/>
  <c r="M307" i="207"/>
  <c r="AB203" i="207"/>
  <c r="AB210" i="207" s="1"/>
  <c r="V245" i="207"/>
  <c r="L315" i="207"/>
  <c r="L323" i="207" s="1"/>
  <c r="AF186" i="207"/>
  <c r="AG185" i="207"/>
  <c r="AG186" i="207" s="1"/>
  <c r="X229" i="207"/>
  <c r="O290" i="207"/>
  <c r="K322" i="207"/>
  <c r="M308" i="207"/>
  <c r="N313" i="207"/>
  <c r="M314" i="207"/>
  <c r="AE187" i="207"/>
  <c r="AE195" i="207" s="1"/>
  <c r="O291" i="207"/>
  <c r="Q282" i="207"/>
  <c r="R281" i="207"/>
  <c r="AB211" i="207" l="1"/>
  <c r="AB212" i="207"/>
  <c r="AE197" i="207"/>
  <c r="AB213" i="207"/>
  <c r="K338" i="207"/>
  <c r="Y226" i="207"/>
  <c r="AE196" i="207"/>
  <c r="AE194" i="207"/>
  <c r="W243" i="207"/>
  <c r="W244" i="207"/>
  <c r="R274" i="207"/>
  <c r="R275" i="207"/>
  <c r="R276" i="207"/>
  <c r="W245" i="207"/>
  <c r="L323" i="208"/>
  <c r="N309" i="208"/>
  <c r="AF194" i="208"/>
  <c r="AG194" i="208"/>
  <c r="AI194" i="208" s="1"/>
  <c r="AG195" i="208"/>
  <c r="AG196" i="208"/>
  <c r="AF196" i="208"/>
  <c r="AG197" i="208"/>
  <c r="AI197" i="208" s="1"/>
  <c r="N308" i="208"/>
  <c r="L324" i="208"/>
  <c r="AC210" i="208"/>
  <c r="P290" i="208"/>
  <c r="L322" i="208"/>
  <c r="S275" i="208"/>
  <c r="P293" i="208"/>
  <c r="X244" i="208"/>
  <c r="S276" i="208"/>
  <c r="N307" i="208"/>
  <c r="X245" i="208"/>
  <c r="AA233" i="208"/>
  <c r="Z234" i="208"/>
  <c r="K338" i="208"/>
  <c r="AI193" i="208"/>
  <c r="AJ193" i="208" s="1"/>
  <c r="AI192" i="208"/>
  <c r="AL193" i="208"/>
  <c r="AI190" i="208"/>
  <c r="AJ189" i="208" s="1"/>
  <c r="Z227" i="208"/>
  <c r="W251" i="208"/>
  <c r="W261" i="208" s="1"/>
  <c r="AC213" i="208"/>
  <c r="AA219" i="208"/>
  <c r="AA228" i="208" s="1"/>
  <c r="AA226" i="208"/>
  <c r="AA227" i="208"/>
  <c r="T267" i="208"/>
  <c r="T274" i="208" s="1"/>
  <c r="K341" i="208"/>
  <c r="R282" i="208"/>
  <c r="S281" i="208"/>
  <c r="Z228" i="208"/>
  <c r="AI195" i="208"/>
  <c r="Z229" i="208"/>
  <c r="O299" i="208"/>
  <c r="O309" i="208" s="1"/>
  <c r="U266" i="208"/>
  <c r="V265" i="208"/>
  <c r="AF201" i="208"/>
  <c r="AE202" i="208"/>
  <c r="P291" i="208"/>
  <c r="L331" i="208"/>
  <c r="L341" i="208" s="1"/>
  <c r="P298" i="208"/>
  <c r="Q297" i="208"/>
  <c r="Q283" i="208"/>
  <c r="Q293" i="208" s="1"/>
  <c r="X242" i="208"/>
  <c r="AD203" i="208"/>
  <c r="AD211" i="208" s="1"/>
  <c r="AD210" i="208"/>
  <c r="S274" i="208"/>
  <c r="N329" i="208"/>
  <c r="M330" i="208"/>
  <c r="V260" i="208"/>
  <c r="M315" i="208"/>
  <c r="M325" i="208" s="1"/>
  <c r="V258" i="208"/>
  <c r="O313" i="208"/>
  <c r="N314" i="208"/>
  <c r="AC212" i="208"/>
  <c r="AB218" i="208"/>
  <c r="AC217" i="208"/>
  <c r="K339" i="208"/>
  <c r="Y235" i="208"/>
  <c r="Y244" i="208" s="1"/>
  <c r="Y249" i="208"/>
  <c r="X250" i="208"/>
  <c r="M315" i="207"/>
  <c r="M325" i="207" s="1"/>
  <c r="Q283" i="207"/>
  <c r="Q291" i="207" s="1"/>
  <c r="O313" i="207"/>
  <c r="N314" i="207"/>
  <c r="L322" i="207"/>
  <c r="L331" i="207"/>
  <c r="L338" i="207" s="1"/>
  <c r="P292" i="207"/>
  <c r="N329" i="207"/>
  <c r="M330" i="207"/>
  <c r="L324" i="207"/>
  <c r="U265" i="207"/>
  <c r="T266" i="207"/>
  <c r="R282" i="207"/>
  <c r="S281" i="207"/>
  <c r="L325" i="207"/>
  <c r="N307" i="207"/>
  <c r="P298" i="207"/>
  <c r="Q297" i="207"/>
  <c r="X235" i="207"/>
  <c r="X245" i="207" s="1"/>
  <c r="X242" i="207"/>
  <c r="S267" i="207"/>
  <c r="S277" i="207" s="1"/>
  <c r="T258" i="207"/>
  <c r="N306" i="207"/>
  <c r="O299" i="207"/>
  <c r="O308" i="207" s="1"/>
  <c r="O307" i="207"/>
  <c r="Z233" i="207"/>
  <c r="Y234" i="207"/>
  <c r="V250" i="207"/>
  <c r="W249" i="207"/>
  <c r="AA218" i="207"/>
  <c r="AB217" i="207"/>
  <c r="T259" i="207"/>
  <c r="AG187" i="207"/>
  <c r="AI186" i="207" s="1"/>
  <c r="AI188" i="207"/>
  <c r="N308" i="207"/>
  <c r="AC203" i="207"/>
  <c r="AC210" i="207" s="1"/>
  <c r="U251" i="207"/>
  <c r="U261" i="207" s="1"/>
  <c r="Z219" i="207"/>
  <c r="Z226" i="207" s="1"/>
  <c r="P291" i="207"/>
  <c r="T260" i="207"/>
  <c r="AF187" i="207"/>
  <c r="AF197" i="207" s="1"/>
  <c r="AE201" i="207"/>
  <c r="AD202" i="207"/>
  <c r="X244" i="207" l="1"/>
  <c r="Z228" i="207"/>
  <c r="AF196" i="207"/>
  <c r="Q293" i="207"/>
  <c r="L339" i="207"/>
  <c r="Q290" i="207"/>
  <c r="AC211" i="207"/>
  <c r="O309" i="207"/>
  <c r="X243" i="207"/>
  <c r="L340" i="207"/>
  <c r="Q292" i="207"/>
  <c r="Z227" i="207"/>
  <c r="AG197" i="207"/>
  <c r="L341" i="207"/>
  <c r="AG196" i="207"/>
  <c r="AI196" i="207" s="1"/>
  <c r="AF194" i="207"/>
  <c r="AC212" i="207"/>
  <c r="Z229" i="207"/>
  <c r="AC213" i="207"/>
  <c r="AI196" i="208"/>
  <c r="Y245" i="208"/>
  <c r="O306" i="208"/>
  <c r="O308" i="208"/>
  <c r="T275" i="208"/>
  <c r="T276" i="208"/>
  <c r="Q290" i="208"/>
  <c r="Y242" i="208"/>
  <c r="Y243" i="208"/>
  <c r="AD213" i="208"/>
  <c r="T277" i="208"/>
  <c r="N315" i="208"/>
  <c r="N322" i="208" s="1"/>
  <c r="N325" i="208"/>
  <c r="P299" i="208"/>
  <c r="P307" i="208" s="1"/>
  <c r="AG201" i="208"/>
  <c r="AG202" i="208" s="1"/>
  <c r="AF202" i="208"/>
  <c r="O314" i="208"/>
  <c r="P313" i="208"/>
  <c r="M331" i="208"/>
  <c r="M339" i="208" s="1"/>
  <c r="V266" i="208"/>
  <c r="W265" i="208"/>
  <c r="O329" i="208"/>
  <c r="N330" i="208"/>
  <c r="L338" i="208"/>
  <c r="U267" i="208"/>
  <c r="U276" i="208" s="1"/>
  <c r="W258" i="208"/>
  <c r="L339" i="208"/>
  <c r="S282" i="208"/>
  <c r="T281" i="208"/>
  <c r="W259" i="208"/>
  <c r="M322" i="208"/>
  <c r="Q291" i="208"/>
  <c r="L340" i="208"/>
  <c r="R283" i="208"/>
  <c r="R290" i="208" s="1"/>
  <c r="W260" i="208"/>
  <c r="X251" i="208"/>
  <c r="X258" i="208" s="1"/>
  <c r="AD217" i="208"/>
  <c r="AC218" i="208"/>
  <c r="M323" i="208"/>
  <c r="AD212" i="208"/>
  <c r="Q292" i="208"/>
  <c r="AA229" i="208"/>
  <c r="Z235" i="208"/>
  <c r="Z242" i="208" s="1"/>
  <c r="AB219" i="208"/>
  <c r="AB228" i="208" s="1"/>
  <c r="M324" i="208"/>
  <c r="O307" i="208"/>
  <c r="AB233" i="208"/>
  <c r="AA234" i="208"/>
  <c r="Z249" i="208"/>
  <c r="Y250" i="208"/>
  <c r="Q298" i="208"/>
  <c r="R297" i="208"/>
  <c r="AE203" i="208"/>
  <c r="AE212" i="208" s="1"/>
  <c r="Z234" i="207"/>
  <c r="AA233" i="207"/>
  <c r="T267" i="207"/>
  <c r="T274" i="207" s="1"/>
  <c r="AI197" i="207"/>
  <c r="S274" i="207"/>
  <c r="V265" i="207"/>
  <c r="U266" i="207"/>
  <c r="S275" i="207"/>
  <c r="Q298" i="207"/>
  <c r="R297" i="207"/>
  <c r="AD203" i="207"/>
  <c r="AD212" i="207" s="1"/>
  <c r="U258" i="207"/>
  <c r="AC217" i="207"/>
  <c r="AB218" i="207"/>
  <c r="O306" i="207"/>
  <c r="S276" i="207"/>
  <c r="P299" i="207"/>
  <c r="P308" i="207" s="1"/>
  <c r="M331" i="207"/>
  <c r="M339" i="207" s="1"/>
  <c r="AE202" i="207"/>
  <c r="AF201" i="207"/>
  <c r="U260" i="207"/>
  <c r="AI192" i="207"/>
  <c r="AL193" i="207"/>
  <c r="AI190" i="207"/>
  <c r="AJ189" i="207" s="1"/>
  <c r="AI193" i="207"/>
  <c r="AJ193" i="207" s="1"/>
  <c r="AA219" i="207"/>
  <c r="AA229" i="207" s="1"/>
  <c r="O329" i="207"/>
  <c r="N330" i="207"/>
  <c r="N315" i="207"/>
  <c r="N325" i="207" s="1"/>
  <c r="M322" i="207"/>
  <c r="O314" i="207"/>
  <c r="P313" i="207"/>
  <c r="M323" i="207"/>
  <c r="AG194" i="207"/>
  <c r="V251" i="207"/>
  <c r="V259" i="207" s="1"/>
  <c r="T281" i="207"/>
  <c r="S282" i="207"/>
  <c r="M324" i="207"/>
  <c r="U259" i="207"/>
  <c r="X249" i="207"/>
  <c r="W250" i="207"/>
  <c r="AF195" i="207"/>
  <c r="AG195" i="207"/>
  <c r="Y235" i="207"/>
  <c r="Y242" i="207" s="1"/>
  <c r="R283" i="207"/>
  <c r="R291" i="207" s="1"/>
  <c r="V261" i="207" l="1"/>
  <c r="M341" i="207"/>
  <c r="AI194" i="207"/>
  <c r="AA226" i="207"/>
  <c r="M340" i="207"/>
  <c r="AD210" i="207"/>
  <c r="R290" i="207"/>
  <c r="R292" i="207"/>
  <c r="V258" i="207"/>
  <c r="AD211" i="207"/>
  <c r="V260" i="207"/>
  <c r="Z245" i="208"/>
  <c r="Z244" i="208"/>
  <c r="N324" i="208"/>
  <c r="AE213" i="208"/>
  <c r="U277" i="208"/>
  <c r="AB227" i="208"/>
  <c r="R292" i="208"/>
  <c r="R291" i="208"/>
  <c r="AE211" i="208"/>
  <c r="Z243" i="208"/>
  <c r="U274" i="208"/>
  <c r="AE210" i="208"/>
  <c r="U275" i="208"/>
  <c r="R293" i="208"/>
  <c r="M340" i="208"/>
  <c r="Q299" i="208"/>
  <c r="Q309" i="208" s="1"/>
  <c r="AB229" i="208"/>
  <c r="X260" i="208"/>
  <c r="N331" i="208"/>
  <c r="N339" i="208" s="1"/>
  <c r="M341" i="208"/>
  <c r="P309" i="208"/>
  <c r="Y258" i="208"/>
  <c r="Y261" i="208"/>
  <c r="Y259" i="208"/>
  <c r="Y251" i="208"/>
  <c r="Y260" i="208" s="1"/>
  <c r="AB226" i="208"/>
  <c r="X259" i="208"/>
  <c r="O330" i="208"/>
  <c r="P329" i="208"/>
  <c r="P306" i="208"/>
  <c r="R298" i="208"/>
  <c r="S297" i="208"/>
  <c r="AA249" i="208"/>
  <c r="Z250" i="208"/>
  <c r="X261" i="208"/>
  <c r="Q313" i="208"/>
  <c r="P314" i="208"/>
  <c r="P308" i="208"/>
  <c r="W266" i="208"/>
  <c r="X265" i="208"/>
  <c r="O315" i="208"/>
  <c r="O325" i="208" s="1"/>
  <c r="O323" i="208"/>
  <c r="AA235" i="208"/>
  <c r="AA244" i="208" s="1"/>
  <c r="AC233" i="208"/>
  <c r="AB234" i="208"/>
  <c r="V267" i="208"/>
  <c r="V274" i="208" s="1"/>
  <c r="AF203" i="208"/>
  <c r="AF210" i="208" s="1"/>
  <c r="N323" i="208"/>
  <c r="AC219" i="208"/>
  <c r="AC229" i="208" s="1"/>
  <c r="M338" i="208"/>
  <c r="AG203" i="208"/>
  <c r="AI202" i="208" s="1"/>
  <c r="AI204" i="208"/>
  <c r="AE217" i="208"/>
  <c r="AD218" i="208"/>
  <c r="T282" i="208"/>
  <c r="U281" i="208"/>
  <c r="S283" i="208"/>
  <c r="S292" i="208" s="1"/>
  <c r="S290" i="208"/>
  <c r="S291" i="208"/>
  <c r="T277" i="207"/>
  <c r="W251" i="207"/>
  <c r="W261" i="207" s="1"/>
  <c r="AA227" i="207"/>
  <c r="AB219" i="207"/>
  <c r="AB229" i="207" s="1"/>
  <c r="R298" i="207"/>
  <c r="S297" i="207"/>
  <c r="T276" i="207"/>
  <c r="N322" i="207"/>
  <c r="AD217" i="207"/>
  <c r="AC218" i="207"/>
  <c r="Q299" i="207"/>
  <c r="Q309" i="207" s="1"/>
  <c r="N323" i="207"/>
  <c r="AA228" i="207"/>
  <c r="AG201" i="207"/>
  <c r="AG202" i="207" s="1"/>
  <c r="AF202" i="207"/>
  <c r="P307" i="207"/>
  <c r="T275" i="207"/>
  <c r="N324" i="207"/>
  <c r="AE203" i="207"/>
  <c r="AE212" i="207" s="1"/>
  <c r="P309" i="207"/>
  <c r="U267" i="207"/>
  <c r="U274" i="207" s="1"/>
  <c r="R293" i="207"/>
  <c r="Y243" i="207"/>
  <c r="S283" i="207"/>
  <c r="S292" i="207" s="1"/>
  <c r="P306" i="207"/>
  <c r="AD213" i="207"/>
  <c r="W265" i="207"/>
  <c r="V266" i="207"/>
  <c r="AA234" i="207"/>
  <c r="AB233" i="207"/>
  <c r="X250" i="207"/>
  <c r="Y249" i="207"/>
  <c r="Y244" i="207"/>
  <c r="U281" i="207"/>
  <c r="T282" i="207"/>
  <c r="P314" i="207"/>
  <c r="Q313" i="207"/>
  <c r="N331" i="207"/>
  <c r="N339" i="207" s="1"/>
  <c r="M338" i="207"/>
  <c r="Z235" i="207"/>
  <c r="Z242" i="207" s="1"/>
  <c r="Y245" i="207"/>
  <c r="AI195" i="207"/>
  <c r="O315" i="207"/>
  <c r="O325" i="207" s="1"/>
  <c r="O330" i="207"/>
  <c r="P329" i="207"/>
  <c r="N340" i="207" l="1"/>
  <c r="AB228" i="207"/>
  <c r="N341" i="207"/>
  <c r="U275" i="207"/>
  <c r="U276" i="207"/>
  <c r="U277" i="207"/>
  <c r="AB227" i="207"/>
  <c r="O322" i="208"/>
  <c r="S293" i="208"/>
  <c r="O324" i="208"/>
  <c r="AA243" i="208"/>
  <c r="N340" i="208"/>
  <c r="AA245" i="208"/>
  <c r="N341" i="208"/>
  <c r="AG212" i="208"/>
  <c r="AI212" i="208" s="1"/>
  <c r="AA242" i="208"/>
  <c r="V275" i="208"/>
  <c r="AG213" i="208"/>
  <c r="V276" i="208"/>
  <c r="AC226" i="208"/>
  <c r="V277" i="208"/>
  <c r="T283" i="208"/>
  <c r="T292" i="208" s="1"/>
  <c r="AD229" i="208"/>
  <c r="AD219" i="208"/>
  <c r="AD227" i="208" s="1"/>
  <c r="AF211" i="208"/>
  <c r="P315" i="208"/>
  <c r="P322" i="208" s="1"/>
  <c r="P330" i="208"/>
  <c r="Q329" i="208"/>
  <c r="AF217" i="208"/>
  <c r="AE218" i="208"/>
  <c r="AF213" i="208"/>
  <c r="AB235" i="208"/>
  <c r="AB243" i="208" s="1"/>
  <c r="Q314" i="208"/>
  <c r="R313" i="208"/>
  <c r="O331" i="208"/>
  <c r="O338" i="208" s="1"/>
  <c r="AL209" i="208"/>
  <c r="AI209" i="208"/>
  <c r="AJ209" i="208" s="1"/>
  <c r="AI206" i="208"/>
  <c r="AJ205" i="208" s="1"/>
  <c r="AI208" i="208"/>
  <c r="AF212" i="208"/>
  <c r="Z251" i="208"/>
  <c r="Z261" i="208" s="1"/>
  <c r="Q306" i="208"/>
  <c r="AC234" i="208"/>
  <c r="AD233" i="208"/>
  <c r="AC228" i="208"/>
  <c r="AA250" i="208"/>
  <c r="AB249" i="208"/>
  <c r="N338" i="208"/>
  <c r="Q307" i="208"/>
  <c r="U282" i="208"/>
  <c r="V281" i="208"/>
  <c r="AC227" i="208"/>
  <c r="AG210" i="208"/>
  <c r="AI210" i="208" s="1"/>
  <c r="AG211" i="208"/>
  <c r="AI211" i="208" s="1"/>
  <c r="X266" i="208"/>
  <c r="Y265" i="208"/>
  <c r="S298" i="208"/>
  <c r="T297" i="208"/>
  <c r="Q308" i="208"/>
  <c r="W267" i="208"/>
  <c r="W277" i="208" s="1"/>
  <c r="R308" i="208"/>
  <c r="R306" i="208"/>
  <c r="R299" i="208"/>
  <c r="R307" i="208" s="1"/>
  <c r="X251" i="207"/>
  <c r="X260" i="207" s="1"/>
  <c r="AA235" i="207"/>
  <c r="AA242" i="207" s="1"/>
  <c r="AA245" i="207"/>
  <c r="S291" i="207"/>
  <c r="Q306" i="207"/>
  <c r="T297" i="207"/>
  <c r="S298" i="207"/>
  <c r="AB234" i="207"/>
  <c r="AC233" i="207"/>
  <c r="O323" i="207"/>
  <c r="O324" i="207"/>
  <c r="Z245" i="207"/>
  <c r="P315" i="207"/>
  <c r="P325" i="207" s="1"/>
  <c r="V267" i="207"/>
  <c r="V275" i="207" s="1"/>
  <c r="V277" i="207"/>
  <c r="S293" i="207"/>
  <c r="Q308" i="207"/>
  <c r="R299" i="207"/>
  <c r="R308" i="207" s="1"/>
  <c r="W260" i="207"/>
  <c r="Z244" i="207"/>
  <c r="O322" i="207"/>
  <c r="W266" i="207"/>
  <c r="X265" i="207"/>
  <c r="AE211" i="207"/>
  <c r="Q307" i="207"/>
  <c r="W258" i="207"/>
  <c r="S290" i="207"/>
  <c r="U282" i="207"/>
  <c r="V281" i="207"/>
  <c r="AE210" i="207"/>
  <c r="AF203" i="207"/>
  <c r="AF213" i="207" s="1"/>
  <c r="AB226" i="207"/>
  <c r="W259" i="207"/>
  <c r="Z243" i="207"/>
  <c r="AE213" i="207"/>
  <c r="AG203" i="207"/>
  <c r="AI202" i="207" s="1"/>
  <c r="AI204" i="207"/>
  <c r="AC219" i="207"/>
  <c r="AC229" i="207" s="1"/>
  <c r="R313" i="207"/>
  <c r="Q314" i="207"/>
  <c r="T283" i="207"/>
  <c r="T292" i="207" s="1"/>
  <c r="P330" i="207"/>
  <c r="Q329" i="207"/>
  <c r="N338" i="207"/>
  <c r="O331" i="207"/>
  <c r="O340" i="207" s="1"/>
  <c r="Z249" i="207"/>
  <c r="Y250" i="207"/>
  <c r="AD218" i="207"/>
  <c r="AE217" i="207"/>
  <c r="V276" i="207" l="1"/>
  <c r="T293" i="207"/>
  <c r="R309" i="207"/>
  <c r="P322" i="207"/>
  <c r="O341" i="207"/>
  <c r="V274" i="207"/>
  <c r="T291" i="208"/>
  <c r="P323" i="208"/>
  <c r="T293" i="208"/>
  <c r="AI213" i="208"/>
  <c r="P324" i="208"/>
  <c r="T290" i="208"/>
  <c r="P325" i="208"/>
  <c r="O339" i="208"/>
  <c r="O340" i="208"/>
  <c r="R309" i="208"/>
  <c r="O341" i="208"/>
  <c r="AD228" i="208"/>
  <c r="AE233" i="208"/>
  <c r="AD234" i="208"/>
  <c r="AB245" i="208"/>
  <c r="W281" i="208"/>
  <c r="V282" i="208"/>
  <c r="AC235" i="208"/>
  <c r="AC242" i="208" s="1"/>
  <c r="T298" i="208"/>
  <c r="U297" i="208"/>
  <c r="U283" i="208"/>
  <c r="U293" i="208" s="1"/>
  <c r="S299" i="208"/>
  <c r="S308" i="208" s="1"/>
  <c r="S306" i="208"/>
  <c r="Z258" i="208"/>
  <c r="R314" i="208"/>
  <c r="S313" i="208"/>
  <c r="AE219" i="208"/>
  <c r="AE229" i="208" s="1"/>
  <c r="Q315" i="208"/>
  <c r="Q325" i="208" s="1"/>
  <c r="AF218" i="208"/>
  <c r="AG217" i="208"/>
  <c r="AG218" i="208" s="1"/>
  <c r="Z265" i="208"/>
  <c r="Y266" i="208"/>
  <c r="W275" i="208"/>
  <c r="X267" i="208"/>
  <c r="X277" i="208" s="1"/>
  <c r="AC249" i="208"/>
  <c r="AB250" i="208"/>
  <c r="Z260" i="208"/>
  <c r="AB242" i="208"/>
  <c r="R329" i="208"/>
  <c r="Q330" i="208"/>
  <c r="W274" i="208"/>
  <c r="W276" i="208"/>
  <c r="AA251" i="208"/>
  <c r="AA259" i="208" s="1"/>
  <c r="AA258" i="208"/>
  <c r="Z259" i="208"/>
  <c r="AB244" i="208"/>
  <c r="P331" i="208"/>
  <c r="P338" i="208" s="1"/>
  <c r="AD226" i="208"/>
  <c r="AI209" i="207"/>
  <c r="AJ209" i="207" s="1"/>
  <c r="AL209" i="207"/>
  <c r="AI208" i="207"/>
  <c r="AI206" i="207"/>
  <c r="AJ205" i="207" s="1"/>
  <c r="W281" i="207"/>
  <c r="V282" i="207"/>
  <c r="W267" i="207"/>
  <c r="W275" i="207" s="1"/>
  <c r="AD233" i="207"/>
  <c r="AC234" i="207"/>
  <c r="AA244" i="207"/>
  <c r="U283" i="207"/>
  <c r="U292" i="207" s="1"/>
  <c r="AB235" i="207"/>
  <c r="AB245" i="207" s="1"/>
  <c r="AE218" i="207"/>
  <c r="AF217" i="207"/>
  <c r="R329" i="207"/>
  <c r="Q330" i="207"/>
  <c r="P323" i="207"/>
  <c r="S299" i="207"/>
  <c r="S308" i="207" s="1"/>
  <c r="AD219" i="207"/>
  <c r="AD229" i="207" s="1"/>
  <c r="Y251" i="207"/>
  <c r="Y260" i="207" s="1"/>
  <c r="AG211" i="207"/>
  <c r="AI211" i="207" s="1"/>
  <c r="AF210" i="207"/>
  <c r="P324" i="207"/>
  <c r="U297" i="207"/>
  <c r="T298" i="207"/>
  <c r="AG212" i="207"/>
  <c r="AF211" i="207"/>
  <c r="X261" i="207"/>
  <c r="Q323" i="207"/>
  <c r="Q315" i="207"/>
  <c r="Q322" i="207" s="1"/>
  <c r="R314" i="207"/>
  <c r="S313" i="207"/>
  <c r="Z250" i="207"/>
  <c r="AA249" i="207"/>
  <c r="T290" i="207"/>
  <c r="AG213" i="207"/>
  <c r="AI213" i="207" s="1"/>
  <c r="AF212" i="207"/>
  <c r="R306" i="207"/>
  <c r="X258" i="207"/>
  <c r="AG210" i="207"/>
  <c r="AI210" i="207" s="1"/>
  <c r="P331" i="207"/>
  <c r="P341" i="207" s="1"/>
  <c r="AC226" i="207"/>
  <c r="AC227" i="207"/>
  <c r="O339" i="207"/>
  <c r="T291" i="207"/>
  <c r="AC228" i="207"/>
  <c r="R307" i="207"/>
  <c r="AA243" i="207"/>
  <c r="X259" i="207"/>
  <c r="O338" i="207"/>
  <c r="Y265" i="207"/>
  <c r="X266" i="207"/>
  <c r="Q324" i="207" l="1"/>
  <c r="Q325" i="207"/>
  <c r="W276" i="207"/>
  <c r="Y261" i="207"/>
  <c r="U293" i="207"/>
  <c r="Q322" i="208"/>
  <c r="Q324" i="208"/>
  <c r="U292" i="208"/>
  <c r="P339" i="208"/>
  <c r="Q323" i="208"/>
  <c r="S307" i="208"/>
  <c r="S309" i="208"/>
  <c r="AC243" i="208"/>
  <c r="P341" i="208"/>
  <c r="U291" i="208"/>
  <c r="AC244" i="208"/>
  <c r="P340" i="208"/>
  <c r="U290" i="208"/>
  <c r="AC245" i="208"/>
  <c r="R315" i="208"/>
  <c r="R325" i="208" s="1"/>
  <c r="AB261" i="208"/>
  <c r="AB251" i="208"/>
  <c r="AB259" i="208" s="1"/>
  <c r="Y267" i="208"/>
  <c r="Y277" i="208" s="1"/>
  <c r="AD249" i="208"/>
  <c r="AC250" i="208"/>
  <c r="AA265" i="208"/>
  <c r="Z266" i="208"/>
  <c r="AG219" i="208"/>
  <c r="AI218" i="208" s="1"/>
  <c r="AG228" i="208"/>
  <c r="AI220" i="208"/>
  <c r="AE226" i="208"/>
  <c r="V283" i="208"/>
  <c r="V290" i="208" s="1"/>
  <c r="X274" i="208"/>
  <c r="AF219" i="208"/>
  <c r="AF229" i="208" s="1"/>
  <c r="AE227" i="208"/>
  <c r="V297" i="208"/>
  <c r="U298" i="208"/>
  <c r="X281" i="208"/>
  <c r="W282" i="208"/>
  <c r="AA260" i="208"/>
  <c r="Q331" i="208"/>
  <c r="Q341" i="208" s="1"/>
  <c r="X275" i="208"/>
  <c r="AE228" i="208"/>
  <c r="T299" i="208"/>
  <c r="T306" i="208" s="1"/>
  <c r="AA261" i="208"/>
  <c r="R330" i="208"/>
  <c r="S329" i="208"/>
  <c r="X276" i="208"/>
  <c r="AD235" i="208"/>
  <c r="AD245" i="208" s="1"/>
  <c r="AD243" i="208"/>
  <c r="S314" i="208"/>
  <c r="T313" i="208"/>
  <c r="AF233" i="208"/>
  <c r="AE234" i="208"/>
  <c r="P338" i="207"/>
  <c r="AD228" i="207"/>
  <c r="S307" i="207"/>
  <c r="AB243" i="207"/>
  <c r="W277" i="207"/>
  <c r="V297" i="207"/>
  <c r="U298" i="207"/>
  <c r="P339" i="207"/>
  <c r="S309" i="207"/>
  <c r="AB242" i="207"/>
  <c r="V283" i="207"/>
  <c r="V293" i="207" s="1"/>
  <c r="P340" i="207"/>
  <c r="AA250" i="207"/>
  <c r="AB249" i="207"/>
  <c r="AD226" i="207"/>
  <c r="AB244" i="207"/>
  <c r="AC235" i="207"/>
  <c r="AC242" i="207" s="1"/>
  <c r="X281" i="207"/>
  <c r="W282" i="207"/>
  <c r="Z251" i="207"/>
  <c r="Z261" i="207" s="1"/>
  <c r="AD227" i="207"/>
  <c r="Q331" i="207"/>
  <c r="Q341" i="207" s="1"/>
  <c r="AD234" i="207"/>
  <c r="AE233" i="207"/>
  <c r="S314" i="207"/>
  <c r="T313" i="207"/>
  <c r="Y258" i="207"/>
  <c r="S329" i="207"/>
  <c r="R330" i="207"/>
  <c r="U291" i="207"/>
  <c r="X267" i="207"/>
  <c r="X275" i="207" s="1"/>
  <c r="X277" i="207"/>
  <c r="X276" i="207"/>
  <c r="Z265" i="207"/>
  <c r="Y266" i="207"/>
  <c r="R315" i="207"/>
  <c r="R324" i="207" s="1"/>
  <c r="AI212" i="207"/>
  <c r="Y259" i="207"/>
  <c r="S306" i="207"/>
  <c r="AF218" i="207"/>
  <c r="AG217" i="207"/>
  <c r="AG218" i="207" s="1"/>
  <c r="U290" i="207"/>
  <c r="W274" i="207"/>
  <c r="T299" i="207"/>
  <c r="T308" i="207" s="1"/>
  <c r="AE219" i="207"/>
  <c r="AE227" i="207" s="1"/>
  <c r="AE229" i="207"/>
  <c r="AC245" i="207" l="1"/>
  <c r="AC243" i="207"/>
  <c r="X274" i="207"/>
  <c r="AC244" i="207"/>
  <c r="R325" i="207"/>
  <c r="AE228" i="207"/>
  <c r="AE226" i="207"/>
  <c r="AG227" i="208"/>
  <c r="AG229" i="208"/>
  <c r="AG226" i="208"/>
  <c r="AB258" i="208"/>
  <c r="AB260" i="208"/>
  <c r="U299" i="208"/>
  <c r="U309" i="208" s="1"/>
  <c r="AD250" i="208"/>
  <c r="AE249" i="208"/>
  <c r="W297" i="208"/>
  <c r="V298" i="208"/>
  <c r="AI229" i="208"/>
  <c r="T307" i="208"/>
  <c r="Q339" i="208"/>
  <c r="V293" i="208"/>
  <c r="AI226" i="208"/>
  <c r="Y274" i="208"/>
  <c r="AD242" i="208"/>
  <c r="T309" i="208"/>
  <c r="Q340" i="208"/>
  <c r="V291" i="208"/>
  <c r="Y275" i="208"/>
  <c r="Y276" i="208"/>
  <c r="R322" i="208"/>
  <c r="Q338" i="208"/>
  <c r="AD244" i="208"/>
  <c r="AF226" i="208"/>
  <c r="AF234" i="208"/>
  <c r="AG233" i="208"/>
  <c r="AG234" i="208" s="1"/>
  <c r="T308" i="208"/>
  <c r="AF227" i="208"/>
  <c r="AI227" i="208" s="1"/>
  <c r="V292" i="208"/>
  <c r="Z267" i="208"/>
  <c r="Z277" i="208" s="1"/>
  <c r="R323" i="208"/>
  <c r="AE235" i="208"/>
  <c r="AE243" i="208" s="1"/>
  <c r="T314" i="208"/>
  <c r="U313" i="208"/>
  <c r="S330" i="208"/>
  <c r="T329" i="208"/>
  <c r="W283" i="208"/>
  <c r="W291" i="208" s="1"/>
  <c r="AF228" i="208"/>
  <c r="AI228" i="208" s="1"/>
  <c r="AB265" i="208"/>
  <c r="AA266" i="208"/>
  <c r="R324" i="208"/>
  <c r="S315" i="208"/>
  <c r="S325" i="208" s="1"/>
  <c r="R341" i="208"/>
  <c r="R331" i="208"/>
  <c r="R338" i="208" s="1"/>
  <c r="X282" i="208"/>
  <c r="Y281" i="208"/>
  <c r="AL225" i="208"/>
  <c r="AI225" i="208"/>
  <c r="AJ225" i="208" s="1"/>
  <c r="AI224" i="208"/>
  <c r="AI222" i="208"/>
  <c r="AJ221" i="208" s="1"/>
  <c r="AC251" i="208"/>
  <c r="AC259" i="208" s="1"/>
  <c r="T306" i="207"/>
  <c r="Y267" i="207"/>
  <c r="Y276" i="207" s="1"/>
  <c r="R331" i="207"/>
  <c r="R339" i="207" s="1"/>
  <c r="Q339" i="207"/>
  <c r="Z258" i="207"/>
  <c r="U299" i="207"/>
  <c r="U306" i="207" s="1"/>
  <c r="Z266" i="207"/>
  <c r="AA265" i="207"/>
  <c r="T329" i="207"/>
  <c r="S330" i="207"/>
  <c r="Z259" i="207"/>
  <c r="V290" i="207"/>
  <c r="V298" i="207"/>
  <c r="W297" i="207"/>
  <c r="T307" i="207"/>
  <c r="Q340" i="207"/>
  <c r="Z260" i="207"/>
  <c r="V291" i="207"/>
  <c r="AF219" i="207"/>
  <c r="AF226" i="207" s="1"/>
  <c r="T309" i="207"/>
  <c r="U313" i="207"/>
  <c r="T314" i="207"/>
  <c r="Q338" i="207"/>
  <c r="W283" i="207"/>
  <c r="W292" i="207" s="1"/>
  <c r="V292" i="207"/>
  <c r="AD235" i="207"/>
  <c r="AD245" i="207" s="1"/>
  <c r="R322" i="207"/>
  <c r="S315" i="207"/>
  <c r="S322" i="207" s="1"/>
  <c r="X282" i="207"/>
  <c r="Y281" i="207"/>
  <c r="R323" i="207"/>
  <c r="AB250" i="207"/>
  <c r="AC249" i="207"/>
  <c r="AG219" i="207"/>
  <c r="AI218" i="207" s="1"/>
  <c r="AI220" i="207"/>
  <c r="AF233" i="207"/>
  <c r="AE234" i="207"/>
  <c r="AA251" i="207"/>
  <c r="AA260" i="207" s="1"/>
  <c r="AA259" i="207"/>
  <c r="AA261" i="207"/>
  <c r="S325" i="207" l="1"/>
  <c r="Y274" i="207"/>
  <c r="U307" i="207"/>
  <c r="AF227" i="207"/>
  <c r="U308" i="207"/>
  <c r="AF229" i="207"/>
  <c r="U309" i="207"/>
  <c r="Y275" i="207"/>
  <c r="W293" i="207"/>
  <c r="AG226" i="207"/>
  <c r="AD243" i="207"/>
  <c r="S323" i="207"/>
  <c r="AD242" i="207"/>
  <c r="AG227" i="207"/>
  <c r="AI227" i="207" s="1"/>
  <c r="AG228" i="207"/>
  <c r="S324" i="207"/>
  <c r="AD244" i="207"/>
  <c r="R340" i="207"/>
  <c r="AG229" i="207"/>
  <c r="AI229" i="207" s="1"/>
  <c r="R341" i="207"/>
  <c r="W293" i="208"/>
  <c r="W292" i="208"/>
  <c r="W290" i="208"/>
  <c r="U306" i="208"/>
  <c r="S324" i="208"/>
  <c r="R339" i="208"/>
  <c r="R340" i="208"/>
  <c r="U308" i="208"/>
  <c r="S322" i="208"/>
  <c r="AE244" i="208"/>
  <c r="AE245" i="208"/>
  <c r="AE250" i="208"/>
  <c r="AF249" i="208"/>
  <c r="AA267" i="208"/>
  <c r="AA277" i="208" s="1"/>
  <c r="U329" i="208"/>
  <c r="T330" i="208"/>
  <c r="AD251" i="208"/>
  <c r="AD260" i="208" s="1"/>
  <c r="AB266" i="208"/>
  <c r="AC265" i="208"/>
  <c r="S331" i="208"/>
  <c r="S341" i="208" s="1"/>
  <c r="V313" i="208"/>
  <c r="U314" i="208"/>
  <c r="AG235" i="208"/>
  <c r="AI234" i="208" s="1"/>
  <c r="AI236" i="208"/>
  <c r="Z281" i="208"/>
  <c r="Y282" i="208"/>
  <c r="T315" i="208"/>
  <c r="T325" i="208" s="1"/>
  <c r="Z274" i="208"/>
  <c r="AF235" i="208"/>
  <c r="AF245" i="208" s="1"/>
  <c r="AC258" i="208"/>
  <c r="Z275" i="208"/>
  <c r="AC261" i="208"/>
  <c r="AC260" i="208"/>
  <c r="S323" i="208"/>
  <c r="AE242" i="208"/>
  <c r="Z276" i="208"/>
  <c r="V299" i="208"/>
  <c r="V307" i="208" s="1"/>
  <c r="U307" i="208"/>
  <c r="X283" i="208"/>
  <c r="X293" i="208" s="1"/>
  <c r="X297" i="208"/>
  <c r="W298" i="208"/>
  <c r="T315" i="207"/>
  <c r="T324" i="207" s="1"/>
  <c r="S331" i="207"/>
  <c r="S340" i="207" s="1"/>
  <c r="V313" i="207"/>
  <c r="U314" i="207"/>
  <c r="U329" i="207"/>
  <c r="T330" i="207"/>
  <c r="AF234" i="207"/>
  <c r="AG233" i="207"/>
  <c r="AG234" i="207" s="1"/>
  <c r="AA266" i="207"/>
  <c r="AB265" i="207"/>
  <c r="AD249" i="207"/>
  <c r="AC250" i="207"/>
  <c r="W290" i="207"/>
  <c r="Z277" i="207"/>
  <c r="Z267" i="207"/>
  <c r="Z276" i="207" s="1"/>
  <c r="Z275" i="207"/>
  <c r="Y277" i="207"/>
  <c r="Y282" i="207"/>
  <c r="Z281" i="207"/>
  <c r="W291" i="207"/>
  <c r="AF228" i="207"/>
  <c r="W298" i="207"/>
  <c r="X297" i="207"/>
  <c r="R338" i="207"/>
  <c r="AE235" i="207"/>
  <c r="AE245" i="207" s="1"/>
  <c r="AB251" i="207"/>
  <c r="AB260" i="207" s="1"/>
  <c r="AL225" i="207"/>
  <c r="AI225" i="207"/>
  <c r="AJ225" i="207" s="1"/>
  <c r="AI224" i="207"/>
  <c r="AI222" i="207"/>
  <c r="AJ221" i="207" s="1"/>
  <c r="AA258" i="207"/>
  <c r="AI226" i="207"/>
  <c r="X283" i="207"/>
  <c r="X292" i="207" s="1"/>
  <c r="V299" i="207"/>
  <c r="V308" i="207" s="1"/>
  <c r="T325" i="207" l="1"/>
  <c r="V307" i="207"/>
  <c r="V309" i="207"/>
  <c r="V306" i="207"/>
  <c r="AI228" i="207"/>
  <c r="T322" i="207"/>
  <c r="T323" i="207"/>
  <c r="V306" i="208"/>
  <c r="S340" i="208"/>
  <c r="V308" i="208"/>
  <c r="T324" i="208"/>
  <c r="T322" i="208"/>
  <c r="S338" i="208"/>
  <c r="S339" i="208"/>
  <c r="W299" i="208"/>
  <c r="W309" i="208" s="1"/>
  <c r="Z282" i="208"/>
  <c r="AA281" i="208"/>
  <c r="V314" i="208"/>
  <c r="W313" i="208"/>
  <c r="AD258" i="208"/>
  <c r="AL241" i="208"/>
  <c r="AI241" i="208"/>
  <c r="AJ241" i="208" s="1"/>
  <c r="AI238" i="208"/>
  <c r="AJ237" i="208" s="1"/>
  <c r="AI240" i="208"/>
  <c r="AA274" i="208"/>
  <c r="AD259" i="208"/>
  <c r="AA275" i="208"/>
  <c r="AG242" i="208"/>
  <c r="AD261" i="208"/>
  <c r="AA276" i="208"/>
  <c r="X291" i="208"/>
  <c r="V309" i="208"/>
  <c r="AF244" i="208"/>
  <c r="AG243" i="208"/>
  <c r="AF242" i="208"/>
  <c r="T323" i="208"/>
  <c r="AG244" i="208"/>
  <c r="AI244" i="208" s="1"/>
  <c r="AG249" i="208"/>
  <c r="AG250" i="208" s="1"/>
  <c r="AF250" i="208"/>
  <c r="X298" i="208"/>
  <c r="Y297" i="208"/>
  <c r="X290" i="208"/>
  <c r="X292" i="208"/>
  <c r="AF243" i="208"/>
  <c r="AG245" i="208"/>
  <c r="AI245" i="208" s="1"/>
  <c r="AC266" i="208"/>
  <c r="AD265" i="208"/>
  <c r="T331" i="208"/>
  <c r="T339" i="208" s="1"/>
  <c r="AE251" i="208"/>
  <c r="AE260" i="208" s="1"/>
  <c r="Y283" i="208"/>
  <c r="Y293" i="208" s="1"/>
  <c r="U315" i="208"/>
  <c r="U322" i="208" s="1"/>
  <c r="AB267" i="208"/>
  <c r="AB277" i="208" s="1"/>
  <c r="U330" i="208"/>
  <c r="V329" i="208"/>
  <c r="T331" i="207"/>
  <c r="T341" i="207" s="1"/>
  <c r="S341" i="207"/>
  <c r="AE242" i="207"/>
  <c r="Z282" i="207"/>
  <c r="AA281" i="207"/>
  <c r="V329" i="207"/>
  <c r="U330" i="207"/>
  <c r="X291" i="207"/>
  <c r="AE243" i="207"/>
  <c r="Y283" i="207"/>
  <c r="Y292" i="207" s="1"/>
  <c r="AC251" i="207"/>
  <c r="AC261" i="207" s="1"/>
  <c r="U315" i="207"/>
  <c r="U325" i="207" s="1"/>
  <c r="AB261" i="207"/>
  <c r="AE244" i="207"/>
  <c r="AD250" i="207"/>
  <c r="AE249" i="207"/>
  <c r="V314" i="207"/>
  <c r="W313" i="207"/>
  <c r="AB266" i="207"/>
  <c r="AC265" i="207"/>
  <c r="AB258" i="207"/>
  <c r="AB259" i="207"/>
  <c r="X298" i="207"/>
  <c r="Y297" i="207"/>
  <c r="Z274" i="207"/>
  <c r="AA267" i="207"/>
  <c r="AA274" i="207" s="1"/>
  <c r="S338" i="207"/>
  <c r="X293" i="207"/>
  <c r="X290" i="207"/>
  <c r="W299" i="207"/>
  <c r="W309" i="207" s="1"/>
  <c r="W307" i="207"/>
  <c r="W306" i="207"/>
  <c r="W308" i="207"/>
  <c r="AG235" i="207"/>
  <c r="AI234" i="207" s="1"/>
  <c r="AG245" i="207"/>
  <c r="AI236" i="207"/>
  <c r="S339" i="207"/>
  <c r="AF235" i="207"/>
  <c r="AF243" i="207" s="1"/>
  <c r="AA276" i="207" l="1"/>
  <c r="AF242" i="207"/>
  <c r="AG244" i="207"/>
  <c r="AF244" i="207"/>
  <c r="U323" i="208"/>
  <c r="U325" i="208"/>
  <c r="U324" i="208"/>
  <c r="AI242" i="208"/>
  <c r="Y290" i="208"/>
  <c r="W306" i="208"/>
  <c r="AE258" i="208"/>
  <c r="AE261" i="208"/>
  <c r="U331" i="208"/>
  <c r="U341" i="208" s="1"/>
  <c r="T340" i="208"/>
  <c r="Z297" i="208"/>
  <c r="Y298" i="208"/>
  <c r="V315" i="208"/>
  <c r="V325" i="208" s="1"/>
  <c r="V322" i="208"/>
  <c r="T341" i="208"/>
  <c r="X307" i="208"/>
  <c r="X299" i="208"/>
  <c r="X308" i="208" s="1"/>
  <c r="AA282" i="208"/>
  <c r="AB281" i="208"/>
  <c r="AB274" i="208"/>
  <c r="AE259" i="208"/>
  <c r="AE265" i="208"/>
  <c r="AD266" i="208"/>
  <c r="AF251" i="208"/>
  <c r="AF258" i="208" s="1"/>
  <c r="Z283" i="208"/>
  <c r="Z291" i="208" s="1"/>
  <c r="AB275" i="208"/>
  <c r="AC267" i="208"/>
  <c r="AC275" i="208" s="1"/>
  <c r="AG251" i="208"/>
  <c r="AI250" i="208" s="1"/>
  <c r="AI252" i="208"/>
  <c r="W308" i="208"/>
  <c r="AB276" i="208"/>
  <c r="Y291" i="208"/>
  <c r="Y292" i="208"/>
  <c r="T338" i="208"/>
  <c r="W307" i="208"/>
  <c r="W329" i="208"/>
  <c r="V330" i="208"/>
  <c r="AI243" i="208"/>
  <c r="W314" i="208"/>
  <c r="X313" i="208"/>
  <c r="X299" i="207"/>
  <c r="X308" i="207" s="1"/>
  <c r="AD251" i="207"/>
  <c r="AD258" i="207" s="1"/>
  <c r="Z283" i="207"/>
  <c r="Z293" i="207" s="1"/>
  <c r="Y291" i="207"/>
  <c r="AA275" i="207"/>
  <c r="AC258" i="207"/>
  <c r="Y293" i="207"/>
  <c r="AC259" i="207"/>
  <c r="AA277" i="207"/>
  <c r="AB267" i="207"/>
  <c r="AB275" i="207" s="1"/>
  <c r="U322" i="207"/>
  <c r="AC260" i="207"/>
  <c r="T338" i="207"/>
  <c r="W314" i="207"/>
  <c r="X313" i="207"/>
  <c r="U323" i="207"/>
  <c r="U331" i="207"/>
  <c r="U341" i="207" s="1"/>
  <c r="T339" i="207"/>
  <c r="AI238" i="207"/>
  <c r="AJ237" i="207" s="1"/>
  <c r="AL241" i="207"/>
  <c r="AI241" i="207"/>
  <c r="AJ241" i="207" s="1"/>
  <c r="AI240" i="207"/>
  <c r="AD265" i="207"/>
  <c r="AC266" i="207"/>
  <c r="AG242" i="207"/>
  <c r="AI242" i="207" s="1"/>
  <c r="V315" i="207"/>
  <c r="V325" i="207" s="1"/>
  <c r="U324" i="207"/>
  <c r="Y290" i="207"/>
  <c r="W329" i="207"/>
  <c r="V330" i="207"/>
  <c r="T340" i="207"/>
  <c r="AF245" i="207"/>
  <c r="AI245" i="207" s="1"/>
  <c r="AG243" i="207"/>
  <c r="AI243" i="207" s="1"/>
  <c r="Y298" i="207"/>
  <c r="Z297" i="207"/>
  <c r="AE250" i="207"/>
  <c r="AF249" i="207"/>
  <c r="AB281" i="207"/>
  <c r="AA282" i="207"/>
  <c r="AB277" i="207" l="1"/>
  <c r="AI244" i="207"/>
  <c r="AD259" i="207"/>
  <c r="AD260" i="207"/>
  <c r="AD261" i="207"/>
  <c r="AB276" i="207"/>
  <c r="AC277" i="208"/>
  <c r="AC276" i="208"/>
  <c r="AF260" i="208"/>
  <c r="X306" i="208"/>
  <c r="X309" i="208"/>
  <c r="AF261" i="208"/>
  <c r="AC274" i="208"/>
  <c r="AF259" i="208"/>
  <c r="Z292" i="208"/>
  <c r="Z293" i="208"/>
  <c r="V324" i="208"/>
  <c r="V331" i="208"/>
  <c r="V341" i="208" s="1"/>
  <c r="AE266" i="208"/>
  <c r="AF265" i="208"/>
  <c r="Y299" i="208"/>
  <c r="Y308" i="208" s="1"/>
  <c r="Z298" i="208"/>
  <c r="AA297" i="208"/>
  <c r="AI257" i="208"/>
  <c r="AJ257" i="208" s="1"/>
  <c r="AL257" i="208"/>
  <c r="AI256" i="208"/>
  <c r="AI254" i="208"/>
  <c r="AJ253" i="208" s="1"/>
  <c r="AG260" i="208"/>
  <c r="AI260" i="208" s="1"/>
  <c r="AB282" i="208"/>
  <c r="AC281" i="208"/>
  <c r="X329" i="208"/>
  <c r="W330" i="208"/>
  <c r="AA283" i="208"/>
  <c r="AA291" i="208" s="1"/>
  <c r="AA293" i="208"/>
  <c r="U338" i="208"/>
  <c r="U339" i="208"/>
  <c r="AG259" i="208"/>
  <c r="AI259" i="208" s="1"/>
  <c r="Y313" i="208"/>
  <c r="X314" i="208"/>
  <c r="AG261" i="208"/>
  <c r="AI261" i="208" s="1"/>
  <c r="W315" i="208"/>
  <c r="W325" i="208" s="1"/>
  <c r="AG258" i="208"/>
  <c r="AI258" i="208" s="1"/>
  <c r="Z290" i="208"/>
  <c r="V323" i="208"/>
  <c r="U340" i="208"/>
  <c r="AD267" i="208"/>
  <c r="AD275" i="208" s="1"/>
  <c r="X314" i="207"/>
  <c r="Y313" i="207"/>
  <c r="W315" i="207"/>
  <c r="W325" i="207" s="1"/>
  <c r="Z291" i="207"/>
  <c r="AE265" i="207"/>
  <c r="AD266" i="207"/>
  <c r="U338" i="207"/>
  <c r="Z290" i="207"/>
  <c r="AF250" i="207"/>
  <c r="AG249" i="207"/>
  <c r="AG250" i="207" s="1"/>
  <c r="AE251" i="207"/>
  <c r="AE259" i="207" s="1"/>
  <c r="U339" i="207"/>
  <c r="Z292" i="207"/>
  <c r="X309" i="207"/>
  <c r="AC281" i="207"/>
  <c r="AB282" i="207"/>
  <c r="V323" i="207"/>
  <c r="U340" i="207"/>
  <c r="X307" i="207"/>
  <c r="W330" i="207"/>
  <c r="X329" i="207"/>
  <c r="AC267" i="207"/>
  <c r="AC276" i="207" s="1"/>
  <c r="V324" i="207"/>
  <c r="AB274" i="207"/>
  <c r="X306" i="207"/>
  <c r="V331" i="207"/>
  <c r="V340" i="207" s="1"/>
  <c r="Z298" i="207"/>
  <c r="AA297" i="207"/>
  <c r="Y299" i="207"/>
  <c r="Y309" i="207" s="1"/>
  <c r="V322" i="207"/>
  <c r="AA283" i="207"/>
  <c r="AA290" i="207" s="1"/>
  <c r="V341" i="207" l="1"/>
  <c r="Y306" i="207"/>
  <c r="AA292" i="207"/>
  <c r="Y308" i="207"/>
  <c r="AC277" i="207"/>
  <c r="AD277" i="208"/>
  <c r="AD276" i="208"/>
  <c r="AA290" i="208"/>
  <c r="AD274" i="208"/>
  <c r="W322" i="208"/>
  <c r="W324" i="208"/>
  <c r="AA292" i="208"/>
  <c r="Y309" i="208"/>
  <c r="W331" i="208"/>
  <c r="W341" i="208" s="1"/>
  <c r="X330" i="208"/>
  <c r="Y329" i="208"/>
  <c r="AF266" i="208"/>
  <c r="AG265" i="208"/>
  <c r="AG266" i="208" s="1"/>
  <c r="W323" i="208"/>
  <c r="AC282" i="208"/>
  <c r="AD281" i="208"/>
  <c r="AA298" i="208"/>
  <c r="AB297" i="208"/>
  <c r="AE267" i="208"/>
  <c r="AE276" i="208" s="1"/>
  <c r="AB283" i="208"/>
  <c r="AB293" i="208" s="1"/>
  <c r="Z299" i="208"/>
  <c r="Z308" i="208" s="1"/>
  <c r="Z309" i="208"/>
  <c r="V338" i="208"/>
  <c r="Y306" i="208"/>
  <c r="V339" i="208"/>
  <c r="X315" i="208"/>
  <c r="X325" i="208" s="1"/>
  <c r="Y307" i="208"/>
  <c r="V340" i="208"/>
  <c r="Z313" i="208"/>
  <c r="Y314" i="208"/>
  <c r="AC282" i="207"/>
  <c r="AD281" i="207"/>
  <c r="AG251" i="207"/>
  <c r="AI250" i="207" s="1"/>
  <c r="AI252" i="207"/>
  <c r="AA298" i="207"/>
  <c r="AB297" i="207"/>
  <c r="W331" i="207"/>
  <c r="W341" i="207" s="1"/>
  <c r="AF251" i="207"/>
  <c r="AF259" i="207" s="1"/>
  <c r="AF258" i="207"/>
  <c r="W322" i="207"/>
  <c r="W323" i="207"/>
  <c r="X330" i="207"/>
  <c r="Y329" i="207"/>
  <c r="AE258" i="207"/>
  <c r="W324" i="207"/>
  <c r="Z299" i="207"/>
  <c r="Z309" i="207" s="1"/>
  <c r="Y307" i="207"/>
  <c r="V338" i="207"/>
  <c r="AC274" i="207"/>
  <c r="AE260" i="207"/>
  <c r="AD267" i="207"/>
  <c r="AD277" i="207" s="1"/>
  <c r="AA291" i="207"/>
  <c r="AA293" i="207"/>
  <c r="V339" i="207"/>
  <c r="AC275" i="207"/>
  <c r="AE261" i="207"/>
  <c r="AE266" i="207"/>
  <c r="AF265" i="207"/>
  <c r="Z313" i="207"/>
  <c r="Y314" i="207"/>
  <c r="AB283" i="207"/>
  <c r="AB293" i="207" s="1"/>
  <c r="X315" i="207"/>
  <c r="X323" i="207" s="1"/>
  <c r="X325" i="207" l="1"/>
  <c r="Z308" i="207"/>
  <c r="AF261" i="207"/>
  <c r="X324" i="207"/>
  <c r="AE277" i="208"/>
  <c r="AB290" i="208"/>
  <c r="Z329" i="208"/>
  <c r="Y330" i="208"/>
  <c r="AB292" i="208"/>
  <c r="AB298" i="208"/>
  <c r="AC297" i="208"/>
  <c r="X341" i="208"/>
  <c r="X331" i="208"/>
  <c r="X339" i="208" s="1"/>
  <c r="AA299" i="208"/>
  <c r="AA308" i="208" s="1"/>
  <c r="X322" i="208"/>
  <c r="AB291" i="208"/>
  <c r="AD282" i="208"/>
  <c r="AE281" i="208"/>
  <c r="W338" i="208"/>
  <c r="Z307" i="208"/>
  <c r="AC283" i="208"/>
  <c r="AC293" i="208" s="1"/>
  <c r="W339" i="208"/>
  <c r="Y315" i="208"/>
  <c r="Y325" i="208" s="1"/>
  <c r="Y324" i="208"/>
  <c r="Y322" i="208"/>
  <c r="X324" i="208"/>
  <c r="Z306" i="208"/>
  <c r="AE274" i="208"/>
  <c r="W340" i="208"/>
  <c r="X323" i="208"/>
  <c r="Z314" i="208"/>
  <c r="AA313" i="208"/>
  <c r="AE275" i="208"/>
  <c r="AG267" i="208"/>
  <c r="AI266" i="208" s="1"/>
  <c r="AI268" i="208"/>
  <c r="AF267" i="208"/>
  <c r="AF276" i="208" s="1"/>
  <c r="AL257" i="207"/>
  <c r="AI254" i="207"/>
  <c r="AJ253" i="207" s="1"/>
  <c r="AI257" i="207"/>
  <c r="AJ257" i="207" s="1"/>
  <c r="AI256" i="207"/>
  <c r="AD274" i="207"/>
  <c r="AE267" i="207"/>
  <c r="AE275" i="207" s="1"/>
  <c r="AD275" i="207"/>
  <c r="W338" i="207"/>
  <c r="AG258" i="207"/>
  <c r="AI258" i="207" s="1"/>
  <c r="Z314" i="207"/>
  <c r="AA313" i="207"/>
  <c r="AB290" i="207"/>
  <c r="AD276" i="207"/>
  <c r="Z306" i="207"/>
  <c r="W339" i="207"/>
  <c r="AG259" i="207"/>
  <c r="AI259" i="207" s="1"/>
  <c r="Z307" i="207"/>
  <c r="W340" i="207"/>
  <c r="AG260" i="207"/>
  <c r="AI260" i="207" s="1"/>
  <c r="X331" i="207"/>
  <c r="X341" i="207" s="1"/>
  <c r="AB292" i="207"/>
  <c r="AF260" i="207"/>
  <c r="AG261" i="207"/>
  <c r="AI261" i="207" s="1"/>
  <c r="AF266" i="207"/>
  <c r="AG265" i="207"/>
  <c r="AG266" i="207" s="1"/>
  <c r="X322" i="207"/>
  <c r="AC297" i="207"/>
  <c r="AB298" i="207"/>
  <c r="AE281" i="207"/>
  <c r="AD282" i="207"/>
  <c r="Z329" i="207"/>
  <c r="Y330" i="207"/>
  <c r="AB291" i="207"/>
  <c r="Y315" i="207"/>
  <c r="Y325" i="207" s="1"/>
  <c r="AA299" i="207"/>
  <c r="AA306" i="207" s="1"/>
  <c r="AA309" i="207"/>
  <c r="AA307" i="207"/>
  <c r="AA308" i="207"/>
  <c r="AC283" i="207"/>
  <c r="AC291" i="207" s="1"/>
  <c r="Y323" i="207" l="1"/>
  <c r="Y322" i="207"/>
  <c r="AC290" i="207"/>
  <c r="AE276" i="207"/>
  <c r="AC293" i="207"/>
  <c r="X340" i="208"/>
  <c r="AA309" i="208"/>
  <c r="AF277" i="208"/>
  <c r="AA307" i="208"/>
  <c r="AA306" i="208"/>
  <c r="Y323" i="208"/>
  <c r="AA314" i="208"/>
  <c r="AB313" i="208"/>
  <c r="Z315" i="208"/>
  <c r="Z325" i="208" s="1"/>
  <c r="AC291" i="208"/>
  <c r="AC298" i="208"/>
  <c r="AD297" i="208"/>
  <c r="AG274" i="208"/>
  <c r="AB299" i="208"/>
  <c r="AB308" i="208" s="1"/>
  <c r="AF281" i="208"/>
  <c r="AE282" i="208"/>
  <c r="AC290" i="208"/>
  <c r="AD283" i="208"/>
  <c r="AD293" i="208" s="1"/>
  <c r="Y331" i="208"/>
  <c r="Y341" i="208" s="1"/>
  <c r="AF275" i="208"/>
  <c r="AG277" i="208"/>
  <c r="AI277" i="208" s="1"/>
  <c r="AC292" i="208"/>
  <c r="X338" i="208"/>
  <c r="AA329" i="208"/>
  <c r="Z330" i="208"/>
  <c r="AL273" i="208"/>
  <c r="AI270" i="208"/>
  <c r="AJ269" i="208" s="1"/>
  <c r="AI273" i="208"/>
  <c r="AJ273" i="208" s="1"/>
  <c r="AI272" i="208"/>
  <c r="AG275" i="208"/>
  <c r="AF274" i="208"/>
  <c r="AG276" i="208"/>
  <c r="AI276" i="208" s="1"/>
  <c r="AD283" i="207"/>
  <c r="AD293" i="207" s="1"/>
  <c r="Z315" i="207"/>
  <c r="Z322" i="207" s="1"/>
  <c r="AE277" i="207"/>
  <c r="AF281" i="207"/>
  <c r="AE282" i="207"/>
  <c r="X338" i="207"/>
  <c r="AA314" i="207"/>
  <c r="AB313" i="207"/>
  <c r="AA329" i="207"/>
  <c r="Z330" i="207"/>
  <c r="AC292" i="207"/>
  <c r="AB299" i="207"/>
  <c r="AB308" i="207" s="1"/>
  <c r="Y324" i="207"/>
  <c r="AD297" i="207"/>
  <c r="AC298" i="207"/>
  <c r="X339" i="207"/>
  <c r="AG267" i="207"/>
  <c r="AI266" i="207" s="1"/>
  <c r="AI268" i="207"/>
  <c r="X340" i="207"/>
  <c r="AE274" i="207"/>
  <c r="Y331" i="207"/>
  <c r="Y339" i="207" s="1"/>
  <c r="AF267" i="207"/>
  <c r="AF277" i="207" s="1"/>
  <c r="AG277" i="207" l="1"/>
  <c r="AF275" i="207"/>
  <c r="Z323" i="207"/>
  <c r="Z324" i="207"/>
  <c r="Z325" i="207"/>
  <c r="Y341" i="207"/>
  <c r="AF276" i="207"/>
  <c r="Y340" i="207"/>
  <c r="AF274" i="207"/>
  <c r="AD291" i="208"/>
  <c r="AD292" i="208"/>
  <c r="AD290" i="208"/>
  <c r="AB309" i="208"/>
  <c r="AB307" i="208"/>
  <c r="Z322" i="208"/>
  <c r="AB306" i="208"/>
  <c r="Z323" i="208"/>
  <c r="Y338" i="208"/>
  <c r="Z324" i="208"/>
  <c r="Y339" i="208"/>
  <c r="AI274" i="208"/>
  <c r="Z331" i="208"/>
  <c r="Z341" i="208" s="1"/>
  <c r="AA330" i="208"/>
  <c r="AB329" i="208"/>
  <c r="Y340" i="208"/>
  <c r="AE283" i="208"/>
  <c r="AE293" i="208" s="1"/>
  <c r="AE297" i="208"/>
  <c r="AD298" i="208"/>
  <c r="AB314" i="208"/>
  <c r="AC313" i="208"/>
  <c r="AI275" i="208"/>
  <c r="AG281" i="208"/>
  <c r="AG282" i="208" s="1"/>
  <c r="AF282" i="208"/>
  <c r="AC299" i="208"/>
  <c r="AC307" i="208" s="1"/>
  <c r="AA315" i="208"/>
  <c r="AA324" i="208" s="1"/>
  <c r="AE283" i="207"/>
  <c r="AE293" i="207" s="1"/>
  <c r="AI277" i="207"/>
  <c r="AI272" i="207"/>
  <c r="AL273" i="207"/>
  <c r="AI273" i="207"/>
  <c r="AJ273" i="207" s="1"/>
  <c r="AI270" i="207"/>
  <c r="AJ269" i="207" s="1"/>
  <c r="AE297" i="207"/>
  <c r="AD298" i="207"/>
  <c r="Z331" i="207"/>
  <c r="Z338" i="207" s="1"/>
  <c r="AF282" i="207"/>
  <c r="AG281" i="207"/>
  <c r="AG282" i="207" s="1"/>
  <c r="AD290" i="207"/>
  <c r="AB329" i="207"/>
  <c r="AA330" i="207"/>
  <c r="AD291" i="207"/>
  <c r="AB307" i="207"/>
  <c r="AB314" i="207"/>
  <c r="AC313" i="207"/>
  <c r="AD292" i="207"/>
  <c r="AB309" i="207"/>
  <c r="AC299" i="207"/>
  <c r="AC306" i="207" s="1"/>
  <c r="AG276" i="207"/>
  <c r="Y338" i="207"/>
  <c r="AG275" i="207"/>
  <c r="AI275" i="207" s="1"/>
  <c r="AB306" i="207"/>
  <c r="AG274" i="207"/>
  <c r="AA315" i="207"/>
  <c r="AA325" i="207" s="1"/>
  <c r="AI276" i="207" l="1"/>
  <c r="Z339" i="207"/>
  <c r="Z340" i="207"/>
  <c r="AC307" i="207"/>
  <c r="AC308" i="207"/>
  <c r="Z341" i="207"/>
  <c r="AI274" i="207"/>
  <c r="AC309" i="207"/>
  <c r="AE291" i="208"/>
  <c r="AA322" i="208"/>
  <c r="AA323" i="208"/>
  <c r="AC309" i="208"/>
  <c r="AC306" i="208"/>
  <c r="AC308" i="208"/>
  <c r="AA325" i="208"/>
  <c r="AD299" i="208"/>
  <c r="AD309" i="208" s="1"/>
  <c r="AC329" i="208"/>
  <c r="AB330" i="208"/>
  <c r="AF297" i="208"/>
  <c r="AE298" i="208"/>
  <c r="AA331" i="208"/>
  <c r="AA339" i="208" s="1"/>
  <c r="AA340" i="208"/>
  <c r="Z338" i="208"/>
  <c r="AG283" i="208"/>
  <c r="AI282" i="208" s="1"/>
  <c r="AI284" i="208"/>
  <c r="AE290" i="208"/>
  <c r="Z339" i="208"/>
  <c r="AE292" i="208"/>
  <c r="Z340" i="208"/>
  <c r="AD313" i="208"/>
  <c r="AC314" i="208"/>
  <c r="AF283" i="208"/>
  <c r="AF291" i="208" s="1"/>
  <c r="AB315" i="208"/>
  <c r="AB322" i="208" s="1"/>
  <c r="AA331" i="207"/>
  <c r="AA341" i="207" s="1"/>
  <c r="AC329" i="207"/>
  <c r="AB330" i="207"/>
  <c r="AD299" i="207"/>
  <c r="AD309" i="207" s="1"/>
  <c r="AD306" i="207"/>
  <c r="AG283" i="207"/>
  <c r="AI282" i="207" s="1"/>
  <c r="AI284" i="207"/>
  <c r="AE298" i="207"/>
  <c r="AF297" i="207"/>
  <c r="AE290" i="207"/>
  <c r="AA323" i="207"/>
  <c r="AD313" i="207"/>
  <c r="AC314" i="207"/>
  <c r="AF283" i="207"/>
  <c r="AF293" i="207" s="1"/>
  <c r="AE291" i="207"/>
  <c r="AA324" i="207"/>
  <c r="AB315" i="207"/>
  <c r="AB324" i="207" s="1"/>
  <c r="AE292" i="207"/>
  <c r="AA322" i="207"/>
  <c r="AF290" i="207" l="1"/>
  <c r="AF292" i="207"/>
  <c r="AF291" i="207"/>
  <c r="AA341" i="208"/>
  <c r="AG293" i="208"/>
  <c r="AA338" i="208"/>
  <c r="AD306" i="208"/>
  <c r="AF290" i="208"/>
  <c r="AF292" i="208"/>
  <c r="AF293" i="208"/>
  <c r="AI293" i="208" s="1"/>
  <c r="AG297" i="208"/>
  <c r="AG298" i="208" s="1"/>
  <c r="AF298" i="208"/>
  <c r="AB331" i="208"/>
  <c r="AB341" i="208" s="1"/>
  <c r="AB323" i="208"/>
  <c r="AC330" i="208"/>
  <c r="AD329" i="208"/>
  <c r="AL289" i="208"/>
  <c r="AI289" i="208"/>
  <c r="AJ289" i="208" s="1"/>
  <c r="AI286" i="208"/>
  <c r="AJ285" i="208" s="1"/>
  <c r="AI288" i="208"/>
  <c r="AD308" i="208"/>
  <c r="AD314" i="208"/>
  <c r="AE313" i="208"/>
  <c r="AG290" i="208"/>
  <c r="AI290" i="208" s="1"/>
  <c r="AC315" i="208"/>
  <c r="AC325" i="208" s="1"/>
  <c r="AB324" i="208"/>
  <c r="AG291" i="208"/>
  <c r="AI291" i="208" s="1"/>
  <c r="AD307" i="208"/>
  <c r="AB325" i="208"/>
  <c r="AG292" i="208"/>
  <c r="AE299" i="208"/>
  <c r="AE306" i="208" s="1"/>
  <c r="AB331" i="207"/>
  <c r="AB341" i="207" s="1"/>
  <c r="AG291" i="207"/>
  <c r="AD329" i="207"/>
  <c r="AC330" i="207"/>
  <c r="AB322" i="207"/>
  <c r="AA338" i="207"/>
  <c r="AE299" i="207"/>
  <c r="AE307" i="207" s="1"/>
  <c r="AE306" i="207"/>
  <c r="AD308" i="207"/>
  <c r="AA339" i="207"/>
  <c r="AG293" i="207"/>
  <c r="AI293" i="207" s="1"/>
  <c r="AL289" i="207"/>
  <c r="AI289" i="207"/>
  <c r="AJ289" i="207" s="1"/>
  <c r="AI286" i="207"/>
  <c r="AJ285" i="207" s="1"/>
  <c r="AI288" i="207"/>
  <c r="AA340" i="207"/>
  <c r="AE313" i="207"/>
  <c r="AD314" i="207"/>
  <c r="AB325" i="207"/>
  <c r="AG292" i="207"/>
  <c r="AI292" i="207" s="1"/>
  <c r="AD307" i="207"/>
  <c r="AG297" i="207"/>
  <c r="AG298" i="207" s="1"/>
  <c r="AF298" i="207"/>
  <c r="AB323" i="207"/>
  <c r="AC315" i="207"/>
  <c r="AC325" i="207" s="1"/>
  <c r="AG290" i="207"/>
  <c r="AI290" i="207" s="1"/>
  <c r="AE308" i="207" l="1"/>
  <c r="AE309" i="207"/>
  <c r="AI291" i="207"/>
  <c r="AI292" i="208"/>
  <c r="AE307" i="208"/>
  <c r="AC322" i="208"/>
  <c r="AE309" i="208"/>
  <c r="AC323" i="208"/>
  <c r="AB338" i="208"/>
  <c r="AC324" i="208"/>
  <c r="AB339" i="208"/>
  <c r="AB340" i="208"/>
  <c r="AE314" i="208"/>
  <c r="AF313" i="208"/>
  <c r="AE329" i="208"/>
  <c r="AD330" i="208"/>
  <c r="AF299" i="208"/>
  <c r="AF306" i="208" s="1"/>
  <c r="AE308" i="208"/>
  <c r="AD323" i="208"/>
  <c r="AD315" i="208"/>
  <c r="AD324" i="208" s="1"/>
  <c r="AC331" i="208"/>
  <c r="AC341" i="208" s="1"/>
  <c r="AG299" i="208"/>
  <c r="AI298" i="208" s="1"/>
  <c r="AI300" i="208"/>
  <c r="AC331" i="207"/>
  <c r="AC341" i="207" s="1"/>
  <c r="AE329" i="207"/>
  <c r="AD330" i="207"/>
  <c r="AF299" i="207"/>
  <c r="AF309" i="207" s="1"/>
  <c r="AB338" i="207"/>
  <c r="AB339" i="207"/>
  <c r="AG299" i="207"/>
  <c r="AI298" i="207" s="1"/>
  <c r="AI300" i="207"/>
  <c r="AC322" i="207"/>
  <c r="AB340" i="207"/>
  <c r="AC323" i="207"/>
  <c r="AC324" i="207"/>
  <c r="AD315" i="207"/>
  <c r="AD324" i="207" s="1"/>
  <c r="AF313" i="207"/>
  <c r="AE314" i="207"/>
  <c r="AF307" i="207" l="1"/>
  <c r="AF306" i="207"/>
  <c r="AF308" i="207"/>
  <c r="AG308" i="208"/>
  <c r="AG309" i="208"/>
  <c r="AF309" i="208"/>
  <c r="AD325" i="208"/>
  <c r="AD322" i="208"/>
  <c r="AI309" i="208"/>
  <c r="AF307" i="208"/>
  <c r="AG307" i="208"/>
  <c r="AI307" i="208" s="1"/>
  <c r="AD331" i="208"/>
  <c r="AD341" i="208" s="1"/>
  <c r="AC338" i="208"/>
  <c r="AE330" i="208"/>
  <c r="AF329" i="208"/>
  <c r="AC339" i="208"/>
  <c r="AF314" i="208"/>
  <c r="AG313" i="208"/>
  <c r="AG314" i="208" s="1"/>
  <c r="AC340" i="208"/>
  <c r="AF308" i="208"/>
  <c r="AI308" i="208" s="1"/>
  <c r="AE315" i="208"/>
  <c r="AE323" i="208" s="1"/>
  <c r="AL305" i="208"/>
  <c r="AI305" i="208"/>
  <c r="AJ305" i="208" s="1"/>
  <c r="AI304" i="208"/>
  <c r="AI302" i="208"/>
  <c r="AJ301" i="208" s="1"/>
  <c r="AG306" i="208"/>
  <c r="AI306" i="208" s="1"/>
  <c r="AD331" i="207"/>
  <c r="AD341" i="207" s="1"/>
  <c r="AE330" i="207"/>
  <c r="AF329" i="207"/>
  <c r="AI304" i="207"/>
  <c r="AL305" i="207"/>
  <c r="AI305" i="207"/>
  <c r="AJ305" i="207" s="1"/>
  <c r="AI302" i="207"/>
  <c r="AJ301" i="207" s="1"/>
  <c r="AG307" i="207"/>
  <c r="AI307" i="207" s="1"/>
  <c r="AC338" i="207"/>
  <c r="AD325" i="207"/>
  <c r="AG309" i="207"/>
  <c r="AI309" i="207" s="1"/>
  <c r="AC339" i="207"/>
  <c r="AD322" i="207"/>
  <c r="AD323" i="207"/>
  <c r="AG306" i="207"/>
  <c r="AI306" i="207" s="1"/>
  <c r="AC340" i="207"/>
  <c r="AF314" i="207"/>
  <c r="AG313" i="207"/>
  <c r="AG314" i="207" s="1"/>
  <c r="AE315" i="207"/>
  <c r="AE324" i="207" s="1"/>
  <c r="AG308" i="207"/>
  <c r="AI308" i="207" s="1"/>
  <c r="AE325" i="207" l="1"/>
  <c r="AE325" i="208"/>
  <c r="AF330" i="208"/>
  <c r="AG329" i="208"/>
  <c r="AG330" i="208" s="1"/>
  <c r="AE331" i="208"/>
  <c r="AE341" i="208" s="1"/>
  <c r="AG315" i="208"/>
  <c r="AI314" i="208" s="1"/>
  <c r="AG324" i="208"/>
  <c r="AI316" i="208"/>
  <c r="AD338" i="208"/>
  <c r="AE322" i="208"/>
  <c r="AF315" i="208"/>
  <c r="AF325" i="208" s="1"/>
  <c r="AD339" i="208"/>
  <c r="AE324" i="208"/>
  <c r="AD340" i="208"/>
  <c r="AF330" i="207"/>
  <c r="AG329" i="207"/>
  <c r="AG330" i="207" s="1"/>
  <c r="AE331" i="207"/>
  <c r="AE341" i="207" s="1"/>
  <c r="AD338" i="207"/>
  <c r="AD339" i="207"/>
  <c r="AG315" i="207"/>
  <c r="AI314" i="207" s="1"/>
  <c r="AI316" i="207"/>
  <c r="AD340" i="207"/>
  <c r="AF315" i="207"/>
  <c r="AF325" i="207" s="1"/>
  <c r="AE322" i="207"/>
  <c r="AE323" i="207"/>
  <c r="AG322" i="208" l="1"/>
  <c r="AE338" i="208"/>
  <c r="AE339" i="208"/>
  <c r="AE340" i="208"/>
  <c r="AG331" i="208"/>
  <c r="AI330" i="208" s="1"/>
  <c r="AI332" i="208"/>
  <c r="AF324" i="208"/>
  <c r="AI324" i="208" s="1"/>
  <c r="AG323" i="208"/>
  <c r="AF331" i="208"/>
  <c r="AF338" i="208" s="1"/>
  <c r="AL321" i="208"/>
  <c r="AI321" i="208"/>
  <c r="AJ321" i="208" s="1"/>
  <c r="AI320" i="208"/>
  <c r="AI318" i="208"/>
  <c r="AJ317" i="208" s="1"/>
  <c r="U3" i="208"/>
  <c r="AF322" i="208"/>
  <c r="AI322" i="208" s="1"/>
  <c r="AF323" i="208"/>
  <c r="AG325" i="208"/>
  <c r="AI325" i="208" s="1"/>
  <c r="AE338" i="207"/>
  <c r="AG322" i="207"/>
  <c r="AF323" i="207"/>
  <c r="AG324" i="207"/>
  <c r="AI324" i="207" s="1"/>
  <c r="AE339" i="207"/>
  <c r="AE340" i="207"/>
  <c r="AG323" i="207"/>
  <c r="AI323" i="207" s="1"/>
  <c r="AF322" i="207"/>
  <c r="AF324" i="207"/>
  <c r="AG325" i="207"/>
  <c r="AI325" i="207" s="1"/>
  <c r="AG331" i="207"/>
  <c r="AI330" i="207" s="1"/>
  <c r="AI332" i="207"/>
  <c r="U3" i="207" s="1"/>
  <c r="AL321" i="207"/>
  <c r="AI321" i="207"/>
  <c r="AJ321" i="207" s="1"/>
  <c r="AI318" i="207"/>
  <c r="AJ317" i="207" s="1"/>
  <c r="AI320" i="207"/>
  <c r="AF331" i="207"/>
  <c r="AF338" i="207" s="1"/>
  <c r="AF339" i="207" l="1"/>
  <c r="AF340" i="207"/>
  <c r="AF341" i="207"/>
  <c r="AG339" i="208"/>
  <c r="AG340" i="208"/>
  <c r="AF340" i="208"/>
  <c r="AI340" i="208" s="1"/>
  <c r="AG341" i="208"/>
  <c r="AF341" i="208"/>
  <c r="AI341" i="208" s="1"/>
  <c r="AF339" i="208"/>
  <c r="AI323" i="208"/>
  <c r="AI339" i="208"/>
  <c r="AH5" i="208" s="1"/>
  <c r="AH4" i="208" s="1"/>
  <c r="U4" i="208"/>
  <c r="Y4" i="208" s="1"/>
  <c r="Y3" i="208"/>
  <c r="AL337" i="208"/>
  <c r="AH3" i="208" s="1"/>
  <c r="AH2" i="208" s="1"/>
  <c r="AI337" i="208"/>
  <c r="AJ337" i="208" s="1"/>
  <c r="AI334" i="208"/>
  <c r="AJ333" i="208" s="1"/>
  <c r="AI336" i="208"/>
  <c r="AG338" i="208"/>
  <c r="AI338" i="208" s="1"/>
  <c r="U4" i="207"/>
  <c r="Y4" i="207" s="1"/>
  <c r="Y3" i="207"/>
  <c r="AG338" i="207"/>
  <c r="AI338" i="207" s="1"/>
  <c r="AG339" i="207"/>
  <c r="AI339" i="207" s="1"/>
  <c r="AH5" i="207" s="1"/>
  <c r="AH4" i="207" s="1"/>
  <c r="AI337" i="207"/>
  <c r="AJ337" i="207" s="1"/>
  <c r="AL337" i="207"/>
  <c r="AH3" i="207" s="1"/>
  <c r="AH2" i="207" s="1"/>
  <c r="AI336" i="207"/>
  <c r="AI334" i="207"/>
  <c r="AJ333" i="207" s="1"/>
  <c r="AG340" i="207"/>
  <c r="AI340" i="207" s="1"/>
  <c r="AG341" i="207"/>
  <c r="AI341" i="207" s="1"/>
  <c r="AI322" i="207"/>
  <c r="U5" i="207" s="1"/>
  <c r="W5" i="208" l="1"/>
  <c r="U5" i="208"/>
  <c r="Y5" i="208" s="1"/>
  <c r="W5" i="207"/>
  <c r="Y5" i="207" s="1"/>
  <c r="G4" i="206" l="1"/>
  <c r="B3" i="206"/>
  <c r="K13" i="202" l="1"/>
  <c r="K12" i="202"/>
  <c r="K10" i="202"/>
  <c r="E27" i="202"/>
  <c r="I27" i="202"/>
  <c r="C5" i="107"/>
  <c r="E26" i="202"/>
  <c r="E8" i="74"/>
  <c r="E25" i="202"/>
  <c r="E7" i="74"/>
  <c r="B8" i="202"/>
  <c r="G3" i="201" l="1"/>
  <c r="G5" i="201"/>
  <c r="P5" i="201" s="1"/>
  <c r="G4" i="201"/>
  <c r="G5" i="200"/>
  <c r="P5" i="200" s="1"/>
  <c r="P94" i="200" s="1"/>
  <c r="G4" i="200"/>
  <c r="C8" i="200" s="1"/>
  <c r="C9" i="200" s="1"/>
  <c r="G5" i="199"/>
  <c r="G4" i="199"/>
  <c r="C8" i="199" s="1"/>
  <c r="C9" i="199" s="1"/>
  <c r="G3" i="200"/>
  <c r="G3" i="199"/>
  <c r="AG85" i="201"/>
  <c r="AG83" i="201"/>
  <c r="AG81" i="201"/>
  <c r="AG76" i="201"/>
  <c r="AG74" i="201"/>
  <c r="AG72" i="201"/>
  <c r="AG67" i="201"/>
  <c r="AG65" i="201"/>
  <c r="AG63" i="201"/>
  <c r="AG58" i="201"/>
  <c r="AG56" i="201"/>
  <c r="AG54" i="201"/>
  <c r="AG49" i="201"/>
  <c r="AG47" i="201"/>
  <c r="AG45" i="201"/>
  <c r="AG40" i="201"/>
  <c r="AG38" i="201"/>
  <c r="AG36" i="201"/>
  <c r="AG31" i="201"/>
  <c r="AG29" i="201"/>
  <c r="AG27" i="201"/>
  <c r="AF26" i="201"/>
  <c r="AF35" i="201" s="1"/>
  <c r="AF44" i="201" s="1"/>
  <c r="AF53" i="201" s="1"/>
  <c r="AF62" i="201" s="1"/>
  <c r="AF71" i="201" s="1"/>
  <c r="AF80" i="201" s="1"/>
  <c r="AG22" i="201"/>
  <c r="AG20" i="201"/>
  <c r="AG18" i="201"/>
  <c r="AF17" i="201"/>
  <c r="AG13" i="201"/>
  <c r="AG11" i="201"/>
  <c r="AG9" i="201"/>
  <c r="C9" i="201"/>
  <c r="D8" i="201"/>
  <c r="C8" i="201"/>
  <c r="W3" i="201"/>
  <c r="AG174" i="200"/>
  <c r="AG172" i="200"/>
  <c r="AG170" i="200"/>
  <c r="AG165" i="200"/>
  <c r="AG163" i="200"/>
  <c r="AG161" i="200"/>
  <c r="AG156" i="200"/>
  <c r="AG154" i="200"/>
  <c r="AG152" i="200"/>
  <c r="AG147" i="200"/>
  <c r="AG145" i="200"/>
  <c r="AG143" i="200"/>
  <c r="AG138" i="200"/>
  <c r="AG136" i="200"/>
  <c r="AG134" i="200"/>
  <c r="AG129" i="200"/>
  <c r="AG127" i="200"/>
  <c r="AG125" i="200"/>
  <c r="AG120" i="200"/>
  <c r="AG118" i="200"/>
  <c r="AG116" i="200"/>
  <c r="AG111" i="200"/>
  <c r="AG109" i="200"/>
  <c r="AG107" i="200"/>
  <c r="AG102" i="200"/>
  <c r="AG100" i="200"/>
  <c r="AG98" i="200"/>
  <c r="G94" i="200"/>
  <c r="G93" i="200"/>
  <c r="G92" i="200"/>
  <c r="AG85" i="200"/>
  <c r="AG83" i="200"/>
  <c r="AG81" i="200"/>
  <c r="AG76" i="200"/>
  <c r="AG74" i="200"/>
  <c r="AG72" i="200"/>
  <c r="AG67" i="200"/>
  <c r="AG65" i="200"/>
  <c r="AG63" i="200"/>
  <c r="AG58" i="200"/>
  <c r="AG56" i="200"/>
  <c r="AG54" i="200"/>
  <c r="AG49" i="200"/>
  <c r="AG47" i="200"/>
  <c r="AG45" i="200"/>
  <c r="AG40" i="200"/>
  <c r="AG38" i="200"/>
  <c r="AG36" i="200"/>
  <c r="AG31" i="200"/>
  <c r="AG29" i="200"/>
  <c r="AG27" i="200"/>
  <c r="AG22" i="200"/>
  <c r="AG20" i="200"/>
  <c r="AG18" i="200"/>
  <c r="AF17" i="200"/>
  <c r="AF26" i="200" s="1"/>
  <c r="AF35" i="200" s="1"/>
  <c r="AF44" i="200" s="1"/>
  <c r="AF53" i="200" s="1"/>
  <c r="AF62" i="200" s="1"/>
  <c r="AF71" i="200" s="1"/>
  <c r="AF80" i="200" s="1"/>
  <c r="AF97" i="200" s="1"/>
  <c r="AF106" i="200" s="1"/>
  <c r="AF115" i="200" s="1"/>
  <c r="AF124" i="200" s="1"/>
  <c r="AF133" i="200" s="1"/>
  <c r="AF142" i="200" s="1"/>
  <c r="AF151" i="200" s="1"/>
  <c r="AF160" i="200" s="1"/>
  <c r="AF169" i="200" s="1"/>
  <c r="AG13" i="200"/>
  <c r="AG11" i="200"/>
  <c r="AG9" i="200"/>
  <c r="AG85" i="199"/>
  <c r="AG83" i="199"/>
  <c r="AG81" i="199"/>
  <c r="AG76" i="199"/>
  <c r="AG74" i="199"/>
  <c r="AG72" i="199"/>
  <c r="AG67" i="199"/>
  <c r="AG65" i="199"/>
  <c r="AG63" i="199"/>
  <c r="AG58" i="199"/>
  <c r="AG56" i="199"/>
  <c r="AG54" i="199"/>
  <c r="AG49" i="199"/>
  <c r="AG47" i="199"/>
  <c r="AG45" i="199"/>
  <c r="AG40" i="199"/>
  <c r="AG38" i="199"/>
  <c r="AG36" i="199"/>
  <c r="AF35" i="199"/>
  <c r="AF44" i="199" s="1"/>
  <c r="AF53" i="199" s="1"/>
  <c r="AF62" i="199" s="1"/>
  <c r="AF71" i="199" s="1"/>
  <c r="AF80" i="199" s="1"/>
  <c r="AG31" i="199"/>
  <c r="AG29" i="199"/>
  <c r="AG27" i="199"/>
  <c r="AF26" i="199"/>
  <c r="AG22" i="199"/>
  <c r="AG20" i="199"/>
  <c r="AG18" i="199"/>
  <c r="AF17" i="199"/>
  <c r="AG13" i="199"/>
  <c r="AG11" i="199"/>
  <c r="AG9" i="199"/>
  <c r="P5" i="199"/>
  <c r="W3" i="199"/>
  <c r="D8" i="200" l="1"/>
  <c r="D9" i="200" s="1"/>
  <c r="W4" i="201"/>
  <c r="D9" i="201"/>
  <c r="E8" i="201"/>
  <c r="W3" i="200"/>
  <c r="W4" i="200"/>
  <c r="D8" i="199"/>
  <c r="W4" i="199"/>
  <c r="E8" i="200" l="1"/>
  <c r="E9" i="200" s="1"/>
  <c r="F8" i="201"/>
  <c r="E9" i="201"/>
  <c r="D9" i="199"/>
  <c r="E8" i="199"/>
  <c r="F8" i="200" l="1"/>
  <c r="F9" i="200" s="1"/>
  <c r="F9" i="201"/>
  <c r="G8" i="201"/>
  <c r="F8" i="199"/>
  <c r="E9" i="199"/>
  <c r="G8" i="200" l="1"/>
  <c r="G9" i="200" s="1"/>
  <c r="G9" i="201"/>
  <c r="H8" i="201"/>
  <c r="G8" i="199"/>
  <c r="F9" i="199"/>
  <c r="H8" i="200" l="1"/>
  <c r="I8" i="200" s="1"/>
  <c r="H9" i="201"/>
  <c r="I8" i="201"/>
  <c r="H8" i="199"/>
  <c r="G9" i="199"/>
  <c r="H9" i="200" l="1"/>
  <c r="J8" i="201"/>
  <c r="I9" i="201"/>
  <c r="J8" i="200"/>
  <c r="I9" i="200"/>
  <c r="I8" i="199"/>
  <c r="H9" i="199"/>
  <c r="K8" i="201" l="1"/>
  <c r="J9" i="201"/>
  <c r="K8" i="200"/>
  <c r="J9" i="200"/>
  <c r="I9" i="199"/>
  <c r="J8" i="199"/>
  <c r="K9" i="201" l="1"/>
  <c r="L8" i="201"/>
  <c r="K9" i="200"/>
  <c r="L8" i="200"/>
  <c r="J9" i="199"/>
  <c r="K8" i="199"/>
  <c r="L9" i="201" l="1"/>
  <c r="M8" i="201"/>
  <c r="L9" i="200"/>
  <c r="M8" i="200"/>
  <c r="K9" i="199"/>
  <c r="L8" i="199"/>
  <c r="N8" i="201" l="1"/>
  <c r="M9" i="201"/>
  <c r="M9" i="200"/>
  <c r="N8" i="200"/>
  <c r="L9" i="199"/>
  <c r="M8" i="199"/>
  <c r="N9" i="201" l="1"/>
  <c r="O8" i="201"/>
  <c r="N9" i="200"/>
  <c r="O8" i="200"/>
  <c r="N8" i="199"/>
  <c r="M9" i="199"/>
  <c r="O9" i="201" l="1"/>
  <c r="P8" i="201"/>
  <c r="O9" i="200"/>
  <c r="P8" i="200"/>
  <c r="O8" i="199"/>
  <c r="N9" i="199"/>
  <c r="Q8" i="201" l="1"/>
  <c r="P9" i="201"/>
  <c r="Q8" i="200"/>
  <c r="P9" i="200"/>
  <c r="P8" i="199"/>
  <c r="O9" i="199"/>
  <c r="R8" i="201" l="1"/>
  <c r="Q9" i="201"/>
  <c r="R8" i="200"/>
  <c r="Q9" i="200"/>
  <c r="Q8" i="199"/>
  <c r="P9" i="199"/>
  <c r="S8" i="201" l="1"/>
  <c r="R9" i="201"/>
  <c r="S8" i="200"/>
  <c r="R9" i="200"/>
  <c r="Q9" i="199"/>
  <c r="R8" i="199"/>
  <c r="T8" i="201" l="1"/>
  <c r="S9" i="201"/>
  <c r="S9" i="200"/>
  <c r="T8" i="200"/>
  <c r="R9" i="199"/>
  <c r="S8" i="199"/>
  <c r="T9" i="201" l="1"/>
  <c r="U8" i="201"/>
  <c r="T9" i="200"/>
  <c r="U8" i="200"/>
  <c r="S9" i="199"/>
  <c r="T8" i="199"/>
  <c r="V8" i="201" l="1"/>
  <c r="U9" i="201"/>
  <c r="U9" i="200"/>
  <c r="V8" i="200"/>
  <c r="T9" i="199"/>
  <c r="U8" i="199"/>
  <c r="V9" i="201" l="1"/>
  <c r="W8" i="201"/>
  <c r="V9" i="200"/>
  <c r="W8" i="200"/>
  <c r="V8" i="199"/>
  <c r="U9" i="199"/>
  <c r="W9" i="201" l="1"/>
  <c r="X8" i="201"/>
  <c r="W9" i="200"/>
  <c r="X8" i="200"/>
  <c r="W8" i="199"/>
  <c r="V9" i="199"/>
  <c r="X9" i="201" l="1"/>
  <c r="Y8" i="201"/>
  <c r="Y8" i="200"/>
  <c r="X9" i="200"/>
  <c r="X8" i="199"/>
  <c r="W9" i="199"/>
  <c r="Z8" i="201" l="1"/>
  <c r="Y9" i="201"/>
  <c r="Z8" i="200"/>
  <c r="Y9" i="200"/>
  <c r="Y8" i="199"/>
  <c r="X9" i="199"/>
  <c r="AA8" i="201" l="1"/>
  <c r="Z9" i="201"/>
  <c r="AA8" i="200"/>
  <c r="Z9" i="200"/>
  <c r="Y9" i="199"/>
  <c r="Z8" i="199"/>
  <c r="AA9" i="201" l="1"/>
  <c r="AB8" i="201"/>
  <c r="AA9" i="200"/>
  <c r="AB8" i="200"/>
  <c r="Z9" i="199"/>
  <c r="AA8" i="199"/>
  <c r="AB9" i="201" l="1"/>
  <c r="AC8" i="201"/>
  <c r="AB9" i="200"/>
  <c r="AC8" i="200"/>
  <c r="AA9" i="199"/>
  <c r="AB8" i="199"/>
  <c r="AD8" i="201" l="1"/>
  <c r="AC9" i="201"/>
  <c r="AC9" i="200"/>
  <c r="AD8" i="200"/>
  <c r="AB9" i="199"/>
  <c r="AC8" i="199"/>
  <c r="AD9" i="201" l="1"/>
  <c r="C17" i="201"/>
  <c r="AG10" i="201"/>
  <c r="AD9" i="200"/>
  <c r="C17" i="200"/>
  <c r="AG10" i="200"/>
  <c r="AD8" i="199"/>
  <c r="AC9" i="199"/>
  <c r="AG12" i="201" l="1"/>
  <c r="AG14" i="201"/>
  <c r="D17" i="201"/>
  <c r="C18" i="201"/>
  <c r="D17" i="200"/>
  <c r="C18" i="200"/>
  <c r="AG14" i="200"/>
  <c r="AG12" i="200"/>
  <c r="C17" i="199"/>
  <c r="AD9" i="199"/>
  <c r="AG10" i="199"/>
  <c r="E17" i="201" l="1"/>
  <c r="D18" i="201"/>
  <c r="E17" i="200"/>
  <c r="D18" i="200"/>
  <c r="C18" i="199"/>
  <c r="D17" i="199"/>
  <c r="AG12" i="199"/>
  <c r="AG14" i="199"/>
  <c r="E18" i="201" l="1"/>
  <c r="F17" i="201"/>
  <c r="E18" i="200"/>
  <c r="F17" i="200"/>
  <c r="D18" i="199"/>
  <c r="E17" i="199"/>
  <c r="G17" i="201" l="1"/>
  <c r="F18" i="201"/>
  <c r="F18" i="200"/>
  <c r="G17" i="200"/>
  <c r="E18" i="199"/>
  <c r="F17" i="199"/>
  <c r="G18" i="201" l="1"/>
  <c r="H17" i="201"/>
  <c r="G18" i="200"/>
  <c r="H17" i="200"/>
  <c r="G17" i="199"/>
  <c r="F18" i="199"/>
  <c r="H18" i="201" l="1"/>
  <c r="I17" i="201"/>
  <c r="H18" i="200"/>
  <c r="I17" i="200"/>
  <c r="H17" i="199"/>
  <c r="G18" i="199"/>
  <c r="J17" i="201" l="1"/>
  <c r="I18" i="201"/>
  <c r="J17" i="200"/>
  <c r="I18" i="200"/>
  <c r="I17" i="199"/>
  <c r="H18" i="199"/>
  <c r="J18" i="201" l="1"/>
  <c r="K17" i="201"/>
  <c r="K17" i="200"/>
  <c r="J18" i="200"/>
  <c r="J17" i="199"/>
  <c r="I18" i="199"/>
  <c r="L17" i="201" l="1"/>
  <c r="K18" i="201"/>
  <c r="L17" i="200"/>
  <c r="K18" i="200"/>
  <c r="J18" i="199"/>
  <c r="K17" i="199"/>
  <c r="M17" i="201" l="1"/>
  <c r="L18" i="201"/>
  <c r="M17" i="200"/>
  <c r="L18" i="200"/>
  <c r="K18" i="199"/>
  <c r="L17" i="199"/>
  <c r="M18" i="201" l="1"/>
  <c r="N17" i="201"/>
  <c r="M18" i="200"/>
  <c r="N17" i="200"/>
  <c r="L18" i="199"/>
  <c r="M17" i="199"/>
  <c r="O17" i="201" l="1"/>
  <c r="N18" i="201"/>
  <c r="N18" i="200"/>
  <c r="O17" i="200"/>
  <c r="M18" i="199"/>
  <c r="N17" i="199"/>
  <c r="O18" i="201" l="1"/>
  <c r="P17" i="201"/>
  <c r="O18" i="200"/>
  <c r="P17" i="200"/>
  <c r="O17" i="199"/>
  <c r="N18" i="199"/>
  <c r="P18" i="201" l="1"/>
  <c r="Q17" i="201"/>
  <c r="P18" i="200"/>
  <c r="Q17" i="200"/>
  <c r="P17" i="199"/>
  <c r="O18" i="199"/>
  <c r="R17" i="201" l="1"/>
  <c r="Q18" i="201"/>
  <c r="R17" i="200"/>
  <c r="Q18" i="200"/>
  <c r="Q17" i="199"/>
  <c r="P18" i="199"/>
  <c r="R18" i="201" l="1"/>
  <c r="S17" i="201"/>
  <c r="S17" i="200"/>
  <c r="R18" i="200"/>
  <c r="R17" i="199"/>
  <c r="Q18" i="199"/>
  <c r="T17" i="201" l="1"/>
  <c r="S18" i="201"/>
  <c r="T17" i="200"/>
  <c r="S18" i="200"/>
  <c r="R18" i="199"/>
  <c r="S17" i="199"/>
  <c r="U17" i="201" l="1"/>
  <c r="T18" i="201"/>
  <c r="U17" i="200"/>
  <c r="T18" i="200"/>
  <c r="S18" i="199"/>
  <c r="T17" i="199"/>
  <c r="U18" i="201" l="1"/>
  <c r="V17" i="201"/>
  <c r="U18" i="200"/>
  <c r="V17" i="200"/>
  <c r="T18" i="199"/>
  <c r="U17" i="199"/>
  <c r="W17" i="201" l="1"/>
  <c r="V18" i="201"/>
  <c r="V18" i="200"/>
  <c r="W17" i="200"/>
  <c r="U18" i="199"/>
  <c r="V17" i="199"/>
  <c r="W18" i="201" l="1"/>
  <c r="X17" i="201"/>
  <c r="W18" i="200"/>
  <c r="X17" i="200"/>
  <c r="W17" i="199"/>
  <c r="V18" i="199"/>
  <c r="X18" i="201" l="1"/>
  <c r="Y17" i="201"/>
  <c r="X18" i="200"/>
  <c r="Y17" i="200"/>
  <c r="X17" i="199"/>
  <c r="W18" i="199"/>
  <c r="Z17" i="201" l="1"/>
  <c r="Y18" i="201"/>
  <c r="Z17" i="200"/>
  <c r="Y18" i="200"/>
  <c r="Y17" i="199"/>
  <c r="X18" i="199"/>
  <c r="Z18" i="201" l="1"/>
  <c r="AA17" i="201"/>
  <c r="AA17" i="200"/>
  <c r="Z18" i="200"/>
  <c r="Z17" i="199"/>
  <c r="Y18" i="199"/>
  <c r="AB17" i="201" l="1"/>
  <c r="AA18" i="201"/>
  <c r="AB17" i="200"/>
  <c r="AA18" i="200"/>
  <c r="Z18" i="199"/>
  <c r="AA17" i="199"/>
  <c r="AC17" i="201" l="1"/>
  <c r="AB18" i="201"/>
  <c r="AC17" i="200"/>
  <c r="AB18" i="200"/>
  <c r="AA18" i="199"/>
  <c r="AB17" i="199"/>
  <c r="AC18" i="201" l="1"/>
  <c r="AD17" i="201"/>
  <c r="AC18" i="200"/>
  <c r="AD17" i="200"/>
  <c r="AB18" i="199"/>
  <c r="AC17" i="199"/>
  <c r="C26" i="201" l="1"/>
  <c r="AD18" i="201"/>
  <c r="AG19" i="201"/>
  <c r="AD18" i="200"/>
  <c r="C26" i="200"/>
  <c r="AG19" i="200"/>
  <c r="AC18" i="199"/>
  <c r="AD17" i="199"/>
  <c r="AG23" i="201" l="1"/>
  <c r="AG21" i="201"/>
  <c r="C27" i="201"/>
  <c r="D26" i="201"/>
  <c r="AG21" i="200"/>
  <c r="AG23" i="200"/>
  <c r="D26" i="200"/>
  <c r="C27" i="200"/>
  <c r="C26" i="199"/>
  <c r="AD18" i="199"/>
  <c r="AG19" i="199"/>
  <c r="E26" i="201" l="1"/>
  <c r="D27" i="201"/>
  <c r="E26" i="200"/>
  <c r="D27" i="200"/>
  <c r="C27" i="199"/>
  <c r="D26" i="199"/>
  <c r="AG23" i="199"/>
  <c r="AG21" i="199"/>
  <c r="F26" i="201" l="1"/>
  <c r="E27" i="201"/>
  <c r="F26" i="200"/>
  <c r="E27" i="200"/>
  <c r="D27" i="199"/>
  <c r="E26" i="199"/>
  <c r="F27" i="201" l="1"/>
  <c r="G26" i="201"/>
  <c r="F27" i="200"/>
  <c r="G26" i="200"/>
  <c r="E27" i="199"/>
  <c r="F26" i="199"/>
  <c r="H26" i="201" l="1"/>
  <c r="G27" i="201"/>
  <c r="G27" i="200"/>
  <c r="H26" i="200"/>
  <c r="F27" i="199"/>
  <c r="G26" i="199"/>
  <c r="H27" i="201" l="1"/>
  <c r="I26" i="201"/>
  <c r="H27" i="200"/>
  <c r="I26" i="200"/>
  <c r="H26" i="199"/>
  <c r="G27" i="199"/>
  <c r="I27" i="201" l="1"/>
  <c r="J26" i="201"/>
  <c r="I27" i="200"/>
  <c r="J26" i="200"/>
  <c r="I26" i="199"/>
  <c r="H27" i="199"/>
  <c r="K26" i="201" l="1"/>
  <c r="J27" i="201"/>
  <c r="K26" i="200"/>
  <c r="J27" i="200"/>
  <c r="J26" i="199"/>
  <c r="I27" i="199"/>
  <c r="K27" i="201" l="1"/>
  <c r="L26" i="201"/>
  <c r="L26" i="200"/>
  <c r="K27" i="200"/>
  <c r="K26" i="199"/>
  <c r="J27" i="199"/>
  <c r="M26" i="201" l="1"/>
  <c r="L27" i="201"/>
  <c r="M26" i="200"/>
  <c r="L27" i="200"/>
  <c r="K27" i="199"/>
  <c r="L26" i="199"/>
  <c r="N26" i="201" l="1"/>
  <c r="M27" i="201"/>
  <c r="N26" i="200"/>
  <c r="M27" i="200"/>
  <c r="L27" i="199"/>
  <c r="M26" i="199"/>
  <c r="N27" i="201" l="1"/>
  <c r="O26" i="201"/>
  <c r="N27" i="200"/>
  <c r="O26" i="200"/>
  <c r="M27" i="199"/>
  <c r="N26" i="199"/>
  <c r="P26" i="201" l="1"/>
  <c r="O27" i="201"/>
  <c r="O27" i="200"/>
  <c r="P26" i="200"/>
  <c r="N27" i="199"/>
  <c r="O26" i="199"/>
  <c r="P27" i="201" l="1"/>
  <c r="Q26" i="201"/>
  <c r="P27" i="200"/>
  <c r="Q26" i="200"/>
  <c r="P26" i="199"/>
  <c r="O27" i="199"/>
  <c r="Q27" i="201" l="1"/>
  <c r="R26" i="201"/>
  <c r="Q27" i="200"/>
  <c r="R26" i="200"/>
  <c r="Q26" i="199"/>
  <c r="P27" i="199"/>
  <c r="S26" i="201" l="1"/>
  <c r="R27" i="201"/>
  <c r="S26" i="200"/>
  <c r="R27" i="200"/>
  <c r="R26" i="199"/>
  <c r="Q27" i="199"/>
  <c r="S27" i="201" l="1"/>
  <c r="T26" i="201"/>
  <c r="T26" i="200"/>
  <c r="S27" i="200"/>
  <c r="S26" i="199"/>
  <c r="R27" i="199"/>
  <c r="U26" i="201" l="1"/>
  <c r="T27" i="201"/>
  <c r="U26" i="200"/>
  <c r="T27" i="200"/>
  <c r="S27" i="199"/>
  <c r="T26" i="199"/>
  <c r="V26" i="201" l="1"/>
  <c r="U27" i="201"/>
  <c r="V26" i="200"/>
  <c r="U27" i="200"/>
  <c r="T27" i="199"/>
  <c r="U26" i="199"/>
  <c r="V27" i="201" l="1"/>
  <c r="W26" i="201"/>
  <c r="V27" i="200"/>
  <c r="W26" i="200"/>
  <c r="U27" i="199"/>
  <c r="V26" i="199"/>
  <c r="X26" i="201" l="1"/>
  <c r="W27" i="201"/>
  <c r="W27" i="200"/>
  <c r="X26" i="200"/>
  <c r="V27" i="199"/>
  <c r="W26" i="199"/>
  <c r="X27" i="201" l="1"/>
  <c r="Y26" i="201"/>
  <c r="X27" i="200"/>
  <c r="Y26" i="200"/>
  <c r="X26" i="199"/>
  <c r="W27" i="199"/>
  <c r="Y27" i="201" l="1"/>
  <c r="Z26" i="201"/>
  <c r="Y27" i="200"/>
  <c r="Z26" i="200"/>
  <c r="Y26" i="199"/>
  <c r="X27" i="199"/>
  <c r="AA26" i="201" l="1"/>
  <c r="Z27" i="201"/>
  <c r="AA26" i="200"/>
  <c r="Z27" i="200"/>
  <c r="Z26" i="199"/>
  <c r="Y27" i="199"/>
  <c r="AA27" i="201" l="1"/>
  <c r="AB26" i="201"/>
  <c r="AB26" i="200"/>
  <c r="AA27" i="200"/>
  <c r="AA26" i="199"/>
  <c r="Z27" i="199"/>
  <c r="AC26" i="201" l="1"/>
  <c r="AB27" i="201"/>
  <c r="AC26" i="200"/>
  <c r="AB27" i="200"/>
  <c r="AA27" i="199"/>
  <c r="AB26" i="199"/>
  <c r="AD26" i="201" l="1"/>
  <c r="AC27" i="201"/>
  <c r="AD26" i="200"/>
  <c r="AC27" i="200"/>
  <c r="AB27" i="199"/>
  <c r="AC26" i="199"/>
  <c r="AD27" i="201" l="1"/>
  <c r="C35" i="201"/>
  <c r="AG28" i="201"/>
  <c r="AD27" i="200"/>
  <c r="C35" i="200"/>
  <c r="AG28" i="200"/>
  <c r="AC27" i="199"/>
  <c r="AD26" i="199"/>
  <c r="AG30" i="201" l="1"/>
  <c r="AG32" i="201"/>
  <c r="D35" i="201"/>
  <c r="C36" i="201"/>
  <c r="AG30" i="200"/>
  <c r="AG32" i="200"/>
  <c r="D35" i="200"/>
  <c r="C36" i="200"/>
  <c r="AD27" i="199"/>
  <c r="C35" i="199"/>
  <c r="AG28" i="199"/>
  <c r="D36" i="201" l="1"/>
  <c r="E35" i="201"/>
  <c r="E35" i="200"/>
  <c r="D36" i="200"/>
  <c r="AG30" i="199"/>
  <c r="AG32" i="199"/>
  <c r="D35" i="199"/>
  <c r="C36" i="199"/>
  <c r="F35" i="201" l="1"/>
  <c r="E36" i="201"/>
  <c r="F35" i="200"/>
  <c r="E36" i="200"/>
  <c r="D36" i="199"/>
  <c r="E35" i="199"/>
  <c r="G35" i="201" l="1"/>
  <c r="F36" i="201"/>
  <c r="G35" i="200"/>
  <c r="F36" i="200"/>
  <c r="E36" i="199"/>
  <c r="F35" i="199"/>
  <c r="G36" i="201" l="1"/>
  <c r="H35" i="201"/>
  <c r="G36" i="200"/>
  <c r="H35" i="200"/>
  <c r="F36" i="199"/>
  <c r="G35" i="199"/>
  <c r="I35" i="201" l="1"/>
  <c r="H36" i="201"/>
  <c r="H36" i="200"/>
  <c r="I35" i="200"/>
  <c r="G36" i="199"/>
  <c r="H35" i="199"/>
  <c r="I36" i="201" l="1"/>
  <c r="J35" i="201"/>
  <c r="I36" i="200"/>
  <c r="J35" i="200"/>
  <c r="I35" i="199"/>
  <c r="H36" i="199"/>
  <c r="J36" i="201" l="1"/>
  <c r="K35" i="201"/>
  <c r="J36" i="200"/>
  <c r="K35" i="200"/>
  <c r="J35" i="199"/>
  <c r="I36" i="199"/>
  <c r="L35" i="201" l="1"/>
  <c r="K36" i="201"/>
  <c r="L35" i="200"/>
  <c r="K36" i="200"/>
  <c r="K35" i="199"/>
  <c r="J36" i="199"/>
  <c r="L36" i="201" l="1"/>
  <c r="M35" i="201"/>
  <c r="M35" i="200"/>
  <c r="L36" i="200"/>
  <c r="L35" i="199"/>
  <c r="K36" i="199"/>
  <c r="N35" i="201" l="1"/>
  <c r="M36" i="201"/>
  <c r="N35" i="200"/>
  <c r="M36" i="200"/>
  <c r="L36" i="199"/>
  <c r="M35" i="199"/>
  <c r="O35" i="201" l="1"/>
  <c r="N36" i="201"/>
  <c r="O35" i="200"/>
  <c r="N36" i="200"/>
  <c r="M36" i="199"/>
  <c r="N35" i="199"/>
  <c r="O36" i="201" l="1"/>
  <c r="P35" i="201"/>
  <c r="O36" i="200"/>
  <c r="P35" i="200"/>
  <c r="N36" i="199"/>
  <c r="O35" i="199"/>
  <c r="Q35" i="201" l="1"/>
  <c r="P36" i="201"/>
  <c r="P36" i="200"/>
  <c r="Q35" i="200"/>
  <c r="O36" i="199"/>
  <c r="P35" i="199"/>
  <c r="Q36" i="201" l="1"/>
  <c r="R35" i="201"/>
  <c r="Q36" i="200"/>
  <c r="R35" i="200"/>
  <c r="Q35" i="199"/>
  <c r="P36" i="199"/>
  <c r="R36" i="201" l="1"/>
  <c r="S35" i="201"/>
  <c r="R36" i="200"/>
  <c r="S35" i="200"/>
  <c r="R35" i="199"/>
  <c r="Q36" i="199"/>
  <c r="T35" i="201" l="1"/>
  <c r="S36" i="201"/>
  <c r="T35" i="200"/>
  <c r="S36" i="200"/>
  <c r="S35" i="199"/>
  <c r="R36" i="199"/>
  <c r="T36" i="201" l="1"/>
  <c r="U35" i="201"/>
  <c r="U35" i="200"/>
  <c r="T36" i="200"/>
  <c r="T35" i="199"/>
  <c r="S36" i="199"/>
  <c r="V35" i="201" l="1"/>
  <c r="U36" i="201"/>
  <c r="V35" i="200"/>
  <c r="U36" i="200"/>
  <c r="T36" i="199"/>
  <c r="U35" i="199"/>
  <c r="W35" i="201" l="1"/>
  <c r="V36" i="201"/>
  <c r="W35" i="200"/>
  <c r="V36" i="200"/>
  <c r="U36" i="199"/>
  <c r="V35" i="199"/>
  <c r="W36" i="201" l="1"/>
  <c r="X35" i="201"/>
  <c r="W36" i="200"/>
  <c r="X35" i="200"/>
  <c r="V36" i="199"/>
  <c r="W35" i="199"/>
  <c r="Y35" i="201" l="1"/>
  <c r="X36" i="201"/>
  <c r="X36" i="200"/>
  <c r="Y35" i="200"/>
  <c r="W36" i="199"/>
  <c r="X35" i="199"/>
  <c r="Y36" i="201" l="1"/>
  <c r="Z35" i="201"/>
  <c r="Y36" i="200"/>
  <c r="Z35" i="200"/>
  <c r="Y35" i="199"/>
  <c r="X36" i="199"/>
  <c r="Z36" i="201" l="1"/>
  <c r="AA35" i="201"/>
  <c r="Z36" i="200"/>
  <c r="AA35" i="200"/>
  <c r="Z35" i="199"/>
  <c r="Y36" i="199"/>
  <c r="AB35" i="201" l="1"/>
  <c r="AA36" i="201"/>
  <c r="AB35" i="200"/>
  <c r="AA36" i="200"/>
  <c r="AA35" i="199"/>
  <c r="Z36" i="199"/>
  <c r="AB36" i="201" l="1"/>
  <c r="AC35" i="201"/>
  <c r="AC35" i="200"/>
  <c r="AB36" i="200"/>
  <c r="AB35" i="199"/>
  <c r="AA36" i="199"/>
  <c r="AD35" i="201" l="1"/>
  <c r="AC36" i="201"/>
  <c r="AD35" i="200"/>
  <c r="AC36" i="200"/>
  <c r="AB36" i="199"/>
  <c r="AC35" i="199"/>
  <c r="C44" i="201" l="1"/>
  <c r="AD36" i="201"/>
  <c r="AG37" i="201"/>
  <c r="AD36" i="200"/>
  <c r="C44" i="200"/>
  <c r="AG37" i="200"/>
  <c r="AC36" i="199"/>
  <c r="AD35" i="199"/>
  <c r="AG39" i="201" l="1"/>
  <c r="AG41" i="201"/>
  <c r="C45" i="201"/>
  <c r="D44" i="201"/>
  <c r="AG41" i="200"/>
  <c r="AG39" i="200"/>
  <c r="C45" i="200"/>
  <c r="D44" i="200"/>
  <c r="AD36" i="199"/>
  <c r="C44" i="199"/>
  <c r="AG37" i="199"/>
  <c r="E44" i="201" l="1"/>
  <c r="D45" i="201"/>
  <c r="E44" i="200"/>
  <c r="D45" i="200"/>
  <c r="AG41" i="199"/>
  <c r="AG39" i="199"/>
  <c r="D44" i="199"/>
  <c r="C45" i="199"/>
  <c r="E45" i="201" l="1"/>
  <c r="F44" i="201"/>
  <c r="F44" i="200"/>
  <c r="E45" i="200"/>
  <c r="E44" i="199"/>
  <c r="D45" i="199"/>
  <c r="G44" i="201" l="1"/>
  <c r="F45" i="201"/>
  <c r="G44" i="200"/>
  <c r="F45" i="200"/>
  <c r="E45" i="199"/>
  <c r="F44" i="199"/>
  <c r="H44" i="201" l="1"/>
  <c r="G45" i="201"/>
  <c r="H44" i="200"/>
  <c r="G45" i="200"/>
  <c r="F45" i="199"/>
  <c r="G44" i="199"/>
  <c r="H45" i="201" l="1"/>
  <c r="I44" i="201"/>
  <c r="H45" i="200"/>
  <c r="I44" i="200"/>
  <c r="G45" i="199"/>
  <c r="H44" i="199"/>
  <c r="J44" i="201" l="1"/>
  <c r="I45" i="201"/>
  <c r="I45" i="200"/>
  <c r="J44" i="200"/>
  <c r="H45" i="199"/>
  <c r="I44" i="199"/>
  <c r="J45" i="201" l="1"/>
  <c r="K44" i="201"/>
  <c r="J45" i="200"/>
  <c r="K44" i="200"/>
  <c r="J44" i="199"/>
  <c r="I45" i="199"/>
  <c r="K45" i="201" l="1"/>
  <c r="L44" i="201"/>
  <c r="K45" i="200"/>
  <c r="L44" i="200"/>
  <c r="K44" i="199"/>
  <c r="J45" i="199"/>
  <c r="M44" i="201" l="1"/>
  <c r="L45" i="201"/>
  <c r="M44" i="200"/>
  <c r="L45" i="200"/>
  <c r="L44" i="199"/>
  <c r="K45" i="199"/>
  <c r="M45" i="201" l="1"/>
  <c r="N44" i="201"/>
  <c r="N44" i="200"/>
  <c r="M45" i="200"/>
  <c r="M44" i="199"/>
  <c r="L45" i="199"/>
  <c r="O44" i="201" l="1"/>
  <c r="N45" i="201"/>
  <c r="O44" i="200"/>
  <c r="N45" i="200"/>
  <c r="M45" i="199"/>
  <c r="N44" i="199"/>
  <c r="P44" i="201" l="1"/>
  <c r="O45" i="201"/>
  <c r="P44" i="200"/>
  <c r="O45" i="200"/>
  <c r="N45" i="199"/>
  <c r="O44" i="199"/>
  <c r="P45" i="201" l="1"/>
  <c r="Q44" i="201"/>
  <c r="P45" i="200"/>
  <c r="Q44" i="200"/>
  <c r="O45" i="199"/>
  <c r="P44" i="199"/>
  <c r="R44" i="201" l="1"/>
  <c r="Q45" i="201"/>
  <c r="Q45" i="200"/>
  <c r="R44" i="200"/>
  <c r="P45" i="199"/>
  <c r="Q44" i="199"/>
  <c r="R45" i="201" l="1"/>
  <c r="S44" i="201"/>
  <c r="R45" i="200"/>
  <c r="S44" i="200"/>
  <c r="R44" i="199"/>
  <c r="Q45" i="199"/>
  <c r="S45" i="201" l="1"/>
  <c r="T44" i="201"/>
  <c r="S45" i="200"/>
  <c r="T44" i="200"/>
  <c r="S44" i="199"/>
  <c r="R45" i="199"/>
  <c r="U44" i="201" l="1"/>
  <c r="T45" i="201"/>
  <c r="U44" i="200"/>
  <c r="T45" i="200"/>
  <c r="T44" i="199"/>
  <c r="S45" i="199"/>
  <c r="U45" i="201" l="1"/>
  <c r="V44" i="201"/>
  <c r="V44" i="200"/>
  <c r="U45" i="200"/>
  <c r="U44" i="199"/>
  <c r="T45" i="199"/>
  <c r="W44" i="201" l="1"/>
  <c r="V45" i="201"/>
  <c r="W44" i="200"/>
  <c r="V45" i="200"/>
  <c r="U45" i="199"/>
  <c r="V44" i="199"/>
  <c r="X44" i="201" l="1"/>
  <c r="W45" i="201"/>
  <c r="X44" i="200"/>
  <c r="W45" i="200"/>
  <c r="V45" i="199"/>
  <c r="W44" i="199"/>
  <c r="X45" i="201" l="1"/>
  <c r="Y44" i="201"/>
  <c r="X45" i="200"/>
  <c r="Y44" i="200"/>
  <c r="W45" i="199"/>
  <c r="X44" i="199"/>
  <c r="Z44" i="201" l="1"/>
  <c r="Y45" i="201"/>
  <c r="Y45" i="200"/>
  <c r="Z44" i="200"/>
  <c r="X45" i="199"/>
  <c r="Y44" i="199"/>
  <c r="Z45" i="201" l="1"/>
  <c r="AA44" i="201"/>
  <c r="Z45" i="200"/>
  <c r="AA44" i="200"/>
  <c r="Z44" i="199"/>
  <c r="Y45" i="199"/>
  <c r="AA45" i="201" l="1"/>
  <c r="AB44" i="201"/>
  <c r="AA45" i="200"/>
  <c r="AB44" i="200"/>
  <c r="AA44" i="199"/>
  <c r="Z45" i="199"/>
  <c r="AC44" i="201" l="1"/>
  <c r="AB45" i="201"/>
  <c r="AC44" i="200"/>
  <c r="AB45" i="200"/>
  <c r="AB44" i="199"/>
  <c r="AA45" i="199"/>
  <c r="AC45" i="201" l="1"/>
  <c r="AD44" i="201"/>
  <c r="AD44" i="200"/>
  <c r="AC45" i="200"/>
  <c r="AC44" i="199"/>
  <c r="AB45" i="199"/>
  <c r="AD45" i="201" l="1"/>
  <c r="C53" i="201"/>
  <c r="AG46" i="201"/>
  <c r="AD45" i="200"/>
  <c r="C53" i="200"/>
  <c r="AG46" i="200"/>
  <c r="AC45" i="199"/>
  <c r="AD44" i="199"/>
  <c r="C54" i="201" l="1"/>
  <c r="D53" i="201"/>
  <c r="AG50" i="201"/>
  <c r="AG48" i="201"/>
  <c r="AG50" i="200"/>
  <c r="AG48" i="200"/>
  <c r="C54" i="200"/>
  <c r="D53" i="200"/>
  <c r="AD45" i="199"/>
  <c r="C53" i="199"/>
  <c r="AG46" i="199"/>
  <c r="D54" i="201" l="1"/>
  <c r="E53" i="201"/>
  <c r="D54" i="200"/>
  <c r="E53" i="200"/>
  <c r="AG48" i="199"/>
  <c r="AG50" i="199"/>
  <c r="D53" i="199"/>
  <c r="C54" i="199"/>
  <c r="F53" i="201" l="1"/>
  <c r="E54" i="201"/>
  <c r="F53" i="200"/>
  <c r="E54" i="200"/>
  <c r="E53" i="199"/>
  <c r="D54" i="199"/>
  <c r="F54" i="201" l="1"/>
  <c r="G53" i="201"/>
  <c r="G53" i="200"/>
  <c r="F54" i="200"/>
  <c r="F53" i="199"/>
  <c r="E54" i="199"/>
  <c r="H53" i="201" l="1"/>
  <c r="G54" i="201"/>
  <c r="H53" i="200"/>
  <c r="G54" i="200"/>
  <c r="F54" i="199"/>
  <c r="G53" i="199"/>
  <c r="I53" i="201" l="1"/>
  <c r="H54" i="201"/>
  <c r="I53" i="200"/>
  <c r="H54" i="200"/>
  <c r="G54" i="199"/>
  <c r="H53" i="199"/>
  <c r="I54" i="201" l="1"/>
  <c r="J53" i="201"/>
  <c r="I54" i="200"/>
  <c r="J53" i="200"/>
  <c r="H54" i="199"/>
  <c r="I53" i="199"/>
  <c r="J54" i="201" l="1"/>
  <c r="K53" i="201"/>
  <c r="J54" i="200"/>
  <c r="K53" i="200"/>
  <c r="I54" i="199"/>
  <c r="J53" i="199"/>
  <c r="K54" i="201" l="1"/>
  <c r="L53" i="201"/>
  <c r="K54" i="200"/>
  <c r="L53" i="200"/>
  <c r="K53" i="199"/>
  <c r="J54" i="199"/>
  <c r="L54" i="201" l="1"/>
  <c r="M53" i="201"/>
  <c r="L54" i="200"/>
  <c r="M53" i="200"/>
  <c r="L53" i="199"/>
  <c r="K54" i="199"/>
  <c r="N53" i="201" l="1"/>
  <c r="M54" i="201"/>
  <c r="N53" i="200"/>
  <c r="M54" i="200"/>
  <c r="M53" i="199"/>
  <c r="L54" i="199"/>
  <c r="N54" i="201" l="1"/>
  <c r="O53" i="201"/>
  <c r="O53" i="200"/>
  <c r="N54" i="200"/>
  <c r="N53" i="199"/>
  <c r="M54" i="199"/>
  <c r="P53" i="201" l="1"/>
  <c r="O54" i="201"/>
  <c r="P53" i="200"/>
  <c r="O54" i="200"/>
  <c r="N54" i="199"/>
  <c r="O53" i="199"/>
  <c r="Q53" i="201" l="1"/>
  <c r="P54" i="201"/>
  <c r="Q53" i="200"/>
  <c r="P54" i="200"/>
  <c r="O54" i="199"/>
  <c r="P53" i="199"/>
  <c r="Q54" i="201" l="1"/>
  <c r="R53" i="201"/>
  <c r="Q54" i="200"/>
  <c r="R53" i="200"/>
  <c r="P54" i="199"/>
  <c r="Q53" i="199"/>
  <c r="R54" i="201" l="1"/>
  <c r="S53" i="201"/>
  <c r="R54" i="200"/>
  <c r="S53" i="200"/>
  <c r="Q54" i="199"/>
  <c r="R53" i="199"/>
  <c r="S54" i="201" l="1"/>
  <c r="T53" i="201"/>
  <c r="S54" i="200"/>
  <c r="T53" i="200"/>
  <c r="S53" i="199"/>
  <c r="R54" i="199"/>
  <c r="T54" i="201" l="1"/>
  <c r="U53" i="201"/>
  <c r="T54" i="200"/>
  <c r="U53" i="200"/>
  <c r="T53" i="199"/>
  <c r="S54" i="199"/>
  <c r="V53" i="201" l="1"/>
  <c r="U54" i="201"/>
  <c r="V53" i="200"/>
  <c r="U54" i="200"/>
  <c r="U53" i="199"/>
  <c r="T54" i="199"/>
  <c r="V54" i="201" l="1"/>
  <c r="W53" i="201"/>
  <c r="W53" i="200"/>
  <c r="V54" i="200"/>
  <c r="V53" i="199"/>
  <c r="U54" i="199"/>
  <c r="X53" i="201" l="1"/>
  <c r="W54" i="201"/>
  <c r="X53" i="200"/>
  <c r="W54" i="200"/>
  <c r="V54" i="199"/>
  <c r="W53" i="199"/>
  <c r="Y53" i="201" l="1"/>
  <c r="X54" i="201"/>
  <c r="Y53" i="200"/>
  <c r="X54" i="200"/>
  <c r="W54" i="199"/>
  <c r="X53" i="199"/>
  <c r="Y54" i="201" l="1"/>
  <c r="Z53" i="201"/>
  <c r="Y54" i="200"/>
  <c r="Z53" i="200"/>
  <c r="X54" i="199"/>
  <c r="Y53" i="199"/>
  <c r="Z54" i="201" l="1"/>
  <c r="AA53" i="201"/>
  <c r="Z54" i="200"/>
  <c r="AA53" i="200"/>
  <c r="Y54" i="199"/>
  <c r="Z53" i="199"/>
  <c r="AA54" i="201" l="1"/>
  <c r="AB53" i="201"/>
  <c r="AA54" i="200"/>
  <c r="AB53" i="200"/>
  <c r="AA53" i="199"/>
  <c r="Z54" i="199"/>
  <c r="AB54" i="201" l="1"/>
  <c r="AC53" i="201"/>
  <c r="AB54" i="200"/>
  <c r="AC53" i="200"/>
  <c r="AB53" i="199"/>
  <c r="AA54" i="199"/>
  <c r="AD53" i="201" l="1"/>
  <c r="AC54" i="201"/>
  <c r="AD53" i="200"/>
  <c r="AC54" i="200"/>
  <c r="AC53" i="199"/>
  <c r="AB54" i="199"/>
  <c r="AD54" i="201" l="1"/>
  <c r="C62" i="201"/>
  <c r="AG55" i="201"/>
  <c r="C62" i="200"/>
  <c r="AD54" i="200"/>
  <c r="AG55" i="200"/>
  <c r="AD53" i="199"/>
  <c r="AC54" i="199"/>
  <c r="C63" i="201" l="1"/>
  <c r="D62" i="201"/>
  <c r="AG57" i="201"/>
  <c r="AG59" i="201"/>
  <c r="AG59" i="200"/>
  <c r="AG57" i="200"/>
  <c r="D62" i="200"/>
  <c r="C63" i="200"/>
  <c r="AD54" i="199"/>
  <c r="C62" i="199"/>
  <c r="AG55" i="199"/>
  <c r="D63" i="201" l="1"/>
  <c r="E62" i="201"/>
  <c r="D63" i="200"/>
  <c r="E62" i="200"/>
  <c r="AG57" i="199"/>
  <c r="AG59" i="199"/>
  <c r="D62" i="199"/>
  <c r="C63" i="199"/>
  <c r="E63" i="201" l="1"/>
  <c r="F62" i="201"/>
  <c r="E63" i="200"/>
  <c r="F62" i="200"/>
  <c r="E62" i="199"/>
  <c r="D63" i="199"/>
  <c r="G62" i="201" l="1"/>
  <c r="F63" i="201"/>
  <c r="G62" i="200"/>
  <c r="F63" i="200"/>
  <c r="F62" i="199"/>
  <c r="E63" i="199"/>
  <c r="H62" i="201" l="1"/>
  <c r="G63" i="201"/>
  <c r="G63" i="200"/>
  <c r="H62" i="200"/>
  <c r="G62" i="199"/>
  <c r="F63" i="199"/>
  <c r="I62" i="201" l="1"/>
  <c r="H63" i="201"/>
  <c r="I62" i="200"/>
  <c r="H63" i="200"/>
  <c r="G63" i="199"/>
  <c r="H62" i="199"/>
  <c r="J62" i="201" l="1"/>
  <c r="I63" i="201"/>
  <c r="J62" i="200"/>
  <c r="I63" i="200"/>
  <c r="H63" i="199"/>
  <c r="I62" i="199"/>
  <c r="J63" i="201" l="1"/>
  <c r="K62" i="201"/>
  <c r="J63" i="200"/>
  <c r="K62" i="200"/>
  <c r="I63" i="199"/>
  <c r="J62" i="199"/>
  <c r="K63" i="201" l="1"/>
  <c r="L62" i="201"/>
  <c r="K63" i="200"/>
  <c r="L62" i="200"/>
  <c r="J63" i="199"/>
  <c r="K62" i="199"/>
  <c r="L63" i="201" l="1"/>
  <c r="M62" i="201"/>
  <c r="L63" i="200"/>
  <c r="M62" i="200"/>
  <c r="L62" i="199"/>
  <c r="K63" i="199"/>
  <c r="M63" i="201" l="1"/>
  <c r="N62" i="201"/>
  <c r="M63" i="200"/>
  <c r="N62" i="200"/>
  <c r="M62" i="199"/>
  <c r="L63" i="199"/>
  <c r="O62" i="201" l="1"/>
  <c r="N63" i="201"/>
  <c r="O62" i="200"/>
  <c r="N63" i="200"/>
  <c r="N62" i="199"/>
  <c r="M63" i="199"/>
  <c r="P62" i="201" l="1"/>
  <c r="O63" i="201"/>
  <c r="O63" i="200"/>
  <c r="P62" i="200"/>
  <c r="O62" i="199"/>
  <c r="N63" i="199"/>
  <c r="Q62" i="201" l="1"/>
  <c r="P63" i="201"/>
  <c r="P63" i="200"/>
  <c r="Q62" i="200"/>
  <c r="O63" i="199"/>
  <c r="P62" i="199"/>
  <c r="R62" i="201" l="1"/>
  <c r="Q63" i="201"/>
  <c r="Q63" i="200"/>
  <c r="R62" i="200"/>
  <c r="P63" i="199"/>
  <c r="Q62" i="199"/>
  <c r="R63" i="201" l="1"/>
  <c r="S62" i="201"/>
  <c r="R63" i="200"/>
  <c r="S62" i="200"/>
  <c r="Q63" i="199"/>
  <c r="R62" i="199"/>
  <c r="S63" i="201" l="1"/>
  <c r="T62" i="201"/>
  <c r="S63" i="200"/>
  <c r="T62" i="200"/>
  <c r="R63" i="199"/>
  <c r="S62" i="199"/>
  <c r="T63" i="201" l="1"/>
  <c r="U62" i="201"/>
  <c r="T63" i="200"/>
  <c r="U62" i="200"/>
  <c r="T62" i="199"/>
  <c r="S63" i="199"/>
  <c r="U63" i="201" l="1"/>
  <c r="V62" i="201"/>
  <c r="U63" i="200"/>
  <c r="V62" i="200"/>
  <c r="U62" i="199"/>
  <c r="T63" i="199"/>
  <c r="W62" i="201" l="1"/>
  <c r="V63" i="201"/>
  <c r="W62" i="200"/>
  <c r="V63" i="200"/>
  <c r="V62" i="199"/>
  <c r="U63" i="199"/>
  <c r="X62" i="201" l="1"/>
  <c r="W63" i="201"/>
  <c r="X62" i="200"/>
  <c r="W63" i="200"/>
  <c r="W62" i="199"/>
  <c r="V63" i="199"/>
  <c r="Y62" i="201" l="1"/>
  <c r="X63" i="201"/>
  <c r="X63" i="200"/>
  <c r="Y62" i="200"/>
  <c r="W63" i="199"/>
  <c r="X62" i="199"/>
  <c r="Z62" i="201" l="1"/>
  <c r="Y63" i="201"/>
  <c r="Y63" i="200"/>
  <c r="Z62" i="200"/>
  <c r="X63" i="199"/>
  <c r="Y62" i="199"/>
  <c r="Z63" i="201" l="1"/>
  <c r="AA62" i="201"/>
  <c r="Z63" i="200"/>
  <c r="AA62" i="200"/>
  <c r="Y63" i="199"/>
  <c r="Z62" i="199"/>
  <c r="AA63" i="201" l="1"/>
  <c r="AB62" i="201"/>
  <c r="AA63" i="200"/>
  <c r="AB62" i="200"/>
  <c r="Z63" i="199"/>
  <c r="AA62" i="199"/>
  <c r="AB63" i="201" l="1"/>
  <c r="AC62" i="201"/>
  <c r="AB63" i="200"/>
  <c r="AC62" i="200"/>
  <c r="AB62" i="199"/>
  <c r="AA63" i="199"/>
  <c r="AC63" i="201" l="1"/>
  <c r="AD62" i="201"/>
  <c r="AC63" i="200"/>
  <c r="AD62" i="200"/>
  <c r="AC62" i="199"/>
  <c r="AB63" i="199"/>
  <c r="C71" i="201" l="1"/>
  <c r="AD63" i="201"/>
  <c r="AG64" i="201"/>
  <c r="C71" i="200"/>
  <c r="AD63" i="200"/>
  <c r="AG64" i="200"/>
  <c r="AD62" i="199"/>
  <c r="AC63" i="199"/>
  <c r="AG66" i="201" l="1"/>
  <c r="AG68" i="201"/>
  <c r="C72" i="201"/>
  <c r="D71" i="201"/>
  <c r="AG68" i="200"/>
  <c r="AG66" i="200"/>
  <c r="C72" i="200"/>
  <c r="D71" i="200"/>
  <c r="AD63" i="199"/>
  <c r="C71" i="199"/>
  <c r="AG64" i="199"/>
  <c r="D72" i="201" l="1"/>
  <c r="E71" i="201"/>
  <c r="D72" i="200"/>
  <c r="E71" i="200"/>
  <c r="AG68" i="199"/>
  <c r="AG66" i="199"/>
  <c r="C72" i="199"/>
  <c r="D71" i="199"/>
  <c r="E72" i="201" l="1"/>
  <c r="F71" i="201"/>
  <c r="E72" i="200"/>
  <c r="F71" i="200"/>
  <c r="E71" i="199"/>
  <c r="D72" i="199"/>
  <c r="F72" i="201" l="1"/>
  <c r="G71" i="201"/>
  <c r="F72" i="200"/>
  <c r="G71" i="200"/>
  <c r="F71" i="199"/>
  <c r="E72" i="199"/>
  <c r="H71" i="201" l="1"/>
  <c r="G72" i="201"/>
  <c r="H71" i="200"/>
  <c r="G72" i="200"/>
  <c r="G71" i="199"/>
  <c r="F72" i="199"/>
  <c r="I71" i="201" l="1"/>
  <c r="H72" i="201"/>
  <c r="I71" i="200"/>
  <c r="H72" i="200"/>
  <c r="H71" i="199"/>
  <c r="G72" i="199"/>
  <c r="J71" i="201" l="1"/>
  <c r="I72" i="201"/>
  <c r="I72" i="200"/>
  <c r="J71" i="200"/>
  <c r="H72" i="199"/>
  <c r="I71" i="199"/>
  <c r="K71" i="201" l="1"/>
  <c r="J72" i="201"/>
  <c r="K71" i="200"/>
  <c r="J72" i="200"/>
  <c r="I72" i="199"/>
  <c r="J71" i="199"/>
  <c r="K72" i="201" l="1"/>
  <c r="L71" i="201"/>
  <c r="K72" i="200"/>
  <c r="L71" i="200"/>
  <c r="J72" i="199"/>
  <c r="K71" i="199"/>
  <c r="L72" i="201" l="1"/>
  <c r="M71" i="201"/>
  <c r="L72" i="200"/>
  <c r="M71" i="200"/>
  <c r="K72" i="199"/>
  <c r="L71" i="199"/>
  <c r="M72" i="201" l="1"/>
  <c r="N71" i="201"/>
  <c r="M72" i="200"/>
  <c r="N71" i="200"/>
  <c r="M71" i="199"/>
  <c r="L72" i="199"/>
  <c r="N72" i="201" l="1"/>
  <c r="O71" i="201"/>
  <c r="N72" i="200"/>
  <c r="O71" i="200"/>
  <c r="N71" i="199"/>
  <c r="M72" i="199"/>
  <c r="P71" i="201" l="1"/>
  <c r="O72" i="201"/>
  <c r="P71" i="200"/>
  <c r="O72" i="200"/>
  <c r="O71" i="199"/>
  <c r="N72" i="199"/>
  <c r="Q71" i="201" l="1"/>
  <c r="P72" i="201"/>
  <c r="Q71" i="200"/>
  <c r="P72" i="200"/>
  <c r="P71" i="199"/>
  <c r="O72" i="199"/>
  <c r="R71" i="201" l="1"/>
  <c r="Q72" i="201"/>
  <c r="Q72" i="200"/>
  <c r="R71" i="200"/>
  <c r="P72" i="199"/>
  <c r="Q71" i="199"/>
  <c r="S71" i="201" l="1"/>
  <c r="R72" i="201"/>
  <c r="S71" i="200"/>
  <c r="R72" i="200"/>
  <c r="Q72" i="199"/>
  <c r="R71" i="199"/>
  <c r="S72" i="201" l="1"/>
  <c r="T71" i="201"/>
  <c r="S72" i="200"/>
  <c r="T71" i="200"/>
  <c r="R72" i="199"/>
  <c r="S71" i="199"/>
  <c r="T72" i="201" l="1"/>
  <c r="U71" i="201"/>
  <c r="T72" i="200"/>
  <c r="U71" i="200"/>
  <c r="S72" i="199"/>
  <c r="T71" i="199"/>
  <c r="U72" i="201" l="1"/>
  <c r="V71" i="201"/>
  <c r="U72" i="200"/>
  <c r="V71" i="200"/>
  <c r="U71" i="199"/>
  <c r="T72" i="199"/>
  <c r="V72" i="201" l="1"/>
  <c r="W71" i="201"/>
  <c r="V72" i="200"/>
  <c r="W71" i="200"/>
  <c r="V71" i="199"/>
  <c r="U72" i="199"/>
  <c r="X71" i="201" l="1"/>
  <c r="W72" i="201"/>
  <c r="X71" i="200"/>
  <c r="W72" i="200"/>
  <c r="W71" i="199"/>
  <c r="V72" i="199"/>
  <c r="Y71" i="201" l="1"/>
  <c r="X72" i="201"/>
  <c r="Y71" i="200"/>
  <c r="X72" i="200"/>
  <c r="X71" i="199"/>
  <c r="W72" i="199"/>
  <c r="Z71" i="201" l="1"/>
  <c r="Y72" i="201"/>
  <c r="Y72" i="200"/>
  <c r="Z71" i="200"/>
  <c r="X72" i="199"/>
  <c r="Y71" i="199"/>
  <c r="AA71" i="201" l="1"/>
  <c r="Z72" i="201"/>
  <c r="AA71" i="200"/>
  <c r="Z72" i="200"/>
  <c r="Y72" i="199"/>
  <c r="Z71" i="199"/>
  <c r="AA72" i="201" l="1"/>
  <c r="AB71" i="201"/>
  <c r="AA72" i="200"/>
  <c r="AB71" i="200"/>
  <c r="Z72" i="199"/>
  <c r="AA71" i="199"/>
  <c r="AB72" i="201" l="1"/>
  <c r="AC71" i="201"/>
  <c r="AB72" i="200"/>
  <c r="AC71" i="200"/>
  <c r="AA72" i="199"/>
  <c r="AB71" i="199"/>
  <c r="AC72" i="201" l="1"/>
  <c r="AD71" i="201"/>
  <c r="AC72" i="200"/>
  <c r="AD71" i="200"/>
  <c r="AC71" i="199"/>
  <c r="AB72" i="199"/>
  <c r="AD72" i="201" l="1"/>
  <c r="C80" i="201"/>
  <c r="AG73" i="201"/>
  <c r="AD72" i="200"/>
  <c r="C80" i="200"/>
  <c r="AG73" i="200"/>
  <c r="AD71" i="199"/>
  <c r="AC72" i="199"/>
  <c r="D80" i="201" l="1"/>
  <c r="C81" i="201"/>
  <c r="AG77" i="201"/>
  <c r="AG75" i="201"/>
  <c r="AG75" i="200"/>
  <c r="AG77" i="200"/>
  <c r="D80" i="200"/>
  <c r="C81" i="200"/>
  <c r="AD72" i="199"/>
  <c r="C80" i="199"/>
  <c r="AG73" i="199"/>
  <c r="D81" i="201" l="1"/>
  <c r="E80" i="201"/>
  <c r="D81" i="200"/>
  <c r="E80" i="200"/>
  <c r="AG77" i="199"/>
  <c r="AG75" i="199"/>
  <c r="C81" i="199"/>
  <c r="D80" i="199"/>
  <c r="E81" i="201" l="1"/>
  <c r="F80" i="201"/>
  <c r="E81" i="200"/>
  <c r="F80" i="200"/>
  <c r="D81" i="199"/>
  <c r="E80" i="199"/>
  <c r="F81" i="201" l="1"/>
  <c r="G80" i="201"/>
  <c r="F81" i="200"/>
  <c r="G80" i="200"/>
  <c r="F80" i="199"/>
  <c r="E81" i="199"/>
  <c r="G81" i="201" l="1"/>
  <c r="H80" i="201"/>
  <c r="G81" i="200"/>
  <c r="H80" i="200"/>
  <c r="G80" i="199"/>
  <c r="F81" i="199"/>
  <c r="H81" i="201" l="1"/>
  <c r="I80" i="201"/>
  <c r="I80" i="200"/>
  <c r="H81" i="200"/>
  <c r="H80" i="199"/>
  <c r="G81" i="199"/>
  <c r="I81" i="201" l="1"/>
  <c r="J80" i="201"/>
  <c r="J80" i="200"/>
  <c r="I81" i="200"/>
  <c r="I80" i="199"/>
  <c r="H81" i="199"/>
  <c r="K80" i="201" l="1"/>
  <c r="J81" i="201"/>
  <c r="K80" i="200"/>
  <c r="J81" i="200"/>
  <c r="I81" i="199"/>
  <c r="J80" i="199"/>
  <c r="L80" i="201" l="1"/>
  <c r="K81" i="201"/>
  <c r="L80" i="200"/>
  <c r="K81" i="200"/>
  <c r="J81" i="199"/>
  <c r="K80" i="199"/>
  <c r="L81" i="201" l="1"/>
  <c r="M80" i="201"/>
  <c r="L81" i="200"/>
  <c r="M80" i="200"/>
  <c r="K81" i="199"/>
  <c r="L80" i="199"/>
  <c r="M81" i="201" l="1"/>
  <c r="N80" i="201"/>
  <c r="M81" i="200"/>
  <c r="N80" i="200"/>
  <c r="L81" i="199"/>
  <c r="M80" i="199"/>
  <c r="N81" i="201" l="1"/>
  <c r="O80" i="201"/>
  <c r="N81" i="200"/>
  <c r="O80" i="200"/>
  <c r="N80" i="199"/>
  <c r="M81" i="199"/>
  <c r="O81" i="201" l="1"/>
  <c r="P80" i="201"/>
  <c r="O81" i="200"/>
  <c r="P80" i="200"/>
  <c r="O80" i="199"/>
  <c r="N81" i="199"/>
  <c r="P81" i="201" l="1"/>
  <c r="Q80" i="201"/>
  <c r="Q80" i="200"/>
  <c r="P81" i="200"/>
  <c r="P80" i="199"/>
  <c r="O81" i="199"/>
  <c r="Q81" i="201" l="1"/>
  <c r="R80" i="201"/>
  <c r="R80" i="200"/>
  <c r="Q81" i="200"/>
  <c r="Q80" i="199"/>
  <c r="P81" i="199"/>
  <c r="S80" i="201" l="1"/>
  <c r="R81" i="201"/>
  <c r="S80" i="200"/>
  <c r="R81" i="200"/>
  <c r="Q81" i="199"/>
  <c r="R80" i="199"/>
  <c r="T80" i="201" l="1"/>
  <c r="S81" i="201"/>
  <c r="T80" i="200"/>
  <c r="S81" i="200"/>
  <c r="R81" i="199"/>
  <c r="S80" i="199"/>
  <c r="T81" i="201" l="1"/>
  <c r="U80" i="201"/>
  <c r="T81" i="200"/>
  <c r="U80" i="200"/>
  <c r="S81" i="199"/>
  <c r="T80" i="199"/>
  <c r="U81" i="201" l="1"/>
  <c r="V80" i="201"/>
  <c r="U81" i="200"/>
  <c r="V80" i="200"/>
  <c r="T81" i="199"/>
  <c r="U80" i="199"/>
  <c r="V81" i="201" l="1"/>
  <c r="W80" i="201"/>
  <c r="V81" i="200"/>
  <c r="W80" i="200"/>
  <c r="V80" i="199"/>
  <c r="U81" i="199"/>
  <c r="W81" i="201" l="1"/>
  <c r="X80" i="201"/>
  <c r="W81" i="200"/>
  <c r="X80" i="200"/>
  <c r="W80" i="199"/>
  <c r="V81" i="199"/>
  <c r="X81" i="201" l="1"/>
  <c r="Y80" i="201"/>
  <c r="Y80" i="200"/>
  <c r="X81" i="200"/>
  <c r="X80" i="199"/>
  <c r="W81" i="199"/>
  <c r="Y81" i="201" l="1"/>
  <c r="Z80" i="201"/>
  <c r="Z80" i="200"/>
  <c r="Y81" i="200"/>
  <c r="Y80" i="199"/>
  <c r="X81" i="199"/>
  <c r="AA80" i="201" l="1"/>
  <c r="Z81" i="201"/>
  <c r="AA80" i="200"/>
  <c r="Z81" i="200"/>
  <c r="Y81" i="199"/>
  <c r="Z80" i="199"/>
  <c r="AB80" i="201" l="1"/>
  <c r="AA81" i="201"/>
  <c r="AB80" i="200"/>
  <c r="AA81" i="200"/>
  <c r="Z81" i="199"/>
  <c r="AA80" i="199"/>
  <c r="AB81" i="201" l="1"/>
  <c r="AG82" i="201"/>
  <c r="AB81" i="200"/>
  <c r="AC80" i="200"/>
  <c r="AA81" i="199"/>
  <c r="AB80" i="199"/>
  <c r="AG86" i="201" l="1"/>
  <c r="AG84" i="201"/>
  <c r="U3" i="201"/>
  <c r="AC81" i="200"/>
  <c r="AD80" i="200"/>
  <c r="AB81" i="199"/>
  <c r="AC80" i="199"/>
  <c r="U4" i="201" l="1"/>
  <c r="Y3" i="201"/>
  <c r="AD81" i="200"/>
  <c r="C97" i="200"/>
  <c r="AG82" i="200"/>
  <c r="AD80" i="199"/>
  <c r="AC81" i="199"/>
  <c r="AI5" i="201" l="1"/>
  <c r="AI4" i="201"/>
  <c r="AI3" i="201"/>
  <c r="AG3" i="201" s="1"/>
  <c r="Y4" i="201"/>
  <c r="AG84" i="200"/>
  <c r="AG86" i="200"/>
  <c r="C98" i="200"/>
  <c r="D97" i="200"/>
  <c r="AD81" i="199"/>
  <c r="AG82" i="199"/>
  <c r="D98" i="200" l="1"/>
  <c r="E97" i="200"/>
  <c r="AG86" i="199"/>
  <c r="AG84" i="199"/>
  <c r="U3" i="199"/>
  <c r="F97" i="200" l="1"/>
  <c r="E98" i="200"/>
  <c r="U4" i="199"/>
  <c r="Y3" i="199"/>
  <c r="G97" i="200" l="1"/>
  <c r="F98" i="200"/>
  <c r="AI4" i="199"/>
  <c r="AI3" i="199"/>
  <c r="AG3" i="199" s="1"/>
  <c r="AI5" i="199"/>
  <c r="Y4" i="199"/>
  <c r="H97" i="200" l="1"/>
  <c r="G98" i="200"/>
  <c r="I97" i="200" l="1"/>
  <c r="H98" i="200"/>
  <c r="I98" i="200" l="1"/>
  <c r="J97" i="200"/>
  <c r="J98" i="200" l="1"/>
  <c r="K97" i="200"/>
  <c r="K98" i="200" l="1"/>
  <c r="L97" i="200"/>
  <c r="L98" i="200" l="1"/>
  <c r="M97" i="200"/>
  <c r="N97" i="200" l="1"/>
  <c r="M98" i="200"/>
  <c r="O97" i="200" l="1"/>
  <c r="N98" i="200"/>
  <c r="P97" i="200" l="1"/>
  <c r="O98" i="200"/>
  <c r="Q97" i="200" l="1"/>
  <c r="P98" i="200"/>
  <c r="Q98" i="200" l="1"/>
  <c r="R97" i="200"/>
  <c r="R98" i="200" l="1"/>
  <c r="S97" i="200"/>
  <c r="S98" i="200" l="1"/>
  <c r="T97" i="200"/>
  <c r="T98" i="200" l="1"/>
  <c r="U97" i="200"/>
  <c r="V97" i="200" l="1"/>
  <c r="U98" i="200"/>
  <c r="W97" i="200" l="1"/>
  <c r="V98" i="200"/>
  <c r="X97" i="200" l="1"/>
  <c r="W98" i="200"/>
  <c r="Y97" i="200" l="1"/>
  <c r="X98" i="200"/>
  <c r="Y98" i="200" l="1"/>
  <c r="Z97" i="200"/>
  <c r="Z98" i="200" l="1"/>
  <c r="AA97" i="200"/>
  <c r="AA98" i="200" l="1"/>
  <c r="AB97" i="200"/>
  <c r="AB98" i="200" l="1"/>
  <c r="AC97" i="200"/>
  <c r="AD97" i="200" l="1"/>
  <c r="AC98" i="200"/>
  <c r="AD98" i="200" l="1"/>
  <c r="C106" i="200"/>
  <c r="AG99" i="200"/>
  <c r="AG103" i="200" l="1"/>
  <c r="AG101" i="200"/>
  <c r="C107" i="200"/>
  <c r="D106" i="200"/>
  <c r="D107" i="200" l="1"/>
  <c r="E106" i="200"/>
  <c r="E107" i="200" l="1"/>
  <c r="F106" i="200"/>
  <c r="G106" i="200" l="1"/>
  <c r="F107" i="200"/>
  <c r="H106" i="200" l="1"/>
  <c r="G107" i="200"/>
  <c r="I106" i="200" l="1"/>
  <c r="H107" i="200"/>
  <c r="J106" i="200" l="1"/>
  <c r="I107" i="200"/>
  <c r="J107" i="200" l="1"/>
  <c r="K106" i="200"/>
  <c r="K107" i="200" l="1"/>
  <c r="L106" i="200"/>
  <c r="L107" i="200" l="1"/>
  <c r="M106" i="200"/>
  <c r="M107" i="200" l="1"/>
  <c r="N106" i="200"/>
  <c r="O106" i="200" l="1"/>
  <c r="N107" i="200"/>
  <c r="P106" i="200" l="1"/>
  <c r="O107" i="200"/>
  <c r="Q106" i="200" l="1"/>
  <c r="P107" i="200"/>
  <c r="R106" i="200" l="1"/>
  <c r="Q107" i="200"/>
  <c r="R107" i="200" l="1"/>
  <c r="S106" i="200"/>
  <c r="S107" i="200" l="1"/>
  <c r="T106" i="200"/>
  <c r="T107" i="200" l="1"/>
  <c r="U106" i="200"/>
  <c r="U107" i="200" l="1"/>
  <c r="V106" i="200"/>
  <c r="W106" i="200" l="1"/>
  <c r="V107" i="200"/>
  <c r="X106" i="200" l="1"/>
  <c r="W107" i="200"/>
  <c r="Y106" i="200" l="1"/>
  <c r="X107" i="200"/>
  <c r="Z106" i="200" l="1"/>
  <c r="Y107" i="200"/>
  <c r="Z107" i="200" l="1"/>
  <c r="AA106" i="200"/>
  <c r="AA107" i="200" l="1"/>
  <c r="AB106" i="200"/>
  <c r="AB107" i="200" l="1"/>
  <c r="AC106" i="200"/>
  <c r="AC107" i="200" l="1"/>
  <c r="AD106" i="200"/>
  <c r="C115" i="200" l="1"/>
  <c r="AD107" i="200"/>
  <c r="AG108" i="200"/>
  <c r="AG110" i="200" l="1"/>
  <c r="AG112" i="200"/>
  <c r="C116" i="200"/>
  <c r="D115" i="200"/>
  <c r="D116" i="200" l="1"/>
  <c r="E115" i="200"/>
  <c r="E116" i="200" l="1"/>
  <c r="F115" i="200"/>
  <c r="F116" i="200" l="1"/>
  <c r="G115" i="200"/>
  <c r="H115" i="200" l="1"/>
  <c r="G116" i="200"/>
  <c r="I115" i="200" l="1"/>
  <c r="H116" i="200"/>
  <c r="J115" i="200" l="1"/>
  <c r="I116" i="200"/>
  <c r="K115" i="200" l="1"/>
  <c r="J116" i="200"/>
  <c r="K116" i="200" l="1"/>
  <c r="L115" i="200"/>
  <c r="L116" i="200" l="1"/>
  <c r="M115" i="200"/>
  <c r="M116" i="200" l="1"/>
  <c r="N115" i="200"/>
  <c r="N116" i="200" l="1"/>
  <c r="O115" i="200"/>
  <c r="P115" i="200" l="1"/>
  <c r="O116" i="200"/>
  <c r="Q115" i="200" l="1"/>
  <c r="P116" i="200"/>
  <c r="R115" i="200" l="1"/>
  <c r="Q116" i="200"/>
  <c r="S115" i="200" l="1"/>
  <c r="R116" i="200"/>
  <c r="S116" i="200" l="1"/>
  <c r="T115" i="200"/>
  <c r="T116" i="200" l="1"/>
  <c r="U115" i="200"/>
  <c r="U116" i="200" l="1"/>
  <c r="V115" i="200"/>
  <c r="V116" i="200" l="1"/>
  <c r="W115" i="200"/>
  <c r="X115" i="200" l="1"/>
  <c r="W116" i="200"/>
  <c r="Y115" i="200" l="1"/>
  <c r="X116" i="200"/>
  <c r="Z115" i="200" l="1"/>
  <c r="Y116" i="200"/>
  <c r="AA115" i="200" l="1"/>
  <c r="Z116" i="200"/>
  <c r="AA116" i="200" l="1"/>
  <c r="AB115" i="200"/>
  <c r="AB116" i="200" l="1"/>
  <c r="AC115" i="200"/>
  <c r="AC116" i="200" l="1"/>
  <c r="AD115" i="200"/>
  <c r="AD116" i="200" l="1"/>
  <c r="C124" i="200"/>
  <c r="AG117" i="200"/>
  <c r="AG121" i="200" l="1"/>
  <c r="AG119" i="200"/>
  <c r="D124" i="200"/>
  <c r="C125" i="200"/>
  <c r="D125" i="200" l="1"/>
  <c r="E124" i="200"/>
  <c r="E125" i="200" l="1"/>
  <c r="F124" i="200"/>
  <c r="F125" i="200" l="1"/>
  <c r="G124" i="200"/>
  <c r="G125" i="200" l="1"/>
  <c r="H124" i="200"/>
  <c r="I124" i="200" l="1"/>
  <c r="H125" i="200"/>
  <c r="J124" i="200" l="1"/>
  <c r="I125" i="200"/>
  <c r="K124" i="200" l="1"/>
  <c r="J125" i="200"/>
  <c r="L124" i="200" l="1"/>
  <c r="K125" i="200"/>
  <c r="L125" i="200" l="1"/>
  <c r="M124" i="200"/>
  <c r="M125" i="200" l="1"/>
  <c r="N124" i="200"/>
  <c r="N125" i="200" l="1"/>
  <c r="O124" i="200"/>
  <c r="O125" i="200" l="1"/>
  <c r="P124" i="200"/>
  <c r="Q124" i="200" l="1"/>
  <c r="P125" i="200"/>
  <c r="R124" i="200" l="1"/>
  <c r="Q125" i="200"/>
  <c r="S124" i="200" l="1"/>
  <c r="R125" i="200"/>
  <c r="T124" i="200" l="1"/>
  <c r="S125" i="200"/>
  <c r="T125" i="200" l="1"/>
  <c r="U124" i="200"/>
  <c r="U125" i="200" l="1"/>
  <c r="V124" i="200"/>
  <c r="V125" i="200" l="1"/>
  <c r="W124" i="200"/>
  <c r="W125" i="200" l="1"/>
  <c r="X124" i="200"/>
  <c r="Y124" i="200" l="1"/>
  <c r="X125" i="200"/>
  <c r="Z124" i="200" l="1"/>
  <c r="Y125" i="200"/>
  <c r="AA124" i="200" l="1"/>
  <c r="Z125" i="200"/>
  <c r="AB124" i="200" l="1"/>
  <c r="AA125" i="200"/>
  <c r="AB125" i="200" l="1"/>
  <c r="AC124" i="200"/>
  <c r="AC125" i="200" l="1"/>
  <c r="AD124" i="200"/>
  <c r="AD125" i="200" l="1"/>
  <c r="C133" i="200"/>
  <c r="AG126" i="200"/>
  <c r="D133" i="200" l="1"/>
  <c r="C134" i="200"/>
  <c r="AG130" i="200"/>
  <c r="AG128" i="200"/>
  <c r="E133" i="200" l="1"/>
  <c r="D134" i="200"/>
  <c r="E134" i="200" l="1"/>
  <c r="F133" i="200"/>
  <c r="F134" i="200" l="1"/>
  <c r="G133" i="200"/>
  <c r="G134" i="200" l="1"/>
  <c r="H133" i="200"/>
  <c r="H134" i="200" l="1"/>
  <c r="I133" i="200"/>
  <c r="J133" i="200" l="1"/>
  <c r="I134" i="200"/>
  <c r="K133" i="200" l="1"/>
  <c r="J134" i="200"/>
  <c r="L133" i="200" l="1"/>
  <c r="K134" i="200"/>
  <c r="M133" i="200" l="1"/>
  <c r="L134" i="200"/>
  <c r="M134" i="200" l="1"/>
  <c r="N133" i="200"/>
  <c r="N134" i="200" l="1"/>
  <c r="O133" i="200"/>
  <c r="O134" i="200" l="1"/>
  <c r="P133" i="200"/>
  <c r="P134" i="200" l="1"/>
  <c r="Q133" i="200"/>
  <c r="R133" i="200" l="1"/>
  <c r="Q134" i="200"/>
  <c r="S133" i="200" l="1"/>
  <c r="R134" i="200"/>
  <c r="T133" i="200" l="1"/>
  <c r="S134" i="200"/>
  <c r="U133" i="200" l="1"/>
  <c r="T134" i="200"/>
  <c r="U134" i="200" l="1"/>
  <c r="V133" i="200"/>
  <c r="V134" i="200" l="1"/>
  <c r="W133" i="200"/>
  <c r="W134" i="200" l="1"/>
  <c r="X133" i="200"/>
  <c r="X134" i="200" l="1"/>
  <c r="Y133" i="200"/>
  <c r="Z133" i="200" l="1"/>
  <c r="Y134" i="200"/>
  <c r="AA133" i="200" l="1"/>
  <c r="Z134" i="200"/>
  <c r="AB133" i="200" l="1"/>
  <c r="AA134" i="200"/>
  <c r="AC133" i="200" l="1"/>
  <c r="AB134" i="200"/>
  <c r="AC134" i="200" l="1"/>
  <c r="AD133" i="200"/>
  <c r="AD134" i="200" l="1"/>
  <c r="C142" i="200"/>
  <c r="AG135" i="200"/>
  <c r="AG137" i="200" l="1"/>
  <c r="AG139" i="200"/>
  <c r="D142" i="200"/>
  <c r="C143" i="200"/>
  <c r="E142" i="200" l="1"/>
  <c r="D143" i="200"/>
  <c r="F142" i="200" l="1"/>
  <c r="E143" i="200"/>
  <c r="F143" i="200" l="1"/>
  <c r="G142" i="200"/>
  <c r="G143" i="200" l="1"/>
  <c r="H142" i="200"/>
  <c r="H143" i="200" l="1"/>
  <c r="I142" i="200"/>
  <c r="I143" i="200" l="1"/>
  <c r="J142" i="200"/>
  <c r="K142" i="200" l="1"/>
  <c r="J143" i="200"/>
  <c r="L142" i="200" l="1"/>
  <c r="K143" i="200"/>
  <c r="M142" i="200" l="1"/>
  <c r="L143" i="200"/>
  <c r="N142" i="200" l="1"/>
  <c r="M143" i="200"/>
  <c r="N143" i="200" l="1"/>
  <c r="O142" i="200"/>
  <c r="O143" i="200" l="1"/>
  <c r="P142" i="200"/>
  <c r="P143" i="200" l="1"/>
  <c r="Q142" i="200"/>
  <c r="Q143" i="200" l="1"/>
  <c r="R142" i="200"/>
  <c r="S142" i="200" l="1"/>
  <c r="R143" i="200"/>
  <c r="T142" i="200" l="1"/>
  <c r="S143" i="200"/>
  <c r="U142" i="200" l="1"/>
  <c r="T143" i="200"/>
  <c r="V142" i="200" l="1"/>
  <c r="U143" i="200"/>
  <c r="V143" i="200" l="1"/>
  <c r="W142" i="200"/>
  <c r="W143" i="200" l="1"/>
  <c r="X142" i="200"/>
  <c r="X143" i="200" l="1"/>
  <c r="Y142" i="200"/>
  <c r="Y143" i="200" l="1"/>
  <c r="Z142" i="200"/>
  <c r="AA142" i="200" l="1"/>
  <c r="Z143" i="200"/>
  <c r="AB142" i="200" l="1"/>
  <c r="AA143" i="200"/>
  <c r="AC142" i="200" l="1"/>
  <c r="AB143" i="200"/>
  <c r="AD142" i="200" l="1"/>
  <c r="AC143" i="200"/>
  <c r="AD143" i="200" l="1"/>
  <c r="C151" i="200"/>
  <c r="AG144" i="200"/>
  <c r="AG146" i="200" l="1"/>
  <c r="AG148" i="200"/>
  <c r="D151" i="200"/>
  <c r="C152" i="200"/>
  <c r="E151" i="200" l="1"/>
  <c r="D152" i="200"/>
  <c r="F151" i="200" l="1"/>
  <c r="E152" i="200"/>
  <c r="G151" i="200" l="1"/>
  <c r="F152" i="200"/>
  <c r="G152" i="200" l="1"/>
  <c r="H151" i="200"/>
  <c r="H152" i="200" l="1"/>
  <c r="I151" i="200"/>
  <c r="I152" i="200" l="1"/>
  <c r="J151" i="200"/>
  <c r="J152" i="200" l="1"/>
  <c r="K151" i="200"/>
  <c r="L151" i="200" l="1"/>
  <c r="K152" i="200"/>
  <c r="M151" i="200" l="1"/>
  <c r="L152" i="200"/>
  <c r="N151" i="200" l="1"/>
  <c r="M152" i="200"/>
  <c r="O151" i="200" l="1"/>
  <c r="N152" i="200"/>
  <c r="O152" i="200" l="1"/>
  <c r="P151" i="200"/>
  <c r="P152" i="200" l="1"/>
  <c r="Q151" i="200"/>
  <c r="Q152" i="200" l="1"/>
  <c r="R151" i="200"/>
  <c r="R152" i="200" l="1"/>
  <c r="S151" i="200"/>
  <c r="T151" i="200" l="1"/>
  <c r="S152" i="200"/>
  <c r="U151" i="200" l="1"/>
  <c r="T152" i="200"/>
  <c r="V151" i="200" l="1"/>
  <c r="U152" i="200"/>
  <c r="W151" i="200" l="1"/>
  <c r="V152" i="200"/>
  <c r="W152" i="200" l="1"/>
  <c r="X151" i="200"/>
  <c r="X152" i="200" l="1"/>
  <c r="Y151" i="200"/>
  <c r="Y152" i="200" l="1"/>
  <c r="Z151" i="200"/>
  <c r="Z152" i="200" l="1"/>
  <c r="AA151" i="200"/>
  <c r="AB151" i="200" l="1"/>
  <c r="AA152" i="200"/>
  <c r="AC151" i="200" l="1"/>
  <c r="AB152" i="200"/>
  <c r="AD151" i="200" l="1"/>
  <c r="AC152" i="200"/>
  <c r="AD152" i="200" l="1"/>
  <c r="C160" i="200"/>
  <c r="AG153" i="200"/>
  <c r="AG157" i="200" l="1"/>
  <c r="AG155" i="200"/>
  <c r="C161" i="200"/>
  <c r="D160" i="200"/>
  <c r="E160" i="200" l="1"/>
  <c r="D161" i="200"/>
  <c r="F160" i="200" l="1"/>
  <c r="E161" i="200"/>
  <c r="G160" i="200" l="1"/>
  <c r="F161" i="200"/>
  <c r="H160" i="200" l="1"/>
  <c r="G161" i="200"/>
  <c r="H161" i="200" l="1"/>
  <c r="I160" i="200"/>
  <c r="I161" i="200" l="1"/>
  <c r="J160" i="200"/>
  <c r="J161" i="200" l="1"/>
  <c r="K160" i="200"/>
  <c r="K161" i="200" l="1"/>
  <c r="L160" i="200"/>
  <c r="M160" i="200" l="1"/>
  <c r="L161" i="200"/>
  <c r="N160" i="200" l="1"/>
  <c r="M161" i="200"/>
  <c r="O160" i="200" l="1"/>
  <c r="N161" i="200"/>
  <c r="P160" i="200" l="1"/>
  <c r="O161" i="200"/>
  <c r="P161" i="200" l="1"/>
  <c r="Q160" i="200"/>
  <c r="Q161" i="200" l="1"/>
  <c r="R160" i="200"/>
  <c r="R161" i="200" l="1"/>
  <c r="S160" i="200"/>
  <c r="S161" i="200" l="1"/>
  <c r="T160" i="200"/>
  <c r="U160" i="200" l="1"/>
  <c r="T161" i="200"/>
  <c r="V160" i="200" l="1"/>
  <c r="U161" i="200"/>
  <c r="W160" i="200" l="1"/>
  <c r="V161" i="200"/>
  <c r="X160" i="200" l="1"/>
  <c r="W161" i="200"/>
  <c r="X161" i="200" l="1"/>
  <c r="Y160" i="200"/>
  <c r="Y161" i="200" l="1"/>
  <c r="Z160" i="200"/>
  <c r="Z161" i="200" l="1"/>
  <c r="AA160" i="200"/>
  <c r="AA161" i="200" l="1"/>
  <c r="AB160" i="200"/>
  <c r="AC160" i="200" l="1"/>
  <c r="AB161" i="200"/>
  <c r="AD160" i="200" l="1"/>
  <c r="AC161" i="200"/>
  <c r="AD161" i="200" l="1"/>
  <c r="C169" i="200"/>
  <c r="AG162" i="200"/>
  <c r="AG166" i="200" l="1"/>
  <c r="AG164" i="200"/>
  <c r="C170" i="200"/>
  <c r="D169" i="200"/>
  <c r="D170" i="200" l="1"/>
  <c r="E169" i="200"/>
  <c r="F169" i="200" l="1"/>
  <c r="E170" i="200"/>
  <c r="G169" i="200" l="1"/>
  <c r="F170" i="200"/>
  <c r="H169" i="200" l="1"/>
  <c r="G170" i="200"/>
  <c r="I169" i="200" l="1"/>
  <c r="H170" i="200"/>
  <c r="I170" i="200" l="1"/>
  <c r="J169" i="200"/>
  <c r="J170" i="200" l="1"/>
  <c r="K169" i="200"/>
  <c r="K170" i="200" l="1"/>
  <c r="L169" i="200"/>
  <c r="L170" i="200" l="1"/>
  <c r="M169" i="200"/>
  <c r="N169" i="200" l="1"/>
  <c r="M170" i="200"/>
  <c r="O169" i="200" l="1"/>
  <c r="N170" i="200"/>
  <c r="P169" i="200" l="1"/>
  <c r="O170" i="200"/>
  <c r="Q169" i="200" l="1"/>
  <c r="P170" i="200"/>
  <c r="Q170" i="200" l="1"/>
  <c r="R169" i="200"/>
  <c r="R170" i="200" l="1"/>
  <c r="S169" i="200"/>
  <c r="S170" i="200" l="1"/>
  <c r="T169" i="200"/>
  <c r="T170" i="200" l="1"/>
  <c r="U169" i="200"/>
  <c r="V169" i="200" l="1"/>
  <c r="U170" i="200"/>
  <c r="W169" i="200" l="1"/>
  <c r="V170" i="200"/>
  <c r="X169" i="200" l="1"/>
  <c r="W170" i="200"/>
  <c r="Y169" i="200" l="1"/>
  <c r="X170" i="200"/>
  <c r="Y170" i="200" l="1"/>
  <c r="Z169" i="200"/>
  <c r="Z170" i="200" l="1"/>
  <c r="AA169" i="200"/>
  <c r="AA170" i="200" l="1"/>
  <c r="AB169" i="200"/>
  <c r="AB170" i="200" l="1"/>
  <c r="AC169" i="200"/>
  <c r="AD169" i="200" l="1"/>
  <c r="AC170" i="200"/>
  <c r="AD170" i="200" l="1"/>
  <c r="AG171" i="200"/>
  <c r="AG173" i="200" l="1"/>
  <c r="AG175" i="200"/>
  <c r="U3" i="200"/>
  <c r="U4" i="200" l="1"/>
  <c r="Y3" i="200"/>
  <c r="AI5" i="200" l="1"/>
  <c r="AI4" i="200"/>
  <c r="AI3" i="200"/>
  <c r="AG3" i="200" s="1"/>
  <c r="Y4" i="200"/>
  <c r="F7" i="194" l="1"/>
  <c r="F6" i="194"/>
  <c r="F5" i="194"/>
  <c r="F7" i="195" l="1"/>
  <c r="F6" i="195"/>
  <c r="F5" i="195"/>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M521" i="195"/>
  <c r="AL521" i="195"/>
  <c r="AR519" i="195"/>
  <c r="AQ519" i="195"/>
  <c r="AN519" i="195"/>
  <c r="AM519" i="195"/>
  <c r="AL519" i="195"/>
  <c r="AK519" i="195"/>
  <c r="AR518" i="195"/>
  <c r="AQ518" i="195"/>
  <c r="AN518" i="195"/>
  <c r="AM518" i="195"/>
  <c r="AL518" i="195"/>
  <c r="AK518" i="195"/>
  <c r="AR517" i="195"/>
  <c r="AQ517" i="195"/>
  <c r="AL517" i="195" s="1"/>
  <c r="AM517" i="195"/>
  <c r="AR516" i="195"/>
  <c r="AQ516" i="195"/>
  <c r="AM516" i="195"/>
  <c r="AL516" i="195"/>
  <c r="AR514" i="195"/>
  <c r="AQ514" i="195"/>
  <c r="D514" i="195"/>
  <c r="AR513" i="195"/>
  <c r="AQ513" i="195"/>
  <c r="AL513" i="195" s="1"/>
  <c r="AM513" i="195"/>
  <c r="AR512" i="195"/>
  <c r="AQ512" i="195"/>
  <c r="AL512" i="195" s="1"/>
  <c r="AM512" i="195"/>
  <c r="AR511" i="195"/>
  <c r="AQ511" i="195"/>
  <c r="AM511" i="195"/>
  <c r="AL511" i="195"/>
  <c r="AR510" i="195"/>
  <c r="AQ510" i="195"/>
  <c r="AM510" i="195"/>
  <c r="AL510" i="195"/>
  <c r="AR509" i="195"/>
  <c r="AQ509" i="195"/>
  <c r="AL509" i="195" s="1"/>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M497" i="195"/>
  <c r="AL497" i="195"/>
  <c r="AR495" i="195"/>
  <c r="AQ495" i="195"/>
  <c r="AN495" i="195"/>
  <c r="AM495" i="195"/>
  <c r="AL495" i="195"/>
  <c r="AK495" i="195"/>
  <c r="AR494" i="195"/>
  <c r="AQ494" i="195"/>
  <c r="AN494" i="195"/>
  <c r="AM494" i="195"/>
  <c r="AL494" i="195"/>
  <c r="AK494" i="195"/>
  <c r="AR493" i="195"/>
  <c r="AQ493" i="195"/>
  <c r="AM493" i="195"/>
  <c r="AL493" i="195"/>
  <c r="AR492" i="195"/>
  <c r="AQ492" i="195"/>
  <c r="AM492" i="195"/>
  <c r="AL492" i="195"/>
  <c r="AR490" i="195"/>
  <c r="AQ490" i="195"/>
  <c r="D490" i="195"/>
  <c r="AR489" i="195"/>
  <c r="AQ489" i="195"/>
  <c r="AL489" i="195" s="1"/>
  <c r="AM489" i="195"/>
  <c r="AR488" i="195"/>
  <c r="AQ488" i="195"/>
  <c r="AM488" i="195"/>
  <c r="AL488" i="195"/>
  <c r="AR487" i="195"/>
  <c r="AQ487" i="195"/>
  <c r="AM487" i="195"/>
  <c r="AL487" i="195"/>
  <c r="AR486" i="195"/>
  <c r="AQ486" i="195"/>
  <c r="AL486" i="195" s="1"/>
  <c r="AM486" i="195"/>
  <c r="AR485" i="195"/>
  <c r="AQ485" i="195"/>
  <c r="AL485" i="195" s="1"/>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L473" i="195" s="1"/>
  <c r="AM473" i="195"/>
  <c r="AR471" i="195"/>
  <c r="AQ471" i="195"/>
  <c r="AN471" i="195"/>
  <c r="AM471" i="195"/>
  <c r="AL471" i="195"/>
  <c r="AK471" i="195"/>
  <c r="AR470" i="195"/>
  <c r="AQ470" i="195"/>
  <c r="AN470" i="195"/>
  <c r="AM470" i="195"/>
  <c r="AL470" i="195"/>
  <c r="AK470" i="195"/>
  <c r="AR469" i="195"/>
  <c r="AQ469" i="195"/>
  <c r="AM469" i="195"/>
  <c r="AL469" i="195"/>
  <c r="AR468" i="195"/>
  <c r="AQ468" i="195"/>
  <c r="AL468" i="195" s="1"/>
  <c r="AM468" i="195"/>
  <c r="AR466" i="195"/>
  <c r="AQ466" i="195"/>
  <c r="D466" i="195"/>
  <c r="AM466" i="195" s="1"/>
  <c r="AR465" i="195"/>
  <c r="AQ465" i="195"/>
  <c r="AL465" i="195" s="1"/>
  <c r="AM465" i="195"/>
  <c r="AR464" i="195"/>
  <c r="AQ464" i="195"/>
  <c r="AM464" i="195"/>
  <c r="AL464" i="195"/>
  <c r="AR463" i="195"/>
  <c r="AQ463" i="195"/>
  <c r="AM463" i="195"/>
  <c r="AL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M445" i="195"/>
  <c r="AL445" i="195"/>
  <c r="AR444" i="195"/>
  <c r="AQ444" i="195"/>
  <c r="AL444" i="195" s="1"/>
  <c r="AM444" i="195"/>
  <c r="AR442" i="195"/>
  <c r="AQ442" i="195"/>
  <c r="D442" i="195"/>
  <c r="AM442" i="195" s="1"/>
  <c r="AR441" i="195"/>
  <c r="AQ441" i="195"/>
  <c r="AM441" i="195"/>
  <c r="AL441" i="195"/>
  <c r="AR440" i="195"/>
  <c r="AQ440" i="195"/>
  <c r="AM440" i="195"/>
  <c r="AL440" i="195"/>
  <c r="AR439" i="195"/>
  <c r="AL439" i="195" s="1"/>
  <c r="AQ439" i="195"/>
  <c r="AM439" i="195"/>
  <c r="AR438" i="195"/>
  <c r="AQ438" i="195"/>
  <c r="AM438" i="195"/>
  <c r="AR437" i="195"/>
  <c r="AQ437" i="195"/>
  <c r="AL437" i="195" s="1"/>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L421" i="195" s="1"/>
  <c r="AQ421" i="195"/>
  <c r="AM421" i="195"/>
  <c r="AR420" i="195"/>
  <c r="AQ420" i="195"/>
  <c r="AL420" i="195" s="1"/>
  <c r="AM420" i="195"/>
  <c r="AR418" i="195"/>
  <c r="AQ418" i="195"/>
  <c r="D418" i="195"/>
  <c r="AM418" i="195" s="1"/>
  <c r="AR417" i="195"/>
  <c r="AQ417" i="195"/>
  <c r="AM417" i="195"/>
  <c r="AL417" i="195"/>
  <c r="AR416" i="195"/>
  <c r="AQ416" i="195"/>
  <c r="AM416" i="195"/>
  <c r="AL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L397" i="195" s="1"/>
  <c r="AQ397" i="195"/>
  <c r="AM397" i="195"/>
  <c r="AR396" i="195"/>
  <c r="AQ396" i="195"/>
  <c r="AM396" i="195"/>
  <c r="AR394" i="195"/>
  <c r="AQ394" i="195"/>
  <c r="D394" i="195"/>
  <c r="AM394" i="195" s="1"/>
  <c r="AR393" i="195"/>
  <c r="AQ393" i="195"/>
  <c r="AL393" i="195" s="1"/>
  <c r="AM393" i="195"/>
  <c r="AR392" i="195"/>
  <c r="AL392" i="195" s="1"/>
  <c r="AQ392" i="195"/>
  <c r="AM392" i="195"/>
  <c r="AR391" i="195"/>
  <c r="AQ391" i="195"/>
  <c r="AL391" i="195" s="1"/>
  <c r="AM391" i="195"/>
  <c r="AR390" i="195"/>
  <c r="AQ390" i="195"/>
  <c r="AM390" i="195"/>
  <c r="AL390" i="195"/>
  <c r="AR389" i="195"/>
  <c r="AL389" i="195" s="1"/>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L377" i="195" s="1"/>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L369" i="195" s="1"/>
  <c r="AQ369" i="195"/>
  <c r="AM369" i="195"/>
  <c r="AR368" i="195"/>
  <c r="AL368" i="195" s="1"/>
  <c r="AQ368" i="195"/>
  <c r="AM368" i="195"/>
  <c r="AR367" i="195"/>
  <c r="AQ367" i="195"/>
  <c r="AM367" i="195"/>
  <c r="AL367" i="195"/>
  <c r="AR366" i="195"/>
  <c r="AQ366" i="195"/>
  <c r="AL366" i="195" s="1"/>
  <c r="AM366" i="195"/>
  <c r="AR365" i="195"/>
  <c r="AL365" i="195" s="1"/>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L353" i="195" s="1"/>
  <c r="AM353" i="195"/>
  <c r="AR351" i="195"/>
  <c r="AQ351" i="195"/>
  <c r="AN351" i="195"/>
  <c r="AM351" i="195"/>
  <c r="AL351" i="195"/>
  <c r="AK351" i="195"/>
  <c r="AR350" i="195"/>
  <c r="AQ350" i="195"/>
  <c r="AN350" i="195"/>
  <c r="AM350" i="195"/>
  <c r="AL350" i="195"/>
  <c r="AK350" i="195"/>
  <c r="AR349" i="195"/>
  <c r="AQ349" i="195"/>
  <c r="AL349" i="195" s="1"/>
  <c r="AM349" i="195"/>
  <c r="AR348" i="195"/>
  <c r="AQ348" i="195"/>
  <c r="AL348" i="195" s="1"/>
  <c r="AM348" i="195"/>
  <c r="AR346" i="195"/>
  <c r="AQ346" i="195"/>
  <c r="D346" i="195"/>
  <c r="AL346" i="195" s="1"/>
  <c r="AR345" i="195"/>
  <c r="AQ345" i="195"/>
  <c r="AM345" i="195"/>
  <c r="AL345" i="195"/>
  <c r="AR344" i="195"/>
  <c r="AQ344" i="195"/>
  <c r="AL344" i="195" s="1"/>
  <c r="AM344" i="195"/>
  <c r="AR343" i="195"/>
  <c r="AQ343" i="195"/>
  <c r="AL343" i="195" s="1"/>
  <c r="AM343" i="195"/>
  <c r="AR342" i="195"/>
  <c r="AQ342" i="195"/>
  <c r="AM342" i="195"/>
  <c r="AL342" i="195"/>
  <c r="AR341" i="195"/>
  <c r="AQ341" i="195"/>
  <c r="AL341" i="195" s="1"/>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M329" i="195"/>
  <c r="AL329" i="195"/>
  <c r="AR327" i="195"/>
  <c r="AQ327" i="195"/>
  <c r="AN327" i="195"/>
  <c r="AM327" i="195"/>
  <c r="AL327" i="195"/>
  <c r="AK327" i="195"/>
  <c r="AR326" i="195"/>
  <c r="AQ326" i="195"/>
  <c r="AN326" i="195"/>
  <c r="AM326" i="195"/>
  <c r="AL326" i="195"/>
  <c r="AK326" i="195"/>
  <c r="AR325" i="195"/>
  <c r="AQ325" i="195"/>
  <c r="AM325" i="195"/>
  <c r="AR324" i="195"/>
  <c r="AQ324" i="195"/>
  <c r="AM324" i="195"/>
  <c r="AL324" i="195"/>
  <c r="AR322" i="195"/>
  <c r="AQ322" i="195"/>
  <c r="D322" i="195"/>
  <c r="AL322" i="195" s="1"/>
  <c r="AR321" i="195"/>
  <c r="AL321" i="195" s="1"/>
  <c r="AQ321" i="195"/>
  <c r="AM321" i="195"/>
  <c r="AR320" i="195"/>
  <c r="AQ320" i="195"/>
  <c r="AL320" i="195" s="1"/>
  <c r="AM320" i="195"/>
  <c r="AR319" i="195"/>
  <c r="AQ319" i="195"/>
  <c r="AM319" i="195"/>
  <c r="AL319" i="195"/>
  <c r="AR318" i="195"/>
  <c r="AQ318" i="195"/>
  <c r="AM318" i="195"/>
  <c r="AL318" i="195"/>
  <c r="AR317" i="195"/>
  <c r="AL317" i="195" s="1"/>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Q305" i="195"/>
  <c r="AM305" i="195"/>
  <c r="AL305" i="195"/>
  <c r="AR303" i="195"/>
  <c r="AQ303" i="195"/>
  <c r="AN303" i="195"/>
  <c r="AM303" i="195"/>
  <c r="AL303" i="195"/>
  <c r="AK303" i="195"/>
  <c r="AR302" i="195"/>
  <c r="AQ302" i="195"/>
  <c r="AN302" i="195"/>
  <c r="AM302" i="195"/>
  <c r="AL302" i="195"/>
  <c r="AK302" i="195"/>
  <c r="AR301" i="195"/>
  <c r="AQ301" i="195"/>
  <c r="AL301" i="195" s="1"/>
  <c r="AM301" i="195"/>
  <c r="AR300" i="195"/>
  <c r="AL300" i="195" s="1"/>
  <c r="AQ300" i="195"/>
  <c r="AM300" i="195"/>
  <c r="AR298" i="195"/>
  <c r="AQ298" i="195"/>
  <c r="D298" i="195"/>
  <c r="AM298" i="195" s="1"/>
  <c r="AR297" i="195"/>
  <c r="AQ297" i="195"/>
  <c r="AL297" i="195" s="1"/>
  <c r="AM297" i="195"/>
  <c r="AR296" i="195"/>
  <c r="AQ296" i="195"/>
  <c r="AM296" i="195"/>
  <c r="AL296" i="195"/>
  <c r="AR295" i="195"/>
  <c r="AQ295" i="195"/>
  <c r="AL295" i="195" s="1"/>
  <c r="AM295" i="195"/>
  <c r="AR294" i="195"/>
  <c r="AQ294" i="195"/>
  <c r="AL294" i="195" s="1"/>
  <c r="AM294" i="195"/>
  <c r="AR293" i="195"/>
  <c r="AQ293" i="195"/>
  <c r="AM293" i="195"/>
  <c r="AL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L281" i="195" s="1"/>
  <c r="AM281" i="195"/>
  <c r="AR279" i="195"/>
  <c r="AQ279" i="195"/>
  <c r="AN279" i="195"/>
  <c r="AM279" i="195"/>
  <c r="AL279" i="195"/>
  <c r="AK279" i="195"/>
  <c r="AR278" i="195"/>
  <c r="AQ278" i="195"/>
  <c r="AN278" i="195"/>
  <c r="AM278" i="195"/>
  <c r="AL278" i="195"/>
  <c r="AK278" i="195"/>
  <c r="AR277" i="195"/>
  <c r="AQ277" i="195"/>
  <c r="AL277" i="195" s="1"/>
  <c r="AM277" i="195"/>
  <c r="AR276" i="195"/>
  <c r="AQ276" i="195"/>
  <c r="AL276" i="195" s="1"/>
  <c r="AM276" i="195"/>
  <c r="AR274" i="195"/>
  <c r="AQ274" i="195"/>
  <c r="AM274" i="195"/>
  <c r="AL274" i="195"/>
  <c r="D274" i="195"/>
  <c r="AR273" i="195"/>
  <c r="AQ273" i="195"/>
  <c r="AM273" i="195"/>
  <c r="AL273" i="195"/>
  <c r="AR272" i="195"/>
  <c r="AQ272" i="195"/>
  <c r="AL272" i="195" s="1"/>
  <c r="AM272" i="195"/>
  <c r="AR271" i="195"/>
  <c r="AQ271" i="195"/>
  <c r="AL271" i="195" s="1"/>
  <c r="AM271" i="195"/>
  <c r="AR270" i="195"/>
  <c r="AQ270" i="195"/>
  <c r="AM270" i="195"/>
  <c r="AL270" i="195"/>
  <c r="AR269" i="195"/>
  <c r="AQ269" i="195"/>
  <c r="AM269" i="195"/>
  <c r="AL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M257" i="195"/>
  <c r="AL257" i="195"/>
  <c r="AR255" i="195"/>
  <c r="AQ255" i="195"/>
  <c r="AN255" i="195"/>
  <c r="AM255" i="195"/>
  <c r="AL255" i="195"/>
  <c r="AK255" i="195"/>
  <c r="AR254" i="195"/>
  <c r="AQ254" i="195"/>
  <c r="AN254" i="195"/>
  <c r="AM254" i="195"/>
  <c r="AL254" i="195"/>
  <c r="AK254" i="195"/>
  <c r="AR253" i="195"/>
  <c r="AQ253" i="195"/>
  <c r="AL253" i="195" s="1"/>
  <c r="AM253" i="195"/>
  <c r="AR252" i="195"/>
  <c r="AQ252" i="195"/>
  <c r="AM252" i="195"/>
  <c r="AL252" i="195"/>
  <c r="AR250" i="195"/>
  <c r="AQ250" i="195"/>
  <c r="AL250" i="195"/>
  <c r="D250" i="195"/>
  <c r="AR249" i="195"/>
  <c r="AL249" i="195" s="1"/>
  <c r="AQ249" i="195"/>
  <c r="AM249" i="195"/>
  <c r="AR248" i="195"/>
  <c r="AQ248" i="195"/>
  <c r="AM248" i="195"/>
  <c r="AR247" i="195"/>
  <c r="AQ247" i="195"/>
  <c r="AL247" i="195" s="1"/>
  <c r="AM247" i="195"/>
  <c r="AR246" i="195"/>
  <c r="AQ246" i="195"/>
  <c r="AM246" i="195"/>
  <c r="AL246" i="195"/>
  <c r="AR245" i="195"/>
  <c r="AQ245" i="195"/>
  <c r="AM245" i="195"/>
  <c r="AL245" i="195"/>
  <c r="AR236" i="195"/>
  <c r="AQ236" i="195"/>
  <c r="AN236" i="195"/>
  <c r="AM236" i="195"/>
  <c r="AL236" i="195"/>
  <c r="AK236" i="195"/>
  <c r="AR235" i="195"/>
  <c r="AQ235" i="195"/>
  <c r="AN235" i="195"/>
  <c r="AM235" i="195"/>
  <c r="AL235" i="195"/>
  <c r="AK235" i="195"/>
  <c r="AR234" i="195"/>
  <c r="AQ234" i="195"/>
  <c r="AN234" i="195"/>
  <c r="AM234" i="195"/>
  <c r="AL234" i="195"/>
  <c r="AK234" i="195"/>
  <c r="AR233" i="195"/>
  <c r="AQ233" i="195"/>
  <c r="AM233" i="195"/>
  <c r="AL233" i="195"/>
  <c r="AR231" i="195"/>
  <c r="AQ231" i="195"/>
  <c r="AN231" i="195"/>
  <c r="AM231" i="195"/>
  <c r="AL231" i="195"/>
  <c r="AK231" i="195"/>
  <c r="AR230" i="195"/>
  <c r="AQ230" i="195"/>
  <c r="AN230" i="195"/>
  <c r="AM230" i="195"/>
  <c r="AL230" i="195"/>
  <c r="AK230" i="195"/>
  <c r="AR229" i="195"/>
  <c r="AQ229" i="195"/>
  <c r="AL229" i="195" s="1"/>
  <c r="AM229" i="195"/>
  <c r="AR228" i="195"/>
  <c r="AQ228" i="195"/>
  <c r="AM228" i="195"/>
  <c r="AL228" i="195"/>
  <c r="AR226" i="195"/>
  <c r="AQ226" i="195"/>
  <c r="D226" i="195"/>
  <c r="AR225" i="195"/>
  <c r="AQ225" i="195"/>
  <c r="AM225" i="195"/>
  <c r="AR224" i="195"/>
  <c r="AQ224" i="195"/>
  <c r="AM224" i="195"/>
  <c r="AR223" i="195"/>
  <c r="AQ223" i="195"/>
  <c r="AM223" i="195"/>
  <c r="AL223" i="195"/>
  <c r="AR222" i="195"/>
  <c r="AQ222" i="195"/>
  <c r="AM222" i="195"/>
  <c r="AL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M209" i="195"/>
  <c r="AL209" i="195"/>
  <c r="AR207" i="195"/>
  <c r="AQ207" i="195"/>
  <c r="AN207" i="195"/>
  <c r="AM207" i="195"/>
  <c r="AL207" i="195"/>
  <c r="AK207" i="195"/>
  <c r="AR206" i="195"/>
  <c r="AQ206" i="195"/>
  <c r="AN206" i="195"/>
  <c r="AM206" i="195"/>
  <c r="AL206" i="195"/>
  <c r="AK206" i="195"/>
  <c r="AR205" i="195"/>
  <c r="AQ205" i="195"/>
  <c r="AL205" i="195" s="1"/>
  <c r="AM205" i="195"/>
  <c r="AR204" i="195"/>
  <c r="AQ204" i="195"/>
  <c r="AL204" i="195" s="1"/>
  <c r="AM204" i="195"/>
  <c r="AR202" i="195"/>
  <c r="AQ202" i="195"/>
  <c r="D202" i="195"/>
  <c r="AM202" i="195" s="1"/>
  <c r="AR201" i="195"/>
  <c r="AQ201" i="195"/>
  <c r="AM201" i="195"/>
  <c r="AL201" i="195"/>
  <c r="AR200" i="195"/>
  <c r="AQ200" i="195"/>
  <c r="AL200" i="195" s="1"/>
  <c r="AM200" i="195"/>
  <c r="AR199" i="195"/>
  <c r="AQ199" i="195"/>
  <c r="AL199" i="195" s="1"/>
  <c r="AM199" i="195"/>
  <c r="AR198" i="195"/>
  <c r="AQ198" i="195"/>
  <c r="AM198" i="195"/>
  <c r="AL198" i="195"/>
  <c r="AR197" i="195"/>
  <c r="AL197" i="195" s="1"/>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L185" i="195" s="1"/>
  <c r="AM185" i="195"/>
  <c r="AR183" i="195"/>
  <c r="AQ183" i="195"/>
  <c r="AN183" i="195"/>
  <c r="AM183" i="195"/>
  <c r="AL183" i="195"/>
  <c r="AK183" i="195"/>
  <c r="AR182" i="195"/>
  <c r="AQ182" i="195"/>
  <c r="AN182" i="195"/>
  <c r="AM182" i="195"/>
  <c r="AL182" i="195"/>
  <c r="AK182" i="195"/>
  <c r="AR181" i="195"/>
  <c r="AL181" i="195" s="1"/>
  <c r="AQ181" i="195"/>
  <c r="AM181" i="195"/>
  <c r="AR180" i="195"/>
  <c r="AQ180" i="195"/>
  <c r="AL180" i="195" s="1"/>
  <c r="AM180" i="195"/>
  <c r="AR178" i="195"/>
  <c r="AQ178" i="195"/>
  <c r="D178" i="195"/>
  <c r="AM178" i="195" s="1"/>
  <c r="AR177" i="195"/>
  <c r="AQ177" i="195"/>
  <c r="AM177" i="195"/>
  <c r="AL177" i="195"/>
  <c r="AR176" i="195"/>
  <c r="AQ176" i="195"/>
  <c r="AL176" i="195" s="1"/>
  <c r="AM176" i="195"/>
  <c r="AR175" i="195"/>
  <c r="AQ175" i="195"/>
  <c r="AM175" i="195"/>
  <c r="AR174" i="195"/>
  <c r="AQ174" i="195"/>
  <c r="AM174" i="195"/>
  <c r="AL174" i="195"/>
  <c r="AR173" i="195"/>
  <c r="AQ173" i="195"/>
  <c r="AL173" i="195" s="1"/>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Q161" i="195"/>
  <c r="AM161" i="195"/>
  <c r="AL161" i="195"/>
  <c r="AR159" i="195"/>
  <c r="AQ159" i="195"/>
  <c r="AN159" i="195"/>
  <c r="AM159" i="195"/>
  <c r="AL159" i="195"/>
  <c r="AK159" i="195"/>
  <c r="AR158" i="195"/>
  <c r="AQ158" i="195"/>
  <c r="AN158" i="195"/>
  <c r="AM158" i="195"/>
  <c r="AL158" i="195"/>
  <c r="AK158" i="195"/>
  <c r="AR157" i="195"/>
  <c r="AQ157" i="195"/>
  <c r="AM157" i="195"/>
  <c r="AR156" i="195"/>
  <c r="AQ156" i="195"/>
  <c r="AM156" i="195"/>
  <c r="AL156" i="195"/>
  <c r="AR154" i="195"/>
  <c r="AQ154" i="195"/>
  <c r="AL154" i="195"/>
  <c r="D154" i="195"/>
  <c r="AR153" i="195"/>
  <c r="AQ153" i="195"/>
  <c r="AL153" i="195" s="1"/>
  <c r="AM153" i="195"/>
  <c r="AR152" i="195"/>
  <c r="AL152" i="195" s="1"/>
  <c r="AQ152" i="195"/>
  <c r="AM152" i="195"/>
  <c r="AR151" i="195"/>
  <c r="AQ151" i="195"/>
  <c r="AL151" i="195" s="1"/>
  <c r="AM151" i="195"/>
  <c r="AR150" i="195"/>
  <c r="AL150" i="195" s="1"/>
  <c r="AQ150" i="195"/>
  <c r="AM150" i="195"/>
  <c r="AR149" i="195"/>
  <c r="AQ149" i="195"/>
  <c r="AM149" i="195"/>
  <c r="AL149" i="195"/>
  <c r="AR140" i="195"/>
  <c r="AQ140" i="195"/>
  <c r="AN140" i="195"/>
  <c r="AM140" i="195"/>
  <c r="AL140" i="195"/>
  <c r="AK140" i="195"/>
  <c r="AR139" i="195"/>
  <c r="AQ139" i="195"/>
  <c r="AN139" i="195"/>
  <c r="AM139" i="195"/>
  <c r="AL139" i="195"/>
  <c r="AK139" i="195"/>
  <c r="AR138" i="195"/>
  <c r="AQ138" i="195"/>
  <c r="AN138" i="195"/>
  <c r="AM138" i="195"/>
  <c r="AL138" i="195"/>
  <c r="AK138" i="195"/>
  <c r="AR137" i="195"/>
  <c r="AL137" i="195" s="1"/>
  <c r="AQ137" i="195"/>
  <c r="AM137" i="195"/>
  <c r="AR135" i="195"/>
  <c r="AQ135" i="195"/>
  <c r="AN135" i="195"/>
  <c r="AM135" i="195"/>
  <c r="AL135" i="195"/>
  <c r="AK135" i="195"/>
  <c r="AR134" i="195"/>
  <c r="AQ134" i="195"/>
  <c r="AN134" i="195"/>
  <c r="AM134" i="195"/>
  <c r="AL134" i="195"/>
  <c r="AK134" i="195"/>
  <c r="AR133" i="195"/>
  <c r="AQ133" i="195"/>
  <c r="AL133" i="195" s="1"/>
  <c r="AM133" i="195"/>
  <c r="AR132" i="195"/>
  <c r="AL132" i="195" s="1"/>
  <c r="AQ132" i="195"/>
  <c r="AM132" i="195"/>
  <c r="AR130" i="195"/>
  <c r="AQ130" i="195"/>
  <c r="D130" i="195"/>
  <c r="AR129" i="195"/>
  <c r="AQ129" i="195"/>
  <c r="AL129" i="195" s="1"/>
  <c r="AM129" i="195"/>
  <c r="AR128" i="195"/>
  <c r="AQ128" i="195"/>
  <c r="AM128" i="195"/>
  <c r="AR127" i="195"/>
  <c r="AQ127" i="195"/>
  <c r="AM127" i="195"/>
  <c r="AL127" i="195"/>
  <c r="AR126" i="195"/>
  <c r="AQ126" i="195"/>
  <c r="AL126" i="195" s="1"/>
  <c r="AM126" i="195"/>
  <c r="AR125" i="195"/>
  <c r="AQ125" i="195"/>
  <c r="AL125" i="195" s="1"/>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Q109" i="195"/>
  <c r="AM109" i="195"/>
  <c r="AL109" i="195"/>
  <c r="AR108" i="195"/>
  <c r="AQ108" i="195"/>
  <c r="AM108" i="195"/>
  <c r="AL108" i="195"/>
  <c r="AR106" i="195"/>
  <c r="AQ106" i="195"/>
  <c r="D106" i="195"/>
  <c r="AR105" i="195"/>
  <c r="AL105" i="195" s="1"/>
  <c r="AQ105" i="195"/>
  <c r="AM105" i="195"/>
  <c r="AR104" i="195"/>
  <c r="AQ104" i="195"/>
  <c r="AM104" i="195"/>
  <c r="AL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M89" i="195"/>
  <c r="AL89" i="195"/>
  <c r="AR87" i="195"/>
  <c r="AQ87" i="195"/>
  <c r="AN87" i="195"/>
  <c r="AM87" i="195"/>
  <c r="AL87" i="195"/>
  <c r="AK87" i="195"/>
  <c r="AR86" i="195"/>
  <c r="AQ86" i="195"/>
  <c r="AN86" i="195"/>
  <c r="AM86" i="195"/>
  <c r="AL86" i="195"/>
  <c r="AK86" i="195"/>
  <c r="AR85" i="195"/>
  <c r="AQ85" i="195"/>
  <c r="AM85" i="195"/>
  <c r="AL85" i="195"/>
  <c r="AR84" i="195"/>
  <c r="AQ84" i="195"/>
  <c r="AM84" i="195"/>
  <c r="AL84" i="195"/>
  <c r="AR82" i="195"/>
  <c r="AQ82" i="195"/>
  <c r="AL82" i="195" s="1"/>
  <c r="D82" i="195"/>
  <c r="AM82" i="195" s="1"/>
  <c r="AR81" i="195"/>
  <c r="AL81" i="195" s="1"/>
  <c r="AQ81" i="195"/>
  <c r="AM81" i="195"/>
  <c r="AR80" i="195"/>
  <c r="AQ80" i="195"/>
  <c r="AM80" i="195"/>
  <c r="AL80" i="195"/>
  <c r="AR79" i="195"/>
  <c r="AQ79" i="195"/>
  <c r="AL79" i="195" s="1"/>
  <c r="AM79" i="195"/>
  <c r="AR78" i="195"/>
  <c r="AQ78" i="195"/>
  <c r="AL78" i="195" s="1"/>
  <c r="AM78" i="195"/>
  <c r="AR77" i="195"/>
  <c r="AQ77" i="195"/>
  <c r="AM77" i="195"/>
  <c r="AL77" i="195"/>
  <c r="AR68" i="195"/>
  <c r="AQ68" i="195"/>
  <c r="AN68" i="195"/>
  <c r="AM68" i="195"/>
  <c r="AL68" i="195"/>
  <c r="AK68" i="195"/>
  <c r="AR67" i="195"/>
  <c r="AQ67" i="195"/>
  <c r="AN67" i="195"/>
  <c r="AM67" i="195"/>
  <c r="AL67" i="195"/>
  <c r="AK67" i="195"/>
  <c r="AR66" i="195"/>
  <c r="AQ66" i="195"/>
  <c r="AN66" i="195"/>
  <c r="AM66" i="195"/>
  <c r="AM19" i="195" s="1"/>
  <c r="AL66" i="195"/>
  <c r="AK66" i="195"/>
  <c r="AR65" i="195"/>
  <c r="AQ65" i="195"/>
  <c r="AL65" i="195" s="1"/>
  <c r="AM65" i="195"/>
  <c r="AR63" i="195"/>
  <c r="AQ63" i="195"/>
  <c r="AN63" i="195"/>
  <c r="AM63" i="195"/>
  <c r="AL63" i="195"/>
  <c r="AK63" i="195"/>
  <c r="AR62" i="195"/>
  <c r="AQ62" i="195"/>
  <c r="AN62" i="195"/>
  <c r="AM62" i="195"/>
  <c r="AL62" i="195"/>
  <c r="AK62" i="195"/>
  <c r="AR61" i="195"/>
  <c r="AQ61" i="195"/>
  <c r="AM61" i="195"/>
  <c r="AL61" i="195"/>
  <c r="AR60" i="195"/>
  <c r="AQ60" i="195"/>
  <c r="AL60" i="195" s="1"/>
  <c r="AM60" i="195"/>
  <c r="AR58" i="195"/>
  <c r="AQ58" i="195"/>
  <c r="AL58" i="195" s="1"/>
  <c r="AM58" i="195"/>
  <c r="D58" i="195"/>
  <c r="AR57" i="195"/>
  <c r="AL57" i="195" s="1"/>
  <c r="AQ57" i="195"/>
  <c r="AM57" i="195"/>
  <c r="AR56" i="195"/>
  <c r="AQ56" i="195"/>
  <c r="AM56" i="195"/>
  <c r="AL56" i="195"/>
  <c r="AR55" i="195"/>
  <c r="AQ55" i="195"/>
  <c r="AM55" i="195"/>
  <c r="AL55" i="195"/>
  <c r="AR54" i="195"/>
  <c r="AQ54" i="195"/>
  <c r="AL54" i="195" s="1"/>
  <c r="AM54" i="195"/>
  <c r="AR53" i="195"/>
  <c r="AQ53" i="195"/>
  <c r="AM53" i="195"/>
  <c r="AR44" i="195"/>
  <c r="AQ44" i="195"/>
  <c r="AN44" i="195"/>
  <c r="AM44" i="195"/>
  <c r="AL44" i="195"/>
  <c r="AL21" i="195" s="1"/>
  <c r="AK44" i="195"/>
  <c r="AK21" i="195" s="1"/>
  <c r="AR43" i="195"/>
  <c r="AQ43" i="195"/>
  <c r="AN43" i="195"/>
  <c r="AM43" i="195"/>
  <c r="AL43" i="195"/>
  <c r="AL20" i="195" s="1"/>
  <c r="AK43" i="195"/>
  <c r="AR42" i="195"/>
  <c r="AQ42" i="195"/>
  <c r="AN42" i="195"/>
  <c r="AM42" i="195"/>
  <c r="AL42" i="195"/>
  <c r="AK42" i="195"/>
  <c r="AR41" i="195"/>
  <c r="AQ41" i="195"/>
  <c r="AL41" i="195" s="1"/>
  <c r="AM41" i="195"/>
  <c r="AR39" i="195"/>
  <c r="AQ39" i="195"/>
  <c r="AN39" i="195"/>
  <c r="AM39" i="195"/>
  <c r="AM17" i="195" s="1"/>
  <c r="AL39" i="195"/>
  <c r="AK39" i="195"/>
  <c r="AR38" i="195"/>
  <c r="AQ38" i="195"/>
  <c r="AN38" i="195"/>
  <c r="AM38" i="195"/>
  <c r="AL38" i="195"/>
  <c r="AK38" i="195"/>
  <c r="AR37" i="195"/>
  <c r="AL37" i="195" s="1"/>
  <c r="AQ37" i="195"/>
  <c r="AM37" i="195"/>
  <c r="AR36" i="195"/>
  <c r="AQ36" i="195"/>
  <c r="AL36" i="195" s="1"/>
  <c r="AM36" i="195"/>
  <c r="AR34" i="195"/>
  <c r="AQ34" i="195"/>
  <c r="AN34" i="195"/>
  <c r="AM34" i="195"/>
  <c r="AL34" i="195"/>
  <c r="AK34" i="195"/>
  <c r="AR33" i="195"/>
  <c r="AL33" i="195" s="1"/>
  <c r="AQ33" i="195"/>
  <c r="AM33" i="195"/>
  <c r="AR32" i="195"/>
  <c r="AL32" i="195" s="1"/>
  <c r="AQ32" i="195"/>
  <c r="AM32" i="195"/>
  <c r="AR31" i="195"/>
  <c r="AQ31" i="195"/>
  <c r="AM31" i="195"/>
  <c r="AL31" i="195"/>
  <c r="AR30" i="195"/>
  <c r="AQ30" i="195"/>
  <c r="AM30" i="195"/>
  <c r="AL30" i="195"/>
  <c r="AR29" i="195"/>
  <c r="AL29" i="195" s="1"/>
  <c r="AQ29" i="195"/>
  <c r="AM29" i="195"/>
  <c r="AM8" i="195" s="1"/>
  <c r="I23" i="195"/>
  <c r="G23" i="195"/>
  <c r="F23" i="195"/>
  <c r="F25" i="195" s="1"/>
  <c r="F50" i="195" s="1"/>
  <c r="AM20" i="195"/>
  <c r="AL19" i="195"/>
  <c r="AM18" i="195"/>
  <c r="AL17" i="195"/>
  <c r="AM16" i="195"/>
  <c r="AL16" i="195"/>
  <c r="AM14" i="195"/>
  <c r="AM12" i="195"/>
  <c r="AM11" i="195"/>
  <c r="AM10" i="195"/>
  <c r="AM9" i="195"/>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M521" i="194"/>
  <c r="AL521" i="194"/>
  <c r="AR519" i="194"/>
  <c r="AQ519" i="194"/>
  <c r="AN519" i="194"/>
  <c r="AM519" i="194"/>
  <c r="AL519" i="194"/>
  <c r="AK519" i="194"/>
  <c r="AR518" i="194"/>
  <c r="AQ518" i="194"/>
  <c r="AN518" i="194"/>
  <c r="AM518" i="194"/>
  <c r="AL518" i="194"/>
  <c r="AK518" i="194"/>
  <c r="AR517" i="194"/>
  <c r="AQ517" i="194"/>
  <c r="AM517" i="194"/>
  <c r="AL517" i="194"/>
  <c r="AR516" i="194"/>
  <c r="AQ516" i="194"/>
  <c r="AM516" i="194"/>
  <c r="AL516" i="194"/>
  <c r="AR514" i="194"/>
  <c r="AQ514" i="194"/>
  <c r="D514" i="194"/>
  <c r="AR513" i="194"/>
  <c r="AQ513" i="194"/>
  <c r="AL513" i="194" s="1"/>
  <c r="AM513" i="194"/>
  <c r="AR512" i="194"/>
  <c r="AQ512" i="194"/>
  <c r="AL512" i="194" s="1"/>
  <c r="AM512" i="194"/>
  <c r="AR511" i="194"/>
  <c r="AL511" i="194" s="1"/>
  <c r="AQ511" i="194"/>
  <c r="AM511" i="194"/>
  <c r="AR510" i="194"/>
  <c r="AQ510" i="194"/>
  <c r="AM510" i="194"/>
  <c r="AL510" i="194"/>
  <c r="AR509" i="194"/>
  <c r="AQ509" i="194"/>
  <c r="AL509" i="194" s="1"/>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Q497" i="194"/>
  <c r="AM497" i="194"/>
  <c r="AL497" i="194"/>
  <c r="AR495" i="194"/>
  <c r="AQ495" i="194"/>
  <c r="AN495" i="194"/>
  <c r="AM495" i="194"/>
  <c r="AL495" i="194"/>
  <c r="AK495" i="194"/>
  <c r="AR494" i="194"/>
  <c r="AQ494" i="194"/>
  <c r="AN494" i="194"/>
  <c r="AM494" i="194"/>
  <c r="AL494" i="194"/>
  <c r="AK494" i="194"/>
  <c r="AR493" i="194"/>
  <c r="AQ493" i="194"/>
  <c r="AM493" i="194"/>
  <c r="AL493" i="194"/>
  <c r="AR492" i="194"/>
  <c r="AQ492" i="194"/>
  <c r="AM492" i="194"/>
  <c r="AL492" i="194"/>
  <c r="AR490" i="194"/>
  <c r="AQ490" i="194"/>
  <c r="D490" i="194"/>
  <c r="AR489" i="194"/>
  <c r="AQ489" i="194"/>
  <c r="AM489" i="194"/>
  <c r="AR488" i="194"/>
  <c r="AQ488" i="194"/>
  <c r="AM488" i="194"/>
  <c r="AL488" i="194"/>
  <c r="AR487" i="194"/>
  <c r="AQ487" i="194"/>
  <c r="AM487" i="194"/>
  <c r="AL487" i="194"/>
  <c r="AR486" i="194"/>
  <c r="AL486" i="194" s="1"/>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L473" i="194" s="1"/>
  <c r="AQ473" i="194"/>
  <c r="AM473" i="194"/>
  <c r="AR471" i="194"/>
  <c r="AQ471" i="194"/>
  <c r="AN471" i="194"/>
  <c r="AM471" i="194"/>
  <c r="AL471" i="194"/>
  <c r="AK471" i="194"/>
  <c r="AR470" i="194"/>
  <c r="AQ470" i="194"/>
  <c r="AN470" i="194"/>
  <c r="AM470" i="194"/>
  <c r="AL470" i="194"/>
  <c r="AK470" i="194"/>
  <c r="AR469" i="194"/>
  <c r="AQ469" i="194"/>
  <c r="AM469" i="194"/>
  <c r="AL469" i="194"/>
  <c r="AR468" i="194"/>
  <c r="AQ468" i="194"/>
  <c r="AM468" i="194"/>
  <c r="AL468" i="194"/>
  <c r="AR466" i="194"/>
  <c r="AQ466" i="194"/>
  <c r="D466" i="194"/>
  <c r="AR465" i="194"/>
  <c r="AQ465" i="194"/>
  <c r="AL465" i="194" s="1"/>
  <c r="AM465" i="194"/>
  <c r="AR464" i="194"/>
  <c r="AQ464" i="194"/>
  <c r="AL464" i="194" s="1"/>
  <c r="AM464" i="194"/>
  <c r="AR463" i="194"/>
  <c r="AQ463" i="194"/>
  <c r="AM463" i="194"/>
  <c r="AL463" i="194"/>
  <c r="AR462" i="194"/>
  <c r="AQ462" i="194"/>
  <c r="AL462" i="194" s="1"/>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L449" i="194" s="1"/>
  <c r="AM449" i="194"/>
  <c r="AR447" i="194"/>
  <c r="AQ447" i="194"/>
  <c r="AN447" i="194"/>
  <c r="AM447" i="194"/>
  <c r="AL447" i="194"/>
  <c r="AK447" i="194"/>
  <c r="AR446" i="194"/>
  <c r="AQ446" i="194"/>
  <c r="AN446" i="194"/>
  <c r="AM446" i="194"/>
  <c r="AL446" i="194"/>
  <c r="AK446" i="194"/>
  <c r="AR445" i="194"/>
  <c r="AL445" i="194" s="1"/>
  <c r="AQ445" i="194"/>
  <c r="AM445" i="194"/>
  <c r="AR444" i="194"/>
  <c r="AQ444" i="194"/>
  <c r="AL444" i="194" s="1"/>
  <c r="AM444" i="194"/>
  <c r="AR442" i="194"/>
  <c r="AQ442" i="194"/>
  <c r="D442" i="194"/>
  <c r="AM442" i="194" s="1"/>
  <c r="AR441" i="194"/>
  <c r="AQ441" i="194"/>
  <c r="AL441" i="194" s="1"/>
  <c r="AM441" i="194"/>
  <c r="AR440" i="194"/>
  <c r="AQ440" i="194"/>
  <c r="AM440" i="194"/>
  <c r="AL440" i="194"/>
  <c r="AR439" i="194"/>
  <c r="AQ439" i="194"/>
  <c r="AL439" i="194" s="1"/>
  <c r="AM439" i="194"/>
  <c r="AR438" i="194"/>
  <c r="AQ438" i="194"/>
  <c r="AM438" i="194"/>
  <c r="AR437" i="194"/>
  <c r="AL437" i="194" s="1"/>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L425" i="194" s="1"/>
  <c r="AM425" i="194"/>
  <c r="AR423" i="194"/>
  <c r="AQ423" i="194"/>
  <c r="AN423" i="194"/>
  <c r="AM423" i="194"/>
  <c r="AL423" i="194"/>
  <c r="AK423" i="194"/>
  <c r="AR422" i="194"/>
  <c r="AQ422" i="194"/>
  <c r="AN422" i="194"/>
  <c r="AM422" i="194"/>
  <c r="AL422" i="194"/>
  <c r="AK422" i="194"/>
  <c r="AR421" i="194"/>
  <c r="AQ421" i="194"/>
  <c r="AM421" i="194"/>
  <c r="AL421" i="194"/>
  <c r="AR420" i="194"/>
  <c r="AQ420" i="194"/>
  <c r="AL420" i="194" s="1"/>
  <c r="AM420" i="194"/>
  <c r="AR418" i="194"/>
  <c r="AL418" i="194" s="1"/>
  <c r="AQ418" i="194"/>
  <c r="AM418" i="194"/>
  <c r="D418" i="194"/>
  <c r="AR417" i="194"/>
  <c r="AQ417" i="194"/>
  <c r="AL417" i="194" s="1"/>
  <c r="AM417" i="194"/>
  <c r="AR416" i="194"/>
  <c r="AQ416" i="194"/>
  <c r="AL416" i="194" s="1"/>
  <c r="AM416" i="194"/>
  <c r="AR415" i="194"/>
  <c r="AQ415" i="194"/>
  <c r="AM415" i="194"/>
  <c r="AL415" i="194"/>
  <c r="AR414" i="194"/>
  <c r="AQ414" i="194"/>
  <c r="AM414" i="194"/>
  <c r="AL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M401" i="194"/>
  <c r="AL401" i="194"/>
  <c r="AR399" i="194"/>
  <c r="AQ399" i="194"/>
  <c r="AN399" i="194"/>
  <c r="AM399" i="194"/>
  <c r="AL399" i="194"/>
  <c r="AK399" i="194"/>
  <c r="AR398" i="194"/>
  <c r="AQ398" i="194"/>
  <c r="AN398" i="194"/>
  <c r="AM398" i="194"/>
  <c r="AL398" i="194"/>
  <c r="AK398" i="194"/>
  <c r="AR397" i="194"/>
  <c r="AQ397" i="194"/>
  <c r="AL397" i="194" s="1"/>
  <c r="AM397" i="194"/>
  <c r="AR396" i="194"/>
  <c r="AQ396" i="194"/>
  <c r="AM396" i="194"/>
  <c r="AL396" i="194"/>
  <c r="AR394" i="194"/>
  <c r="AQ394" i="194"/>
  <c r="D394" i="194"/>
  <c r="AR393" i="194"/>
  <c r="AQ393" i="194"/>
  <c r="AL393" i="194" s="1"/>
  <c r="AM393" i="194"/>
  <c r="AR392" i="194"/>
  <c r="AQ392" i="194"/>
  <c r="AL392" i="194" s="1"/>
  <c r="AM392" i="194"/>
  <c r="AR391" i="194"/>
  <c r="AQ391" i="194"/>
  <c r="AM391" i="194"/>
  <c r="AL391" i="194"/>
  <c r="AR390" i="194"/>
  <c r="AQ390" i="194"/>
  <c r="AM390" i="194"/>
  <c r="AL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L377" i="194" s="1"/>
  <c r="AQ377" i="194"/>
  <c r="AM377" i="194"/>
  <c r="AR375" i="194"/>
  <c r="AQ375" i="194"/>
  <c r="AN375" i="194"/>
  <c r="AM375" i="194"/>
  <c r="AL375" i="194"/>
  <c r="AK375" i="194"/>
  <c r="AR374" i="194"/>
  <c r="AQ374" i="194"/>
  <c r="AN374" i="194"/>
  <c r="AM374" i="194"/>
  <c r="AL374" i="194"/>
  <c r="AK374" i="194"/>
  <c r="AR373" i="194"/>
  <c r="AQ373" i="194"/>
  <c r="AM373" i="194"/>
  <c r="AL373" i="194"/>
  <c r="AR372" i="194"/>
  <c r="AQ372" i="194"/>
  <c r="AL372" i="194" s="1"/>
  <c r="AM372" i="194"/>
  <c r="AR370" i="194"/>
  <c r="AQ370" i="194"/>
  <c r="D370" i="194"/>
  <c r="AM370" i="194" s="1"/>
  <c r="AR369" i="194"/>
  <c r="AQ369" i="194"/>
  <c r="AL369" i="194" s="1"/>
  <c r="AM369" i="194"/>
  <c r="AR368" i="194"/>
  <c r="AQ368" i="194"/>
  <c r="AL368" i="194" s="1"/>
  <c r="AM368" i="194"/>
  <c r="AR367" i="194"/>
  <c r="AL367" i="194" s="1"/>
  <c r="AQ367" i="194"/>
  <c r="AM367" i="194"/>
  <c r="AR366" i="194"/>
  <c r="AQ366" i="194"/>
  <c r="AL366" i="194" s="1"/>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L353" i="194" s="1"/>
  <c r="AM353" i="194"/>
  <c r="AR351" i="194"/>
  <c r="AQ351" i="194"/>
  <c r="AN351" i="194"/>
  <c r="AM351" i="194"/>
  <c r="AL351" i="194"/>
  <c r="AK351" i="194"/>
  <c r="AR350" i="194"/>
  <c r="AQ350" i="194"/>
  <c r="AN350" i="194"/>
  <c r="AM350" i="194"/>
  <c r="AL350" i="194"/>
  <c r="AK350" i="194"/>
  <c r="AR349" i="194"/>
  <c r="AQ349" i="194"/>
  <c r="AM349" i="194"/>
  <c r="AL349" i="194"/>
  <c r="AR348" i="194"/>
  <c r="AQ348" i="194"/>
  <c r="AL348" i="194" s="1"/>
  <c r="AM348" i="194"/>
  <c r="AR346" i="194"/>
  <c r="AQ346" i="194"/>
  <c r="D346" i="194"/>
  <c r="AM346" i="194" s="1"/>
  <c r="AR345" i="194"/>
  <c r="AQ345" i="194"/>
  <c r="AL345" i="194" s="1"/>
  <c r="AM345" i="194"/>
  <c r="AR344" i="194"/>
  <c r="AQ344" i="194"/>
  <c r="AM344" i="194"/>
  <c r="AL344" i="194"/>
  <c r="AR343" i="194"/>
  <c r="AQ343" i="194"/>
  <c r="AL343" i="194" s="1"/>
  <c r="AM343" i="194"/>
  <c r="AR342" i="194"/>
  <c r="AQ342" i="194"/>
  <c r="AL342" i="194" s="1"/>
  <c r="AM342" i="194"/>
  <c r="AR341" i="194"/>
  <c r="AQ341" i="194"/>
  <c r="AL341" i="194" s="1"/>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L329" i="194" s="1"/>
  <c r="AM329" i="194"/>
  <c r="AR327" i="194"/>
  <c r="AQ327" i="194"/>
  <c r="AN327" i="194"/>
  <c r="AM327" i="194"/>
  <c r="AL327" i="194"/>
  <c r="AK327" i="194"/>
  <c r="AR326" i="194"/>
  <c r="AQ326" i="194"/>
  <c r="AN326" i="194"/>
  <c r="AM326" i="194"/>
  <c r="AL326" i="194"/>
  <c r="AK326" i="194"/>
  <c r="AR325" i="194"/>
  <c r="AQ325" i="194"/>
  <c r="AL325" i="194" s="1"/>
  <c r="AM325" i="194"/>
  <c r="AR324" i="194"/>
  <c r="AQ324" i="194"/>
  <c r="AM324" i="194"/>
  <c r="AR322" i="194"/>
  <c r="AQ322" i="194"/>
  <c r="D322" i="194"/>
  <c r="AL322" i="194" s="1"/>
  <c r="AR321" i="194"/>
  <c r="AQ321" i="194"/>
  <c r="AM321" i="194"/>
  <c r="AL321" i="194"/>
  <c r="AR320" i="194"/>
  <c r="AQ320" i="194"/>
  <c r="AM320" i="194"/>
  <c r="AL320" i="194"/>
  <c r="AR319" i="194"/>
  <c r="AQ319" i="194"/>
  <c r="AL319" i="194" s="1"/>
  <c r="AM319" i="194"/>
  <c r="AR318" i="194"/>
  <c r="AQ318" i="194"/>
  <c r="AM318" i="194"/>
  <c r="AR317" i="194"/>
  <c r="AQ317" i="194"/>
  <c r="AL317" i="194" s="1"/>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M297" i="194"/>
  <c r="AL297" i="194"/>
  <c r="AR296" i="194"/>
  <c r="AQ296" i="194"/>
  <c r="AM296" i="194"/>
  <c r="AL296" i="194"/>
  <c r="AR295" i="194"/>
  <c r="AQ295" i="194"/>
  <c r="AL295" i="194" s="1"/>
  <c r="AM295" i="194"/>
  <c r="AR294" i="194"/>
  <c r="AQ294" i="194"/>
  <c r="AL294" i="194" s="1"/>
  <c r="AM294" i="194"/>
  <c r="AR293" i="194"/>
  <c r="AL293" i="194" s="1"/>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L277" i="194" s="1"/>
  <c r="AM277" i="194"/>
  <c r="AR276" i="194"/>
  <c r="AQ276" i="194"/>
  <c r="AL276" i="194" s="1"/>
  <c r="AM276" i="194"/>
  <c r="AR274" i="194"/>
  <c r="AQ274" i="194"/>
  <c r="AM274" i="194"/>
  <c r="D274" i="194"/>
  <c r="AR273" i="194"/>
  <c r="AL273" i="194" s="1"/>
  <c r="AQ273" i="194"/>
  <c r="AM273" i="194"/>
  <c r="AR272" i="194"/>
  <c r="AQ272" i="194"/>
  <c r="AM272" i="194"/>
  <c r="AL272" i="194"/>
  <c r="AR271" i="194"/>
  <c r="AL271" i="194" s="1"/>
  <c r="AQ271" i="194"/>
  <c r="AM271" i="194"/>
  <c r="AR270" i="194"/>
  <c r="AQ270" i="194"/>
  <c r="AL270" i="194" s="1"/>
  <c r="AM270" i="194"/>
  <c r="AR269" i="194"/>
  <c r="AQ269" i="194"/>
  <c r="AL269" i="194" s="1"/>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L252" i="194" s="1"/>
  <c r="AM252" i="194"/>
  <c r="AR250" i="194"/>
  <c r="AQ250" i="194"/>
  <c r="D250" i="194"/>
  <c r="AM250" i="194" s="1"/>
  <c r="AR249" i="194"/>
  <c r="AQ249" i="194"/>
  <c r="AL249" i="194" s="1"/>
  <c r="AM249" i="194"/>
  <c r="AR248" i="194"/>
  <c r="AL248" i="194" s="1"/>
  <c r="AQ248" i="194"/>
  <c r="AM248" i="194"/>
  <c r="AR247" i="194"/>
  <c r="AQ247" i="194"/>
  <c r="AL247" i="194" s="1"/>
  <c r="AM247" i="194"/>
  <c r="AR246" i="194"/>
  <c r="AQ246" i="194"/>
  <c r="AL246" i="194" s="1"/>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L233" i="194" s="1"/>
  <c r="AM233" i="194"/>
  <c r="AR231" i="194"/>
  <c r="AQ231" i="194"/>
  <c r="AN231" i="194"/>
  <c r="AM231" i="194"/>
  <c r="AL231" i="194"/>
  <c r="AK231" i="194"/>
  <c r="AR230" i="194"/>
  <c r="AQ230" i="194"/>
  <c r="AN230" i="194"/>
  <c r="AM230" i="194"/>
  <c r="AL230" i="194"/>
  <c r="AK230" i="194"/>
  <c r="AR229" i="194"/>
  <c r="AQ229" i="194"/>
  <c r="AL229" i="194" s="1"/>
  <c r="AM229" i="194"/>
  <c r="AR228" i="194"/>
  <c r="AQ228" i="194"/>
  <c r="AL228" i="194" s="1"/>
  <c r="AM228" i="194"/>
  <c r="AR226" i="194"/>
  <c r="AQ226" i="194"/>
  <c r="AM226" i="194"/>
  <c r="D226" i="194"/>
  <c r="AL226" i="194" s="1"/>
  <c r="AR225" i="194"/>
  <c r="AQ225" i="194"/>
  <c r="AM225" i="194"/>
  <c r="AL225" i="194"/>
  <c r="AR224" i="194"/>
  <c r="AL224" i="194" s="1"/>
  <c r="AQ224" i="194"/>
  <c r="AM224" i="194"/>
  <c r="AR223" i="194"/>
  <c r="AL223" i="194" s="1"/>
  <c r="AQ223" i="194"/>
  <c r="AM223" i="194"/>
  <c r="AR222" i="194"/>
  <c r="AL222" i="194" s="1"/>
  <c r="AQ222" i="194"/>
  <c r="AM222" i="194"/>
  <c r="AR221" i="194"/>
  <c r="AQ221" i="194"/>
  <c r="AL221" i="194" s="1"/>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L209" i="194" s="1"/>
  <c r="AQ209" i="194"/>
  <c r="AM209" i="194"/>
  <c r="AR207" i="194"/>
  <c r="AQ207" i="194"/>
  <c r="AN207" i="194"/>
  <c r="AM207" i="194"/>
  <c r="AL207" i="194"/>
  <c r="AK207" i="194"/>
  <c r="AR206" i="194"/>
  <c r="AQ206" i="194"/>
  <c r="AN206" i="194"/>
  <c r="AM206" i="194"/>
  <c r="AL206" i="194"/>
  <c r="AK206" i="194"/>
  <c r="AR205" i="194"/>
  <c r="AL205" i="194" s="1"/>
  <c r="AQ205" i="194"/>
  <c r="AM205" i="194"/>
  <c r="AR204" i="194"/>
  <c r="AL204" i="194" s="1"/>
  <c r="AQ204" i="194"/>
  <c r="AM204" i="194"/>
  <c r="AR202" i="194"/>
  <c r="AQ202" i="194"/>
  <c r="D202" i="194"/>
  <c r="AL202" i="194" s="1"/>
  <c r="AR201" i="194"/>
  <c r="AQ201" i="194"/>
  <c r="AL201" i="194" s="1"/>
  <c r="AM201" i="194"/>
  <c r="AR200" i="194"/>
  <c r="AQ200" i="194"/>
  <c r="AL200" i="194" s="1"/>
  <c r="AM200" i="194"/>
  <c r="AR199" i="194"/>
  <c r="AQ199" i="194"/>
  <c r="AL199" i="194" s="1"/>
  <c r="AM199" i="194"/>
  <c r="AR198" i="194"/>
  <c r="AQ198" i="194"/>
  <c r="AL198" i="194" s="1"/>
  <c r="AM198" i="194"/>
  <c r="AR197" i="194"/>
  <c r="AQ197" i="194"/>
  <c r="AM197" i="194"/>
  <c r="AL197" i="194"/>
  <c r="AR188" i="194"/>
  <c r="AQ188" i="194"/>
  <c r="AN188" i="194"/>
  <c r="AM188" i="194"/>
  <c r="AL188" i="194"/>
  <c r="AK188" i="194"/>
  <c r="AR187" i="194"/>
  <c r="AQ187" i="194"/>
  <c r="AN187" i="194"/>
  <c r="AM187" i="194"/>
  <c r="AL187" i="194"/>
  <c r="AK187" i="194"/>
  <c r="AR186" i="194"/>
  <c r="AQ186" i="194"/>
  <c r="AN186" i="194"/>
  <c r="AM186" i="194"/>
  <c r="AL186" i="194"/>
  <c r="AK186" i="194"/>
  <c r="AR185" i="194"/>
  <c r="AQ185" i="194"/>
  <c r="AL185" i="194" s="1"/>
  <c r="AM185" i="194"/>
  <c r="AR183" i="194"/>
  <c r="AQ183" i="194"/>
  <c r="AN183" i="194"/>
  <c r="AM183" i="194"/>
  <c r="AL183" i="194"/>
  <c r="AK183" i="194"/>
  <c r="AR182" i="194"/>
  <c r="AQ182" i="194"/>
  <c r="AN182" i="194"/>
  <c r="AM182" i="194"/>
  <c r="AL182" i="194"/>
  <c r="AK182" i="194"/>
  <c r="AR181" i="194"/>
  <c r="AQ181" i="194"/>
  <c r="AL181" i="194" s="1"/>
  <c r="AM181" i="194"/>
  <c r="AR180" i="194"/>
  <c r="AQ180" i="194"/>
  <c r="AL180" i="194" s="1"/>
  <c r="AM180" i="194"/>
  <c r="AR178" i="194"/>
  <c r="AQ178" i="194"/>
  <c r="D178" i="194"/>
  <c r="AM178" i="194" s="1"/>
  <c r="AR177" i="194"/>
  <c r="AQ177" i="194"/>
  <c r="AM177" i="194"/>
  <c r="AL177" i="194"/>
  <c r="AR176" i="194"/>
  <c r="AL176" i="194" s="1"/>
  <c r="AQ176" i="194"/>
  <c r="AM176" i="194"/>
  <c r="AR175" i="194"/>
  <c r="AL175" i="194" s="1"/>
  <c r="AQ175" i="194"/>
  <c r="AM175" i="194"/>
  <c r="AR174" i="194"/>
  <c r="AQ174" i="194"/>
  <c r="AM174" i="194"/>
  <c r="AL174" i="194"/>
  <c r="AR173" i="194"/>
  <c r="AQ173" i="194"/>
  <c r="AL173" i="194" s="1"/>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L157" i="194" s="1"/>
  <c r="AQ157" i="194"/>
  <c r="AM157" i="194"/>
  <c r="AR156" i="194"/>
  <c r="AQ156" i="194"/>
  <c r="AM156" i="194"/>
  <c r="AL156" i="194"/>
  <c r="AR154" i="194"/>
  <c r="AQ154" i="194"/>
  <c r="D154" i="194"/>
  <c r="AR153" i="194"/>
  <c r="AQ153" i="194"/>
  <c r="AL153" i="194" s="1"/>
  <c r="AM153" i="194"/>
  <c r="AR152" i="194"/>
  <c r="AQ152" i="194"/>
  <c r="AL152" i="194" s="1"/>
  <c r="AM152" i="194"/>
  <c r="AR151" i="194"/>
  <c r="AQ151" i="194"/>
  <c r="AL151" i="194" s="1"/>
  <c r="AM151" i="194"/>
  <c r="AR150" i="194"/>
  <c r="AQ150" i="194"/>
  <c r="AL150" i="194" s="1"/>
  <c r="AM150" i="194"/>
  <c r="AR149" i="194"/>
  <c r="AQ149" i="194"/>
  <c r="AL149" i="194" s="1"/>
  <c r="AM149" i="194"/>
  <c r="AR140" i="194"/>
  <c r="AQ140" i="194"/>
  <c r="AN140" i="194"/>
  <c r="AM140" i="194"/>
  <c r="AL140" i="194"/>
  <c r="AK140" i="194"/>
  <c r="AR139" i="194"/>
  <c r="AQ139" i="194"/>
  <c r="AN139" i="194"/>
  <c r="AM139" i="194"/>
  <c r="AL139" i="194"/>
  <c r="AK139" i="194"/>
  <c r="AR138" i="194"/>
  <c r="AQ138" i="194"/>
  <c r="AN138" i="194"/>
  <c r="AM138" i="194"/>
  <c r="AL138" i="194"/>
  <c r="AK138" i="194"/>
  <c r="AR137" i="194"/>
  <c r="AQ137" i="194"/>
  <c r="AL137" i="194" s="1"/>
  <c r="AM137" i="194"/>
  <c r="AR135" i="194"/>
  <c r="AQ135" i="194"/>
  <c r="AN135" i="194"/>
  <c r="AM135" i="194"/>
  <c r="AL135" i="194"/>
  <c r="AK135" i="194"/>
  <c r="AR134" i="194"/>
  <c r="AQ134" i="194"/>
  <c r="AN134" i="194"/>
  <c r="AM134" i="194"/>
  <c r="AL134" i="194"/>
  <c r="AK134" i="194"/>
  <c r="AR133" i="194"/>
  <c r="AQ133" i="194"/>
  <c r="AL133" i="194" s="1"/>
  <c r="AM133" i="194"/>
  <c r="AR132" i="194"/>
  <c r="AQ132" i="194"/>
  <c r="AL132" i="194" s="1"/>
  <c r="AM132" i="194"/>
  <c r="AR130" i="194"/>
  <c r="AQ130" i="194"/>
  <c r="D130" i="194"/>
  <c r="AL130" i="194" s="1"/>
  <c r="AR129" i="194"/>
  <c r="AL129" i="194" s="1"/>
  <c r="AQ129" i="194"/>
  <c r="AM129" i="194"/>
  <c r="AR128" i="194"/>
  <c r="AL128" i="194" s="1"/>
  <c r="AQ128" i="194"/>
  <c r="AM128" i="194"/>
  <c r="AR127" i="194"/>
  <c r="AQ127" i="194"/>
  <c r="AM127" i="194"/>
  <c r="AL127" i="194"/>
  <c r="AR126" i="194"/>
  <c r="AQ126" i="194"/>
  <c r="AM126" i="194"/>
  <c r="AL126" i="194"/>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M113" i="194"/>
  <c r="AL113" i="194"/>
  <c r="AR111" i="194"/>
  <c r="AQ111" i="194"/>
  <c r="AN111" i="194"/>
  <c r="AM111" i="194"/>
  <c r="AL111" i="194"/>
  <c r="AK111" i="194"/>
  <c r="AR110" i="194"/>
  <c r="AQ110" i="194"/>
  <c r="AN110" i="194"/>
  <c r="AM110" i="194"/>
  <c r="AL110" i="194"/>
  <c r="AK110" i="194"/>
  <c r="AR109" i="194"/>
  <c r="AQ109" i="194"/>
  <c r="AM109" i="194"/>
  <c r="AL109" i="194"/>
  <c r="AR108" i="194"/>
  <c r="AQ108" i="194"/>
  <c r="AM108" i="194"/>
  <c r="AL108" i="194"/>
  <c r="AR106" i="194"/>
  <c r="AQ106" i="194"/>
  <c r="D106" i="194"/>
  <c r="AL106" i="194" s="1"/>
  <c r="AR105" i="194"/>
  <c r="AQ105" i="194"/>
  <c r="AL105" i="194" s="1"/>
  <c r="AM105" i="194"/>
  <c r="AR104" i="194"/>
  <c r="AQ104" i="194"/>
  <c r="AL104" i="194" s="1"/>
  <c r="AM104" i="194"/>
  <c r="AR103" i="194"/>
  <c r="AL103" i="194" s="1"/>
  <c r="AQ103" i="194"/>
  <c r="AM103" i="194"/>
  <c r="AR102" i="194"/>
  <c r="AQ102" i="194"/>
  <c r="AL102" i="194" s="1"/>
  <c r="AM102" i="194"/>
  <c r="AR101" i="194"/>
  <c r="AL101" i="194" s="1"/>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M17" i="194" s="1"/>
  <c r="AL87" i="194"/>
  <c r="AK87" i="194"/>
  <c r="AR86" i="194"/>
  <c r="AQ86" i="194"/>
  <c r="AN86" i="194"/>
  <c r="AM86" i="194"/>
  <c r="AL86" i="194"/>
  <c r="AK86" i="194"/>
  <c r="AR85" i="194"/>
  <c r="AQ85" i="194"/>
  <c r="AM85" i="194"/>
  <c r="AL85" i="194"/>
  <c r="AR84" i="194"/>
  <c r="AQ84" i="194"/>
  <c r="AL84" i="194" s="1"/>
  <c r="AM84" i="194"/>
  <c r="AR82" i="194"/>
  <c r="AQ82" i="194"/>
  <c r="D82" i="194"/>
  <c r="AM82" i="194" s="1"/>
  <c r="AR81" i="194"/>
  <c r="AQ81" i="194"/>
  <c r="AL81" i="194" s="1"/>
  <c r="AM81" i="194"/>
  <c r="AR80" i="194"/>
  <c r="AQ80" i="194"/>
  <c r="AM80" i="194"/>
  <c r="AL80" i="194"/>
  <c r="AR79" i="194"/>
  <c r="AQ79" i="194"/>
  <c r="AM79" i="194"/>
  <c r="AL79" i="194"/>
  <c r="AR78" i="194"/>
  <c r="AL78" i="194" s="1"/>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M65" i="194"/>
  <c r="AL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L57" i="194" s="1"/>
  <c r="AM57" i="194"/>
  <c r="AR56" i="194"/>
  <c r="AQ56" i="194"/>
  <c r="AM56" i="194"/>
  <c r="AL56" i="194"/>
  <c r="AR55" i="194"/>
  <c r="AQ55" i="194"/>
  <c r="AM55" i="194"/>
  <c r="AL55" i="194"/>
  <c r="AR54" i="194"/>
  <c r="AQ54" i="194"/>
  <c r="AL54" i="194" s="1"/>
  <c r="AM54" i="194"/>
  <c r="AR53" i="194"/>
  <c r="AL53" i="194" s="1"/>
  <c r="AQ53" i="194"/>
  <c r="AM53" i="194"/>
  <c r="AR44" i="194"/>
  <c r="AQ44" i="194"/>
  <c r="AN44" i="194"/>
  <c r="AM44" i="194"/>
  <c r="AL44" i="194"/>
  <c r="AK44" i="194"/>
  <c r="AR43" i="194"/>
  <c r="AQ43" i="194"/>
  <c r="AN43" i="194"/>
  <c r="AM43" i="194"/>
  <c r="AL43" i="194"/>
  <c r="AL20" i="194" s="1"/>
  <c r="AK43" i="194"/>
  <c r="AR42" i="194"/>
  <c r="AQ42" i="194"/>
  <c r="AN42" i="194"/>
  <c r="AM42" i="194"/>
  <c r="AL42" i="194"/>
  <c r="AK42" i="194"/>
  <c r="AR41" i="194"/>
  <c r="AQ41" i="194"/>
  <c r="AL41" i="194" s="1"/>
  <c r="AM41" i="194"/>
  <c r="AM18" i="194" s="1"/>
  <c r="AR39" i="194"/>
  <c r="AQ39" i="194"/>
  <c r="AN39" i="194"/>
  <c r="AM39" i="194"/>
  <c r="AL39" i="194"/>
  <c r="AK39" i="194"/>
  <c r="AR38" i="194"/>
  <c r="AQ38" i="194"/>
  <c r="AN38" i="194"/>
  <c r="AM38" i="194"/>
  <c r="AL38" i="194"/>
  <c r="AL16" i="194" s="1"/>
  <c r="AK38" i="194"/>
  <c r="AR37" i="194"/>
  <c r="AQ37" i="194"/>
  <c r="AL37" i="194" s="1"/>
  <c r="AM37" i="194"/>
  <c r="AR36" i="194"/>
  <c r="AQ36" i="194"/>
  <c r="AL36" i="194" s="1"/>
  <c r="AM36" i="194"/>
  <c r="AM14" i="194" s="1"/>
  <c r="AR34" i="194"/>
  <c r="AQ34" i="194"/>
  <c r="AN34" i="194"/>
  <c r="AM34" i="194"/>
  <c r="AL34" i="194"/>
  <c r="AK34" i="194"/>
  <c r="AR33" i="194"/>
  <c r="AQ33" i="194"/>
  <c r="AM33" i="194"/>
  <c r="AL33" i="194"/>
  <c r="AR32" i="194"/>
  <c r="AQ32" i="194"/>
  <c r="AL32" i="194" s="1"/>
  <c r="AL11" i="194" s="1"/>
  <c r="AM32" i="194"/>
  <c r="AR31" i="194"/>
  <c r="AQ31" i="194"/>
  <c r="AL31" i="194" s="1"/>
  <c r="AL10" i="194" s="1"/>
  <c r="AM31" i="194"/>
  <c r="AM10" i="194" s="1"/>
  <c r="AR30" i="194"/>
  <c r="AL30" i="194" s="1"/>
  <c r="AQ30" i="194"/>
  <c r="AM30" i="194"/>
  <c r="AR29" i="194"/>
  <c r="AQ29" i="194"/>
  <c r="AL29" i="194" s="1"/>
  <c r="AM29" i="194"/>
  <c r="G23" i="194"/>
  <c r="F23" i="194"/>
  <c r="AM21" i="194"/>
  <c r="AL21" i="194"/>
  <c r="AM20" i="194"/>
  <c r="AM19" i="194"/>
  <c r="AL19" i="194"/>
  <c r="AL17" i="194"/>
  <c r="AM16" i="194"/>
  <c r="AM15" i="194"/>
  <c r="AM12" i="194"/>
  <c r="AM11" i="194"/>
  <c r="AM9" i="194"/>
  <c r="F9" i="194"/>
  <c r="AL274" i="194" l="1"/>
  <c r="AK19" i="195"/>
  <c r="AN19" i="195" s="1"/>
  <c r="AL346" i="194"/>
  <c r="AK16" i="195"/>
  <c r="AN16" i="195" s="1"/>
  <c r="AK17" i="195"/>
  <c r="AN17" i="195" s="1"/>
  <c r="AM322" i="194"/>
  <c r="AL178" i="194"/>
  <c r="G25" i="195"/>
  <c r="H25" i="195" s="1"/>
  <c r="I25" i="195" s="1"/>
  <c r="AL418" i="195"/>
  <c r="AL370" i="195"/>
  <c r="AL466" i="195"/>
  <c r="AL178" i="195"/>
  <c r="AL202" i="195"/>
  <c r="AL394" i="195"/>
  <c r="AL442" i="195"/>
  <c r="AM346" i="195"/>
  <c r="AK19" i="194"/>
  <c r="AN19" i="194" s="1"/>
  <c r="AK21" i="194"/>
  <c r="AN21" i="194" s="1"/>
  <c r="AK20" i="194"/>
  <c r="AN20" i="194" s="1"/>
  <c r="AK17" i="194"/>
  <c r="AN17" i="194" s="1"/>
  <c r="AL394" i="194"/>
  <c r="AL442" i="194"/>
  <c r="AL298" i="194"/>
  <c r="AK16" i="194"/>
  <c r="AN16" i="194" s="1"/>
  <c r="AM130" i="194"/>
  <c r="AL82" i="194"/>
  <c r="I23" i="194"/>
  <c r="AL250" i="194"/>
  <c r="AM8" i="194"/>
  <c r="AL15" i="194"/>
  <c r="F25" i="194"/>
  <c r="AL58" i="194"/>
  <c r="AM58" i="194"/>
  <c r="AL125" i="194"/>
  <c r="AL8" i="194" s="1"/>
  <c r="AM106" i="194"/>
  <c r="AM202" i="194"/>
  <c r="AL301" i="194"/>
  <c r="AL154" i="194"/>
  <c r="AM154" i="194"/>
  <c r="AL281" i="194"/>
  <c r="AL18" i="194" s="1"/>
  <c r="AL324" i="194"/>
  <c r="AL300" i="194"/>
  <c r="AL14" i="194" s="1"/>
  <c r="AL318" i="194"/>
  <c r="AL9" i="194" s="1"/>
  <c r="AL370" i="194"/>
  <c r="AL413" i="194"/>
  <c r="AM394" i="194"/>
  <c r="AL461" i="194"/>
  <c r="AL485" i="194"/>
  <c r="AL489" i="194"/>
  <c r="AL12" i="194" s="1"/>
  <c r="F51" i="195"/>
  <c r="G47" i="195"/>
  <c r="F47" i="195"/>
  <c r="F49" i="195" s="1"/>
  <c r="F48" i="195"/>
  <c r="I26" i="195"/>
  <c r="I27" i="195" s="1"/>
  <c r="J25" i="195"/>
  <c r="AL438" i="194"/>
  <c r="AM466" i="194"/>
  <c r="AL466" i="194"/>
  <c r="AL514" i="194"/>
  <c r="AL53" i="195"/>
  <c r="AL8" i="195" s="1"/>
  <c r="AL490" i="194"/>
  <c r="AM514" i="194"/>
  <c r="AM490" i="194"/>
  <c r="F24" i="195"/>
  <c r="F26" i="195"/>
  <c r="G26" i="195"/>
  <c r="G27" i="195" s="1"/>
  <c r="H26" i="195"/>
  <c r="H27" i="195" s="1"/>
  <c r="AK20" i="195"/>
  <c r="AN20" i="195" s="1"/>
  <c r="AM21" i="195"/>
  <c r="AN21" i="195" s="1"/>
  <c r="AM15" i="195"/>
  <c r="AL128" i="195"/>
  <c r="AL11" i="195" s="1"/>
  <c r="AL157" i="195"/>
  <c r="AL15" i="195" s="1"/>
  <c r="AL175" i="195"/>
  <c r="AL10" i="195" s="1"/>
  <c r="AL221" i="195"/>
  <c r="AL106" i="195"/>
  <c r="AL101" i="195"/>
  <c r="AM106" i="195"/>
  <c r="AM130" i="195"/>
  <c r="AL130" i="195"/>
  <c r="AM154" i="195"/>
  <c r="AL225" i="195"/>
  <c r="AL12" i="195" s="1"/>
  <c r="AM226" i="195"/>
  <c r="AL226" i="195"/>
  <c r="AL224" i="195"/>
  <c r="AL248" i="195"/>
  <c r="AM250" i="195"/>
  <c r="AL298" i="195"/>
  <c r="AL325" i="195"/>
  <c r="AM322" i="195"/>
  <c r="AL396" i="195"/>
  <c r="AL14" i="195" s="1"/>
  <c r="AL415" i="195"/>
  <c r="AL425" i="195"/>
  <c r="AL438" i="195"/>
  <c r="AL401" i="195"/>
  <c r="AL18" i="195" s="1"/>
  <c r="AL414" i="195"/>
  <c r="AL514" i="195"/>
  <c r="AL490" i="195"/>
  <c r="AM514" i="195"/>
  <c r="AM490" i="195"/>
  <c r="AM13" i="195" l="1"/>
  <c r="AL13" i="194"/>
  <c r="F27" i="195"/>
  <c r="AM13" i="194"/>
  <c r="F50" i="194"/>
  <c r="F26" i="194"/>
  <c r="F24" i="194"/>
  <c r="G25" i="194"/>
  <c r="K25" i="195"/>
  <c r="J26" i="195"/>
  <c r="J27" i="195" s="1"/>
  <c r="AL9" i="195"/>
  <c r="AL13" i="195"/>
  <c r="F74" i="195"/>
  <c r="G49" i="195"/>
  <c r="F48" i="194" l="1"/>
  <c r="F51" i="194"/>
  <c r="G47" i="194"/>
  <c r="F47" i="194"/>
  <c r="F27" i="194"/>
  <c r="K26" i="195"/>
  <c r="L25" i="195"/>
  <c r="F71" i="195"/>
  <c r="F75" i="195"/>
  <c r="G71" i="195"/>
  <c r="F72" i="195"/>
  <c r="H25" i="194"/>
  <c r="G26" i="194"/>
  <c r="G27" i="194" s="1"/>
  <c r="G50" i="195"/>
  <c r="H49" i="195"/>
  <c r="F73" i="195" l="1"/>
  <c r="I49" i="195"/>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5" i="195" s="1"/>
  <c r="F144" i="195"/>
  <c r="F147" i="195"/>
  <c r="G143" i="195"/>
  <c r="G75" i="194"/>
  <c r="N50" i="195"/>
  <c r="N51" i="195" s="1"/>
  <c r="O49" i="195"/>
  <c r="L49" i="194"/>
  <c r="K50" i="194"/>
  <c r="S26" i="195" l="1"/>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F145" i="194" s="1"/>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T50" i="195" l="1"/>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F193" i="194" l="1"/>
  <c r="R122" i="195"/>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F217" i="194" s="1"/>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42" i="194" l="1"/>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91" i="195"/>
  <c r="K171" i="194"/>
  <c r="P193" i="195"/>
  <c r="O194" i="195"/>
  <c r="O195" i="195" s="1"/>
  <c r="M217" i="195"/>
  <c r="L218" i="195"/>
  <c r="J241" i="195"/>
  <c r="I242" i="195"/>
  <c r="AC26" i="194"/>
  <c r="AC27" i="194" s="1"/>
  <c r="AD25" i="194"/>
  <c r="G219" i="194"/>
  <c r="F289" i="195" l="1"/>
  <c r="AD26" i="194"/>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41" i="195"/>
  <c r="AK37" i="195"/>
  <c r="AK29"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C98" i="195" l="1"/>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F337" i="195" l="1"/>
  <c r="AO29" i="195"/>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F361" i="195" s="1"/>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13" i="194" l="1"/>
  <c r="AJ26" i="194"/>
  <c r="AK36" i="194" s="1"/>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J27" i="194"/>
  <c r="AK29" i="194"/>
  <c r="AK41" i="194"/>
  <c r="AK32" i="194"/>
  <c r="AK30" i="194"/>
  <c r="AK31" i="194"/>
  <c r="AK33" i="194"/>
  <c r="AK37" i="194"/>
  <c r="F338" i="194"/>
  <c r="G313"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N32" i="194" l="1"/>
  <c r="H361" i="195"/>
  <c r="G362" i="195"/>
  <c r="T170" i="194"/>
  <c r="T171" i="194" s="1"/>
  <c r="U169" i="194"/>
  <c r="M290" i="195"/>
  <c r="N289" i="195"/>
  <c r="Y122" i="194"/>
  <c r="Y123" i="194" s="1"/>
  <c r="Z121" i="194"/>
  <c r="AI49" i="194"/>
  <c r="AH50" i="194"/>
  <c r="AH51" i="194" s="1"/>
  <c r="H313" i="194"/>
  <c r="G314" i="194"/>
  <c r="AN41" i="194"/>
  <c r="F384" i="195"/>
  <c r="F387" i="195"/>
  <c r="G383" i="195"/>
  <c r="F383" i="195"/>
  <c r="F385" i="195" s="1"/>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AJ74" i="195" l="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2" i="195"/>
  <c r="AN82" i="195" s="1"/>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F409" i="195"/>
  <c r="AO69" i="195"/>
  <c r="S265" i="195"/>
  <c r="R266" i="195"/>
  <c r="R267" i="195" s="1"/>
  <c r="AN61" i="194"/>
  <c r="AN58" i="194"/>
  <c r="AH74" i="194"/>
  <c r="AH75" i="194" s="1"/>
  <c r="AI73" i="194"/>
  <c r="AH121" i="195"/>
  <c r="AG122" i="195"/>
  <c r="AG123" i="195" s="1"/>
  <c r="O313" i="195"/>
  <c r="N314" i="195"/>
  <c r="N315" i="195" s="1"/>
  <c r="AN53" i="194"/>
  <c r="AN65" i="194"/>
  <c r="G409" i="195"/>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J99" i="195"/>
  <c r="AK105" i="195"/>
  <c r="AK113" i="195"/>
  <c r="AK101" i="195"/>
  <c r="AK104" i="195"/>
  <c r="AK106" i="195"/>
  <c r="AK102" i="195"/>
  <c r="AK109" i="195"/>
  <c r="AK103" i="195"/>
  <c r="AK108"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F361" i="194" l="1"/>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N102" i="195"/>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F433" i="195" l="1"/>
  <c r="AJ74" i="194"/>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K80" i="194"/>
  <c r="AK85" i="194"/>
  <c r="AN85" i="194" s="1"/>
  <c r="AK81" i="194"/>
  <c r="AN81" i="194" s="1"/>
  <c r="AK78" i="194"/>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AN89" i="194"/>
  <c r="V265" i="195"/>
  <c r="U266" i="195"/>
  <c r="U267" i="195" s="1"/>
  <c r="Q314" i="195"/>
  <c r="Q315" i="195" s="1"/>
  <c r="R313" i="195"/>
  <c r="AI145" i="195"/>
  <c r="AH146" i="195"/>
  <c r="AH147" i="195" s="1"/>
  <c r="AN80" i="194"/>
  <c r="M362" i="195"/>
  <c r="N361" i="195"/>
  <c r="AA169" i="194"/>
  <c r="Z170" i="194"/>
  <c r="Z171" i="194" s="1"/>
  <c r="AD145" i="194"/>
  <c r="AC146" i="194"/>
  <c r="AC147" i="194" s="1"/>
  <c r="I339" i="194"/>
  <c r="Y193" i="194"/>
  <c r="X194" i="194"/>
  <c r="X195" i="194" s="1"/>
  <c r="M314" i="194"/>
  <c r="M315" i="194" s="1"/>
  <c r="N313" i="194"/>
  <c r="G434" i="195"/>
  <c r="H433" i="195"/>
  <c r="AN78" i="194"/>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AO125" i="195" s="1"/>
  <c r="L337" i="194"/>
  <c r="K338" i="194"/>
  <c r="Z193" i="194"/>
  <c r="Y194" i="194"/>
  <c r="Y195" i="194" s="1"/>
  <c r="AE145" i="194"/>
  <c r="AD146" i="194"/>
  <c r="AD147" i="194" s="1"/>
  <c r="AD194" i="195"/>
  <c r="AD195" i="195" s="1"/>
  <c r="AE193" i="195"/>
  <c r="AJ98" i="194" l="1"/>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F481" i="195" s="1"/>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Z265" i="195" l="1"/>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S409" i="195"/>
  <c r="R410" i="195"/>
  <c r="R411" i="195" s="1"/>
  <c r="F481" i="194" l="1"/>
  <c r="X361" i="195"/>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s="1"/>
  <c r="AO429" i="195" s="1"/>
  <c r="AN373" i="194" l="1"/>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K12" i="195"/>
  <c r="AN12" i="195" s="1"/>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K11" i="195"/>
  <c r="AN11" i="195" s="1"/>
  <c r="AE482" i="194"/>
  <c r="AE483" i="194" s="1"/>
  <c r="AF481" i="194"/>
  <c r="AJ433" i="194"/>
  <c r="AJ434" i="194" s="1"/>
  <c r="AI434" i="194"/>
  <c r="AI435" i="194" s="1"/>
  <c r="AN492" i="195"/>
  <c r="AN425" i="194"/>
  <c r="AN418" i="194"/>
  <c r="AN421" i="194"/>
  <c r="AD505" i="194"/>
  <c r="AC506" i="194"/>
  <c r="AC507" i="194" s="1"/>
  <c r="AN486" i="195"/>
  <c r="AK9" i="195"/>
  <c r="AN9" i="195" s="1"/>
  <c r="AN413" i="194"/>
  <c r="AO413" i="194" l="1"/>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U5" i="195" s="1"/>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U5" i="194" s="1"/>
  <c r="A11" i="67" l="1"/>
  <c r="G4" i="193" l="1"/>
  <c r="B3" i="193"/>
  <c r="G4" i="192"/>
  <c r="B3" i="192"/>
  <c r="G4" i="191"/>
  <c r="B3" i="191"/>
  <c r="F58" i="119" l="1"/>
  <c r="D57" i="119"/>
  <c r="D55" i="119"/>
  <c r="A52" i="119"/>
  <c r="A10" i="119"/>
  <c r="E3" i="187" l="1"/>
  <c r="A8" i="138" l="1"/>
  <c r="A11" i="72"/>
  <c r="B8" i="87"/>
  <c r="B5" i="64"/>
  <c r="B4" i="171"/>
  <c r="A7" i="73"/>
  <c r="A10" i="118"/>
  <c r="A12" i="117"/>
  <c r="A12" i="116"/>
  <c r="A12" i="58"/>
  <c r="A3" i="93"/>
  <c r="B8" i="88"/>
  <c r="B12" i="132"/>
  <c r="B14" i="89" l="1"/>
  <c r="B7" i="186" l="1"/>
  <c r="A10" i="185"/>
  <c r="A11" i="120"/>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157" i="133"/>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authors>
    <author>作成者</author>
  </authors>
  <commentList>
    <comment ref="K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<sst xmlns="http://schemas.openxmlformats.org/spreadsheetml/2006/main" count="10725" uniqueCount="2280">
  <si>
    <t>処分業者（中間処理または最終処分）</t>
    <rPh sb="0" eb="2">
      <t>ショブン</t>
    </rPh>
    <rPh sb="2" eb="4">
      <t>ギョウシャ</t>
    </rPh>
    <rPh sb="5" eb="7">
      <t>チュウカン</t>
    </rPh>
    <rPh sb="7" eb="9">
      <t>ショリ</t>
    </rPh>
    <rPh sb="12" eb="14">
      <t>サイシュウ</t>
    </rPh>
    <rPh sb="14" eb="16">
      <t>ショブン</t>
    </rPh>
    <phoneticPr fontId="17"/>
  </si>
  <si>
    <t>許可期限</t>
    <rPh sb="0" eb="2">
      <t>キョカ</t>
    </rPh>
    <rPh sb="2" eb="4">
      <t>キゲン</t>
    </rPh>
    <phoneticPr fontId="17"/>
  </si>
  <si>
    <t>　中間処理　①脱水　②乾燥　③焼却　④破砕　⑤選別　⑥その他</t>
    <rPh sb="1" eb="3">
      <t>チュウカン</t>
    </rPh>
    <rPh sb="3" eb="5">
      <t>ショリ</t>
    </rPh>
    <phoneticPr fontId="17"/>
  </si>
  <si>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7"/>
  </si>
  <si>
    <t>工　事　名</t>
  </si>
  <si>
    <t>年</t>
    <rPh sb="0" eb="1">
      <t>ネン</t>
    </rPh>
    <phoneticPr fontId="17"/>
  </si>
  <si>
    <t>月</t>
    <rPh sb="0" eb="1">
      <t>ガツ</t>
    </rPh>
    <phoneticPr fontId="17"/>
  </si>
  <si>
    <t>日</t>
    <rPh sb="0" eb="1">
      <t>ニチ</t>
    </rPh>
    <phoneticPr fontId="17"/>
  </si>
  <si>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</si>
  <si>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</si>
  <si>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</si>
  <si>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</si>
  <si>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</si>
  <si>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</si>
  <si>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</si>
  <si>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7"/>
  </si>
  <si>
    <t>万円(税抜)</t>
    <phoneticPr fontId="17"/>
  </si>
  <si>
    <t>事務所電話番号</t>
    <rPh sb="0" eb="2">
      <t>ジム</t>
    </rPh>
    <rPh sb="2" eb="3">
      <t>ショ</t>
    </rPh>
    <rPh sb="3" eb="5">
      <t>デンワ</t>
    </rPh>
    <rPh sb="5" eb="7">
      <t>バンゴウ</t>
    </rPh>
    <phoneticPr fontId="17"/>
  </si>
  <si>
    <t>会社名</t>
    <rPh sb="0" eb="3">
      <t>カイシャメイ</t>
    </rPh>
    <phoneticPr fontId="17"/>
  </si>
  <si>
    <t>代表者</t>
    <rPh sb="0" eb="3">
      <t>ダイヒョウシャ</t>
    </rPh>
    <phoneticPr fontId="17"/>
  </si>
  <si>
    <t>電話</t>
    <rPh sb="0" eb="2">
      <t>デンワ</t>
    </rPh>
    <phoneticPr fontId="17"/>
  </si>
  <si>
    <t>ファックス</t>
    <phoneticPr fontId="17"/>
  </si>
  <si>
    <t>～</t>
    <phoneticPr fontId="17"/>
  </si>
  <si>
    <t>安全・訓練等の活動計画書</t>
    <rPh sb="0" eb="2">
      <t>アンゼン</t>
    </rPh>
    <rPh sb="3" eb="5">
      <t>クンレン</t>
    </rPh>
    <rPh sb="5" eb="6">
      <t>トウ</t>
    </rPh>
    <rPh sb="7" eb="9">
      <t>カツドウ</t>
    </rPh>
    <rPh sb="9" eb="12">
      <t>ケイカクショ</t>
    </rPh>
    <phoneticPr fontId="17"/>
  </si>
  <si>
    <t>実施
年月日</t>
    <rPh sb="0" eb="2">
      <t>ジッシ</t>
    </rPh>
    <rPh sb="3" eb="6">
      <t>ネンガッピ</t>
    </rPh>
    <phoneticPr fontId="17"/>
  </si>
  <si>
    <t>記</t>
    <rPh sb="0" eb="1">
      <t>キ</t>
    </rPh>
    <phoneticPr fontId="17"/>
  </si>
  <si>
    <t>単位</t>
    <rPh sb="0" eb="2">
      <t>タンイ</t>
    </rPh>
    <phoneticPr fontId="17"/>
  </si>
  <si>
    <t>備考欄</t>
    <rPh sb="0" eb="2">
      <t>ビコウ</t>
    </rPh>
    <rPh sb="2" eb="3">
      <t>ラン</t>
    </rPh>
    <phoneticPr fontId="17"/>
  </si>
  <si>
    <t>項目</t>
    <rPh sb="0" eb="2">
      <t>コウモク</t>
    </rPh>
    <phoneticPr fontId="17"/>
  </si>
  <si>
    <t>入力欄</t>
    <rPh sb="0" eb="2">
      <t>ニュウリョク</t>
    </rPh>
    <rPh sb="2" eb="3">
      <t>ラン</t>
    </rPh>
    <phoneticPr fontId="17"/>
  </si>
  <si>
    <t>小項目</t>
    <rPh sb="0" eb="3">
      <t>ショウコウモク</t>
    </rPh>
    <phoneticPr fontId="17"/>
  </si>
  <si>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7"/>
  </si>
  <si>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7"/>
  </si>
  <si>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7"/>
  </si>
  <si>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7"/>
  </si>
  <si>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7"/>
  </si>
  <si>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7"/>
  </si>
  <si>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7"/>
  </si>
  <si>
    <t>書   類   名</t>
    <rPh sb="0" eb="1">
      <t>ショ</t>
    </rPh>
    <rPh sb="4" eb="5">
      <t>タグイ</t>
    </rPh>
    <rPh sb="8" eb="9">
      <t>メイ</t>
    </rPh>
    <phoneticPr fontId="17"/>
  </si>
  <si>
    <t>摘          要</t>
    <rPh sb="0" eb="1">
      <t>チャク</t>
    </rPh>
    <rPh sb="11" eb="12">
      <t>ヨウ</t>
    </rPh>
    <phoneticPr fontId="17"/>
  </si>
  <si>
    <t>工程表</t>
    <rPh sb="0" eb="3">
      <t>コウテイヒョウ</t>
    </rPh>
    <phoneticPr fontId="17"/>
  </si>
  <si>
    <t>14検第164号</t>
    <rPh sb="2" eb="3">
      <t>ケン</t>
    </rPh>
    <rPh sb="3" eb="4">
      <t>ダイ</t>
    </rPh>
    <rPh sb="7" eb="8">
      <t>ゴウ</t>
    </rPh>
    <phoneticPr fontId="17"/>
  </si>
  <si>
    <t>着工前
又は
行為前</t>
    <rPh sb="0" eb="3">
      <t>チャッコウマエ</t>
    </rPh>
    <rPh sb="4" eb="5">
      <t>マタ</t>
    </rPh>
    <rPh sb="7" eb="9">
      <t>コウイ</t>
    </rPh>
    <rPh sb="9" eb="10">
      <t>マエ</t>
    </rPh>
    <phoneticPr fontId="17"/>
  </si>
  <si>
    <t>交通安全管理計画書</t>
    <rPh sb="0" eb="2">
      <t>コウツウ</t>
    </rPh>
    <rPh sb="2" eb="4">
      <t>アンゼン</t>
    </rPh>
    <rPh sb="4" eb="6">
      <t>カンリ</t>
    </rPh>
    <rPh sb="6" eb="9">
      <t>ケイカクショ</t>
    </rPh>
    <phoneticPr fontId="17"/>
  </si>
  <si>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7"/>
  </si>
  <si>
    <t>様式-1</t>
    <rPh sb="0" eb="2">
      <t>ヨウシキ</t>
    </rPh>
    <phoneticPr fontId="17"/>
  </si>
  <si>
    <t>ORG</t>
  </si>
  <si>
    <t>PIC</t>
  </si>
  <si>
    <t>DRA</t>
  </si>
  <si>
    <t>発注者</t>
    <rPh sb="0" eb="3">
      <t>ハッチュウシャ</t>
    </rPh>
    <phoneticPr fontId="17"/>
  </si>
  <si>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7"/>
  </si>
  <si>
    <t>工事写真</t>
    <rPh sb="0" eb="2">
      <t>コウジ</t>
    </rPh>
    <rPh sb="2" eb="4">
      <t>シャシン</t>
    </rPh>
    <phoneticPr fontId="17"/>
  </si>
  <si>
    <t>参考図</t>
    <rPh sb="0" eb="2">
      <t>サンコウ</t>
    </rPh>
    <rPh sb="2" eb="3">
      <t>ズ</t>
    </rPh>
    <phoneticPr fontId="17"/>
  </si>
  <si>
    <t>公共事業施行通知書（写）</t>
    <rPh sb="0" eb="2">
      <t>コウキョウ</t>
    </rPh>
    <rPh sb="2" eb="4">
      <t>ジギョウ</t>
    </rPh>
    <rPh sb="4" eb="6">
      <t>シコウ</t>
    </rPh>
    <rPh sb="6" eb="9">
      <t>ツウチショ</t>
    </rPh>
    <rPh sb="10" eb="11">
      <t>シャ</t>
    </rPh>
    <phoneticPr fontId="17"/>
  </si>
  <si>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7"/>
  </si>
  <si>
    <t>各種試験成績表（公的試験機関）</t>
    <rPh sb="0" eb="2">
      <t>カクシュ</t>
    </rPh>
    <rPh sb="2" eb="4">
      <t>シケン</t>
    </rPh>
    <rPh sb="4" eb="7">
      <t>セイセキヒョウ</t>
    </rPh>
    <rPh sb="8" eb="10">
      <t>コウテキ</t>
    </rPh>
    <rPh sb="10" eb="12">
      <t>シケン</t>
    </rPh>
    <rPh sb="12" eb="14">
      <t>キカン</t>
    </rPh>
    <phoneticPr fontId="17"/>
  </si>
  <si>
    <t>公共事業失業者吸収証明</t>
    <rPh sb="0" eb="2">
      <t>コウキョウ</t>
    </rPh>
    <rPh sb="2" eb="4">
      <t>ジギョウ</t>
    </rPh>
    <rPh sb="4" eb="7">
      <t>シツギョウシャ</t>
    </rPh>
    <rPh sb="7" eb="9">
      <t>キュウシュウ</t>
    </rPh>
    <rPh sb="9" eb="11">
      <t>ショウメイ</t>
    </rPh>
    <phoneticPr fontId="17"/>
  </si>
  <si>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7"/>
  </si>
  <si>
    <t>材料出荷証明書</t>
    <rPh sb="0" eb="2">
      <t>ザイリョウ</t>
    </rPh>
    <rPh sb="2" eb="4">
      <t>シュッカ</t>
    </rPh>
    <rPh sb="4" eb="7">
      <t>ショウメイショ</t>
    </rPh>
    <phoneticPr fontId="17"/>
  </si>
  <si>
    <t>建設発生土処分地確認書</t>
    <rPh sb="0" eb="2">
      <t>ケンセツ</t>
    </rPh>
    <rPh sb="2" eb="4">
      <t>ハッセイ</t>
    </rPh>
    <rPh sb="4" eb="5">
      <t>ド</t>
    </rPh>
    <rPh sb="5" eb="7">
      <t>ショブン</t>
    </rPh>
    <rPh sb="7" eb="8">
      <t>チ</t>
    </rPh>
    <rPh sb="8" eb="11">
      <t>カクニンショ</t>
    </rPh>
    <phoneticPr fontId="17"/>
  </si>
  <si>
    <t>番号</t>
    <rPh sb="0" eb="2">
      <t>バンゴウ</t>
    </rPh>
    <phoneticPr fontId="17"/>
  </si>
  <si>
    <t>建設発生土処分地計画書</t>
    <rPh sb="0" eb="2">
      <t>ケンセツ</t>
    </rPh>
    <rPh sb="2" eb="5">
      <t>ハッセイド</t>
    </rPh>
    <rPh sb="5" eb="8">
      <t>ショブンチ</t>
    </rPh>
    <rPh sb="8" eb="11">
      <t>ケイカクショ</t>
    </rPh>
    <phoneticPr fontId="17"/>
  </si>
  <si>
    <t>建設発生土量</t>
    <rPh sb="0" eb="2">
      <t>ケンセツ</t>
    </rPh>
    <rPh sb="2" eb="5">
      <t>ハッセイド</t>
    </rPh>
    <rPh sb="5" eb="6">
      <t>リョウ</t>
    </rPh>
    <phoneticPr fontId="17"/>
  </si>
  <si>
    <t>運搬距離</t>
    <rPh sb="0" eb="2">
      <t>ウンパン</t>
    </rPh>
    <rPh sb="2" eb="4">
      <t>キョリ</t>
    </rPh>
    <phoneticPr fontId="17"/>
  </si>
  <si>
    <t>建設発生土処分地</t>
    <rPh sb="0" eb="2">
      <t>ケンセツ</t>
    </rPh>
    <rPh sb="2" eb="5">
      <t>ハッセイド</t>
    </rPh>
    <rPh sb="5" eb="8">
      <t>ショブンチ</t>
    </rPh>
    <phoneticPr fontId="17"/>
  </si>
  <si>
    <t>処分地面積</t>
    <rPh sb="0" eb="3">
      <t>ショブンチ</t>
    </rPh>
    <rPh sb="3" eb="5">
      <t>メンセキ</t>
    </rPh>
    <phoneticPr fontId="17"/>
  </si>
  <si>
    <t>㎡</t>
    <phoneticPr fontId="17"/>
  </si>
  <si>
    <t>㎥</t>
    <phoneticPr fontId="17"/>
  </si>
  <si>
    <t>建設発生土処分地確認書</t>
    <rPh sb="0" eb="2">
      <t>ケンセツ</t>
    </rPh>
    <rPh sb="2" eb="5">
      <t>ハッセイド</t>
    </rPh>
    <rPh sb="5" eb="8">
      <t>ショブンチ</t>
    </rPh>
    <rPh sb="8" eb="11">
      <t>カクニンショ</t>
    </rPh>
    <phoneticPr fontId="17"/>
  </si>
  <si>
    <t>共通項目入力シート</t>
    <rPh sb="0" eb="2">
      <t>キョウツウ</t>
    </rPh>
    <rPh sb="2" eb="4">
      <t>コウモク</t>
    </rPh>
    <rPh sb="4" eb="6">
      <t>ニュウリョク</t>
    </rPh>
    <phoneticPr fontId="17"/>
  </si>
  <si>
    <t>住所</t>
    <rPh sb="0" eb="2">
      <t>ジュウショ</t>
    </rPh>
    <phoneticPr fontId="17"/>
  </si>
  <si>
    <t>氏名</t>
    <rPh sb="0" eb="2">
      <t>シメイ</t>
    </rPh>
    <phoneticPr fontId="17"/>
  </si>
  <si>
    <t>生年月日</t>
    <rPh sb="0" eb="2">
      <t>セイネン</t>
    </rPh>
    <rPh sb="2" eb="4">
      <t>ガッピ</t>
    </rPh>
    <phoneticPr fontId="17"/>
  </si>
  <si>
    <t>着工</t>
    <rPh sb="0" eb="2">
      <t>チャッコウ</t>
    </rPh>
    <phoneticPr fontId="17"/>
  </si>
  <si>
    <t>完成</t>
    <rPh sb="0" eb="2">
      <t>カンセイ</t>
    </rPh>
    <phoneticPr fontId="17"/>
  </si>
  <si>
    <t>資格</t>
    <rPh sb="0" eb="2">
      <t>シカク</t>
    </rPh>
    <phoneticPr fontId="17"/>
  </si>
  <si>
    <t>工事名</t>
    <rPh sb="0" eb="3">
      <t>コウジメイ</t>
    </rPh>
    <phoneticPr fontId="17"/>
  </si>
  <si>
    <t>工事箇所</t>
    <rPh sb="0" eb="2">
      <t>コウジ</t>
    </rPh>
    <rPh sb="2" eb="4">
      <t>カショ</t>
    </rPh>
    <phoneticPr fontId="17"/>
  </si>
  <si>
    <t>工期</t>
    <rPh sb="0" eb="2">
      <t>コウキ</t>
    </rPh>
    <phoneticPr fontId="17"/>
  </si>
  <si>
    <t>現場代理人</t>
    <rPh sb="0" eb="2">
      <t>ゲンバ</t>
    </rPh>
    <rPh sb="2" eb="5">
      <t>ダイリニン</t>
    </rPh>
    <phoneticPr fontId="17"/>
  </si>
  <si>
    <t>主任技術者</t>
    <rPh sb="0" eb="2">
      <t>シュニン</t>
    </rPh>
    <rPh sb="2" eb="5">
      <t>ギジュツシャ</t>
    </rPh>
    <phoneticPr fontId="17"/>
  </si>
  <si>
    <t>請負代金</t>
    <rPh sb="0" eb="2">
      <t>ウケオイ</t>
    </rPh>
    <rPh sb="2" eb="4">
      <t>ダイキン</t>
    </rPh>
    <phoneticPr fontId="17"/>
  </si>
  <si>
    <t>事業名</t>
    <rPh sb="0" eb="2">
      <t>ジギョウ</t>
    </rPh>
    <rPh sb="2" eb="3">
      <t>メイ</t>
    </rPh>
    <phoneticPr fontId="17"/>
  </si>
  <si>
    <t>契約</t>
    <rPh sb="0" eb="2">
      <t>ケイヤク</t>
    </rPh>
    <phoneticPr fontId="17"/>
  </si>
  <si>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7"/>
  </si>
  <si>
    <t>福岡太郎</t>
    <rPh sb="0" eb="2">
      <t>フクオカ</t>
    </rPh>
    <rPh sb="2" eb="4">
      <t>タロウ</t>
    </rPh>
    <phoneticPr fontId="17"/>
  </si>
  <si>
    <t>税込み</t>
    <rPh sb="0" eb="2">
      <t>ゼイコ</t>
    </rPh>
    <phoneticPr fontId="17"/>
  </si>
  <si>
    <t>福岡次郎</t>
    <rPh sb="0" eb="2">
      <t>フクオカ</t>
    </rPh>
    <rPh sb="2" eb="4">
      <t>ジロウ</t>
    </rPh>
    <phoneticPr fontId="17"/>
  </si>
  <si>
    <t>福岡三郎</t>
    <rPh sb="0" eb="2">
      <t>フクオカ</t>
    </rPh>
    <rPh sb="2" eb="4">
      <t>サブロウ</t>
    </rPh>
    <phoneticPr fontId="17"/>
  </si>
  <si>
    <t>起工番号</t>
    <rPh sb="0" eb="2">
      <t>キコウ</t>
    </rPh>
    <rPh sb="2" eb="4">
      <t>バンゴウ</t>
    </rPh>
    <phoneticPr fontId="17"/>
  </si>
  <si>
    <t>所長</t>
    <rPh sb="0" eb="2">
      <t>ショチョウ</t>
    </rPh>
    <phoneticPr fontId="17"/>
  </si>
  <si>
    <t>様式-2</t>
    <rPh sb="0" eb="2">
      <t>ヨウシキ</t>
    </rPh>
    <phoneticPr fontId="17"/>
  </si>
  <si>
    <t>商号</t>
    <rPh sb="0" eb="2">
      <t>ショウゴウ</t>
    </rPh>
    <phoneticPr fontId="17"/>
  </si>
  <si>
    <t>路線</t>
    <rPh sb="0" eb="2">
      <t>ロセン</t>
    </rPh>
    <phoneticPr fontId="17"/>
  </si>
  <si>
    <t>河川</t>
    <rPh sb="0" eb="2">
      <t>カセン</t>
    </rPh>
    <phoneticPr fontId="17"/>
  </si>
  <si>
    <t>名</t>
    <rPh sb="0" eb="1">
      <t>メイ</t>
    </rPh>
    <phoneticPr fontId="17"/>
  </si>
  <si>
    <t>安全教育活動の内容</t>
    <rPh sb="0" eb="2">
      <t>アンゼン</t>
    </rPh>
    <rPh sb="2" eb="4">
      <t>キョウイク</t>
    </rPh>
    <rPh sb="4" eb="6">
      <t>カツドウ</t>
    </rPh>
    <rPh sb="7" eb="9">
      <t>ナイヨウ</t>
    </rPh>
    <phoneticPr fontId="17"/>
  </si>
  <si>
    <t>路線・河川名</t>
    <rPh sb="0" eb="2">
      <t>ロセン</t>
    </rPh>
    <rPh sb="3" eb="5">
      <t>カセン</t>
    </rPh>
    <rPh sb="5" eb="6">
      <t>メイ</t>
    </rPh>
    <phoneticPr fontId="17"/>
  </si>
  <si>
    <t>工 事 打 合 せ 簿</t>
    <rPh sb="0" eb="1">
      <t>コウ</t>
    </rPh>
    <rPh sb="2" eb="3">
      <t>コト</t>
    </rPh>
    <rPh sb="4" eb="5">
      <t>ダ</t>
    </rPh>
    <rPh sb="6" eb="7">
      <t>ゴウ</t>
    </rPh>
    <rPh sb="10" eb="11">
      <t>ボ</t>
    </rPh>
    <phoneticPr fontId="17"/>
  </si>
  <si>
    <t>□発注者</t>
    <rPh sb="1" eb="4">
      <t>ハッチュウシャ</t>
    </rPh>
    <phoneticPr fontId="17"/>
  </si>
  <si>
    <t>発議年月日</t>
    <rPh sb="0" eb="2">
      <t>ハツギ</t>
    </rPh>
    <rPh sb="2" eb="5">
      <t>ネンガッピ</t>
    </rPh>
    <phoneticPr fontId="17"/>
  </si>
  <si>
    <t>発議事項</t>
    <rPh sb="0" eb="2">
      <t>ハツギ</t>
    </rPh>
    <rPh sb="2" eb="4">
      <t>ジコウ</t>
    </rPh>
    <phoneticPr fontId="17"/>
  </si>
  <si>
    <t>（内容）</t>
    <rPh sb="1" eb="3">
      <t>ナイヨウ</t>
    </rPh>
    <phoneticPr fontId="17"/>
  </si>
  <si>
    <t>上記について</t>
    <rPh sb="0" eb="2">
      <t>ジョウキ</t>
    </rPh>
    <phoneticPr fontId="17"/>
  </si>
  <si>
    <t>【様式１】</t>
  </si>
  <si>
    <t>県産資材不使用理由書</t>
  </si>
  <si>
    <t>　　　　　　　　　</t>
  </si>
  <si>
    <t>材　料　名</t>
  </si>
  <si>
    <t>理　　　　　　　　　　由</t>
  </si>
  <si>
    <t>起 工 番 号</t>
    <phoneticPr fontId="17"/>
  </si>
  <si>
    <t>工   事   名</t>
    <phoneticPr fontId="17"/>
  </si>
  <si>
    <t>路        線</t>
    <phoneticPr fontId="17"/>
  </si>
  <si>
    <t>河   川   名</t>
    <phoneticPr fontId="17"/>
  </si>
  <si>
    <t xml:space="preserve">       標記工事において、以下の理由により、県産資材を使用出来ません。</t>
    <phoneticPr fontId="17"/>
  </si>
  <si>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7"/>
  </si>
  <si>
    <t>建設廃棄物処理計画書</t>
    <rPh sb="0" eb="2">
      <t>ケンセツ</t>
    </rPh>
    <rPh sb="2" eb="5">
      <t>ハイキブツ</t>
    </rPh>
    <rPh sb="5" eb="7">
      <t>ショリ</t>
    </rPh>
    <rPh sb="7" eb="10">
      <t>ケイカクショ</t>
    </rPh>
    <phoneticPr fontId="17"/>
  </si>
  <si>
    <t>工事場所</t>
    <rPh sb="0" eb="2">
      <t>コウジ</t>
    </rPh>
    <rPh sb="2" eb="4">
      <t>バショ</t>
    </rPh>
    <phoneticPr fontId="17"/>
  </si>
  <si>
    <t>工　期</t>
    <rPh sb="0" eb="1">
      <t>コウ</t>
    </rPh>
    <rPh sb="2" eb="3">
      <t>キ</t>
    </rPh>
    <phoneticPr fontId="17"/>
  </si>
  <si>
    <t>事務所名</t>
    <rPh sb="0" eb="2">
      <t>ジム</t>
    </rPh>
    <rPh sb="2" eb="3">
      <t>ショ</t>
    </rPh>
    <rPh sb="3" eb="4">
      <t>メイ</t>
    </rPh>
    <phoneticPr fontId="17"/>
  </si>
  <si>
    <t>請負業者名</t>
    <rPh sb="0" eb="2">
      <t>ウケオイ</t>
    </rPh>
    <rPh sb="2" eb="4">
      <t>ギョウシャ</t>
    </rPh>
    <rPh sb="4" eb="5">
      <t>メイ</t>
    </rPh>
    <phoneticPr fontId="17"/>
  </si>
  <si>
    <t>監督員名</t>
    <rPh sb="0" eb="3">
      <t>カントクイン</t>
    </rPh>
    <rPh sb="3" eb="4">
      <t>メイ</t>
    </rPh>
    <phoneticPr fontId="17"/>
  </si>
  <si>
    <t>建設廃棄物の種類</t>
    <rPh sb="0" eb="2">
      <t>ケンセツ</t>
    </rPh>
    <rPh sb="2" eb="5">
      <t>ハイキブツ</t>
    </rPh>
    <rPh sb="6" eb="8">
      <t>シュルイ</t>
    </rPh>
    <phoneticPr fontId="17"/>
  </si>
  <si>
    <r>
      <t>処分方法</t>
    </r>
    <r>
      <rPr>
        <sz val="8"/>
        <rFont val="ＭＳ Ｐ明朝"/>
        <family val="1"/>
        <charset val="128"/>
      </rPr>
      <t>※１</t>
    </r>
    <rPh sb="0" eb="2">
      <t>ショブン</t>
    </rPh>
    <rPh sb="2" eb="4">
      <t>ホウホウ</t>
    </rPh>
    <phoneticPr fontId="17"/>
  </si>
  <si>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7"/>
  </si>
  <si>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7"/>
  </si>
  <si>
    <t>処理期間</t>
    <rPh sb="0" eb="2">
      <t>ショリ</t>
    </rPh>
    <rPh sb="2" eb="4">
      <t>キカン</t>
    </rPh>
    <phoneticPr fontId="17"/>
  </si>
  <si>
    <t>処分先（都道府県政令市名）</t>
    <rPh sb="0" eb="2">
      <t>ショブン</t>
    </rPh>
    <rPh sb="2" eb="3">
      <t>サキ</t>
    </rPh>
    <rPh sb="4" eb="8">
      <t>トドウフケン</t>
    </rPh>
    <rPh sb="8" eb="10">
      <t>セイレイ</t>
    </rPh>
    <rPh sb="10" eb="11">
      <t>シ</t>
    </rPh>
    <rPh sb="11" eb="12">
      <t>メイ</t>
    </rPh>
    <phoneticPr fontId="17"/>
  </si>
  <si>
    <t>処理単価</t>
    <rPh sb="0" eb="2">
      <t>ショリ</t>
    </rPh>
    <rPh sb="2" eb="4">
      <t>タンカ</t>
    </rPh>
    <phoneticPr fontId="17"/>
  </si>
  <si>
    <t>収集・運搬業者</t>
    <rPh sb="0" eb="2">
      <t>シュウシュウ</t>
    </rPh>
    <rPh sb="3" eb="5">
      <t>ウンパン</t>
    </rPh>
    <rPh sb="5" eb="7">
      <t>ギョウシャ</t>
    </rPh>
    <phoneticPr fontId="17"/>
  </si>
  <si>
    <t>業者名</t>
    <rPh sb="0" eb="3">
      <t>ギョウシャメイ</t>
    </rPh>
    <phoneticPr fontId="17"/>
  </si>
  <si>
    <t>許可番号等</t>
    <rPh sb="0" eb="2">
      <t>キョカ</t>
    </rPh>
    <rPh sb="2" eb="4">
      <t>バンゴウ</t>
    </rPh>
    <rPh sb="4" eb="5">
      <t>トウ</t>
    </rPh>
    <phoneticPr fontId="17"/>
  </si>
  <si>
    <r>
      <t>２つの地域にまたがる場合</t>
    </r>
    <r>
      <rPr>
        <sz val="8"/>
        <rFont val="ＭＳ Ｐ明朝"/>
        <family val="1"/>
        <charset val="128"/>
      </rPr>
      <t>※２</t>
    </r>
    <rPh sb="3" eb="5">
      <t>チイキ</t>
    </rPh>
    <rPh sb="10" eb="12">
      <t>バアイ</t>
    </rPh>
    <phoneticPr fontId="17"/>
  </si>
  <si>
    <t>備考</t>
    <rPh sb="0" eb="2">
      <t>ビコウ</t>
    </rPh>
    <phoneticPr fontId="17"/>
  </si>
  <si>
    <t>都道府県
・特定市</t>
    <rPh sb="0" eb="4">
      <t>トドウフケン</t>
    </rPh>
    <rPh sb="6" eb="8">
      <t>トクテイ</t>
    </rPh>
    <rPh sb="8" eb="9">
      <t>シ</t>
    </rPh>
    <phoneticPr fontId="17"/>
  </si>
  <si>
    <t>許可番号</t>
    <rPh sb="0" eb="2">
      <t>キョカ</t>
    </rPh>
    <rPh sb="2" eb="4">
      <t>バンゴウ</t>
    </rPh>
    <phoneticPr fontId="17"/>
  </si>
  <si>
    <t>取扱う
建設廃棄物の種類</t>
    <rPh sb="0" eb="1">
      <t>ト</t>
    </rPh>
    <rPh sb="1" eb="2">
      <t>アツカ</t>
    </rPh>
    <rPh sb="4" eb="6">
      <t>ケンセツ</t>
    </rPh>
    <rPh sb="6" eb="9">
      <t>ハイキブツ</t>
    </rPh>
    <rPh sb="10" eb="12">
      <t>シュルイ</t>
    </rPh>
    <phoneticPr fontId="17"/>
  </si>
  <si>
    <t>（第</t>
    <rPh sb="1" eb="2">
      <t>ダイ</t>
    </rPh>
    <phoneticPr fontId="17"/>
  </si>
  <si>
    <t>段階確認書</t>
    <rPh sb="0" eb="2">
      <t>ダンカイ</t>
    </rPh>
    <rPh sb="2" eb="5">
      <t>カクニンショ</t>
    </rPh>
    <phoneticPr fontId="17"/>
  </si>
  <si>
    <t>様式－１</t>
    <rPh sb="0" eb="2">
      <t>ヨウシキ</t>
    </rPh>
    <phoneticPr fontId="17"/>
  </si>
  <si>
    <t>工　　　期</t>
    <rPh sb="0" eb="1">
      <t>コウ</t>
    </rPh>
    <rPh sb="4" eb="5">
      <t>キ</t>
    </rPh>
    <phoneticPr fontId="17"/>
  </si>
  <si>
    <t>工事安全対策自己点検チェックリスト</t>
    <rPh sb="0" eb="2">
      <t>コウジ</t>
    </rPh>
    <rPh sb="2" eb="4">
      <t>アンゼン</t>
    </rPh>
    <rPh sb="4" eb="6">
      <t>タイサク</t>
    </rPh>
    <rPh sb="6" eb="8">
      <t>ジコ</t>
    </rPh>
    <rPh sb="8" eb="10">
      <t>テンケン</t>
    </rPh>
    <phoneticPr fontId="17"/>
  </si>
  <si>
    <t>事務所名：</t>
    <rPh sb="0" eb="3">
      <t>ジムショ</t>
    </rPh>
    <rPh sb="3" eb="4">
      <t>メイ</t>
    </rPh>
    <phoneticPr fontId="17"/>
  </si>
  <si>
    <t>点 検 日：</t>
    <rPh sb="0" eb="1">
      <t>テン</t>
    </rPh>
    <rPh sb="2" eb="3">
      <t>ケン</t>
    </rPh>
    <rPh sb="4" eb="5">
      <t>ビ</t>
    </rPh>
    <phoneticPr fontId="17"/>
  </si>
  <si>
    <t>点 検 者：</t>
    <rPh sb="0" eb="1">
      <t>テン</t>
    </rPh>
    <rPh sb="2" eb="3">
      <t>ケン</t>
    </rPh>
    <rPh sb="4" eb="5">
      <t>シャ</t>
    </rPh>
    <phoneticPr fontId="17"/>
  </si>
  <si>
    <t>起工番号：</t>
    <rPh sb="0" eb="2">
      <t>キコウ</t>
    </rPh>
    <rPh sb="2" eb="4">
      <t>バンゴウ</t>
    </rPh>
    <phoneticPr fontId="17"/>
  </si>
  <si>
    <t>工 事 名：</t>
    <rPh sb="0" eb="1">
      <t>コウ</t>
    </rPh>
    <rPh sb="2" eb="3">
      <t>コト</t>
    </rPh>
    <rPh sb="4" eb="5">
      <t>メイ</t>
    </rPh>
    <phoneticPr fontId="17"/>
  </si>
  <si>
    <t>請負業者：</t>
    <rPh sb="0" eb="2">
      <t>ウケオイ</t>
    </rPh>
    <rPh sb="2" eb="4">
      <t>ギョウシャ</t>
    </rPh>
    <phoneticPr fontId="17"/>
  </si>
  <si>
    <t>主任(監理)技術者：</t>
    <rPh sb="0" eb="2">
      <t>シュニン</t>
    </rPh>
    <rPh sb="3" eb="5">
      <t>カンリ</t>
    </rPh>
    <rPh sb="6" eb="9">
      <t>ギジュツシャ</t>
    </rPh>
    <phoneticPr fontId="17"/>
  </si>
  <si>
    <t>細　　別</t>
    <rPh sb="0" eb="1">
      <t>ホソ</t>
    </rPh>
    <rPh sb="3" eb="4">
      <t>ベツ</t>
    </rPh>
    <phoneticPr fontId="17"/>
  </si>
  <si>
    <t>チェック項目</t>
    <rPh sb="4" eb="6">
      <t>コウモク</t>
    </rPh>
    <phoneticPr fontId="17"/>
  </si>
  <si>
    <t>チェック　欄</t>
    <rPh sb="5" eb="6">
      <t>ラン</t>
    </rPh>
    <phoneticPr fontId="17"/>
  </si>
  <si>
    <t>安全点検項目</t>
    <phoneticPr fontId="17"/>
  </si>
  <si>
    <t>立入り禁止措置</t>
    <rPh sb="0" eb="2">
      <t>タチイ</t>
    </rPh>
    <rPh sb="3" eb="5">
      <t>キンシ</t>
    </rPh>
    <rPh sb="5" eb="7">
      <t>ソチ</t>
    </rPh>
    <phoneticPr fontId="17"/>
  </si>
  <si>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7"/>
  </si>
  <si>
    <t>関係者以外立入禁止の表示をしているか</t>
    <rPh sb="0" eb="3">
      <t>カンケイシャ</t>
    </rPh>
    <rPh sb="3" eb="5">
      <t>イガイ</t>
    </rPh>
    <rPh sb="5" eb="7">
      <t>タチイリ</t>
    </rPh>
    <rPh sb="7" eb="9">
      <t>キンシ</t>
    </rPh>
    <rPh sb="10" eb="12">
      <t>ヒョウジ</t>
    </rPh>
    <phoneticPr fontId="17"/>
  </si>
  <si>
    <t>資材置場はさく等で囲っているか</t>
    <rPh sb="0" eb="2">
      <t>シザイ</t>
    </rPh>
    <rPh sb="2" eb="4">
      <t>オキバ</t>
    </rPh>
    <rPh sb="7" eb="8">
      <t>ナド</t>
    </rPh>
    <rPh sb="9" eb="10">
      <t>カコ</t>
    </rPh>
    <phoneticPr fontId="17"/>
  </si>
  <si>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7"/>
  </si>
  <si>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7"/>
  </si>
  <si>
    <t>服装・保護具</t>
    <rPh sb="0" eb="2">
      <t>フクソウ</t>
    </rPh>
    <rPh sb="3" eb="5">
      <t>ホゴ</t>
    </rPh>
    <rPh sb="5" eb="6">
      <t>グ</t>
    </rPh>
    <phoneticPr fontId="17"/>
  </si>
  <si>
    <t>作業に応じた安全靴を着用しているか</t>
    <rPh sb="0" eb="2">
      <t>サギョウ</t>
    </rPh>
    <rPh sb="3" eb="4">
      <t>オウ</t>
    </rPh>
    <rPh sb="6" eb="8">
      <t>アンゼン</t>
    </rPh>
    <rPh sb="8" eb="9">
      <t>クツ</t>
    </rPh>
    <rPh sb="10" eb="12">
      <t>チャクヨウ</t>
    </rPh>
    <phoneticPr fontId="17"/>
  </si>
  <si>
    <t>ヘルメット未着用、袖まくり等の服装のみだれはないか</t>
    <rPh sb="5" eb="8">
      <t>ミチャクヨウ</t>
    </rPh>
    <rPh sb="9" eb="10">
      <t>ソデ</t>
    </rPh>
    <rPh sb="13" eb="14">
      <t>ナド</t>
    </rPh>
    <rPh sb="15" eb="17">
      <t>フクソウ</t>
    </rPh>
    <phoneticPr fontId="17"/>
  </si>
  <si>
    <t>全般</t>
    <rPh sb="0" eb="2">
      <t>ゼンパン</t>
    </rPh>
    <phoneticPr fontId="17"/>
  </si>
  <si>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7"/>
  </si>
  <si>
    <t>掘削は安全な勾配か。</t>
    <rPh sb="0" eb="2">
      <t>クッサク</t>
    </rPh>
    <rPh sb="3" eb="5">
      <t>アンゼン</t>
    </rPh>
    <rPh sb="6" eb="8">
      <t>コウバイ</t>
    </rPh>
    <phoneticPr fontId="17"/>
  </si>
  <si>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7"/>
  </si>
  <si>
    <t>掘削肩付近に物を置いていないか。</t>
    <phoneticPr fontId="17"/>
  </si>
  <si>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7"/>
  </si>
  <si>
    <t>公衆災害防止項目</t>
    <rPh sb="0" eb="2">
      <t>コウシュウ</t>
    </rPh>
    <rPh sb="2" eb="4">
      <t>サイガイ</t>
    </rPh>
    <rPh sb="4" eb="6">
      <t>ボウシ</t>
    </rPh>
    <rPh sb="6" eb="8">
      <t>コウモク</t>
    </rPh>
    <phoneticPr fontId="17"/>
  </si>
  <si>
    <t>車両</t>
    <rPh sb="0" eb="2">
      <t>シャリョウ</t>
    </rPh>
    <phoneticPr fontId="17"/>
  </si>
  <si>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7"/>
  </si>
  <si>
    <t>ガードマンは適切に配置しているか</t>
    <rPh sb="6" eb="8">
      <t>テキセツ</t>
    </rPh>
    <rPh sb="9" eb="11">
      <t>ハイチ</t>
    </rPh>
    <phoneticPr fontId="17"/>
  </si>
  <si>
    <t>運搬車両の過積載は行っていないか</t>
    <rPh sb="0" eb="2">
      <t>ウンパン</t>
    </rPh>
    <rPh sb="2" eb="4">
      <t>シャリョウ</t>
    </rPh>
    <rPh sb="5" eb="8">
      <t>カセキサイ</t>
    </rPh>
    <rPh sb="9" eb="10">
      <t>オコナ</t>
    </rPh>
    <phoneticPr fontId="17"/>
  </si>
  <si>
    <t>歩行者</t>
    <rPh sb="0" eb="3">
      <t>ホコウシャ</t>
    </rPh>
    <phoneticPr fontId="17"/>
  </si>
  <si>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7"/>
  </si>
  <si>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7"/>
  </si>
  <si>
    <t>バス停利用者等の安全を確保しているか</t>
    <rPh sb="2" eb="3">
      <t>テイ</t>
    </rPh>
    <rPh sb="3" eb="6">
      <t>リヨウシャ</t>
    </rPh>
    <rPh sb="6" eb="7">
      <t>トウ</t>
    </rPh>
    <rPh sb="8" eb="10">
      <t>アンゼン</t>
    </rPh>
    <rPh sb="11" eb="13">
      <t>カクホ</t>
    </rPh>
    <phoneticPr fontId="17"/>
  </si>
  <si>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7"/>
  </si>
  <si>
    <t>架空線・埋設管</t>
    <rPh sb="0" eb="2">
      <t>カクウ</t>
    </rPh>
    <rPh sb="2" eb="3">
      <t>セン</t>
    </rPh>
    <rPh sb="4" eb="6">
      <t>マイセツ</t>
    </rPh>
    <rPh sb="6" eb="7">
      <t>カン</t>
    </rPh>
    <phoneticPr fontId="17"/>
  </si>
  <si>
    <t>架空電線の保護（カバー）はなされているか</t>
    <phoneticPr fontId="17"/>
  </si>
  <si>
    <t>電気ケーブルが車両通行区間を横断する箇所はカバー等による防護を行っているか</t>
    <phoneticPr fontId="17"/>
  </si>
  <si>
    <t>電線の接地（アース）工事を確実に行なっているか</t>
    <rPh sb="0" eb="2">
      <t>デンセン</t>
    </rPh>
    <rPh sb="3" eb="5">
      <t>セッチ</t>
    </rPh>
    <rPh sb="10" eb="12">
      <t>コウジ</t>
    </rPh>
    <rPh sb="13" eb="15">
      <t>カクジツ</t>
    </rPh>
    <rPh sb="16" eb="17">
      <t>オコ</t>
    </rPh>
    <phoneticPr fontId="17"/>
  </si>
  <si>
    <t>埋設管等の確認・協議は行っているか</t>
    <rPh sb="0" eb="2">
      <t>マイセツ</t>
    </rPh>
    <rPh sb="2" eb="3">
      <t>カン</t>
    </rPh>
    <rPh sb="3" eb="4">
      <t>トウ</t>
    </rPh>
    <rPh sb="5" eb="7">
      <t>カクニン</t>
    </rPh>
    <rPh sb="8" eb="10">
      <t>キョウギ</t>
    </rPh>
    <rPh sb="11" eb="12">
      <t>オコナ</t>
    </rPh>
    <phoneticPr fontId="17"/>
  </si>
  <si>
    <t>各作業災害防止関係（労働災害防止項目）</t>
    <rPh sb="10" eb="12">
      <t>ロウドウ</t>
    </rPh>
    <rPh sb="12" eb="14">
      <t>サイガイ</t>
    </rPh>
    <rPh sb="14" eb="16">
      <t>ボウシ</t>
    </rPh>
    <rPh sb="16" eb="18">
      <t>コウモク</t>
    </rPh>
    <phoneticPr fontId="17"/>
  </si>
  <si>
    <t>事務所意見欄</t>
    <rPh sb="0" eb="2">
      <t>ジム</t>
    </rPh>
    <rPh sb="2" eb="3">
      <t>ショ</t>
    </rPh>
    <rPh sb="3" eb="5">
      <t>イケン</t>
    </rPh>
    <rPh sb="5" eb="6">
      <t>ラン</t>
    </rPh>
    <phoneticPr fontId="17"/>
  </si>
  <si>
    <t>※記入例　　特によい：◎　　良：○　　否：×　　該当なし：―　　　</t>
    <rPh sb="1" eb="3">
      <t>キニュウ</t>
    </rPh>
    <rPh sb="3" eb="4">
      <t>レイ</t>
    </rPh>
    <rPh sb="6" eb="7">
      <t>トク</t>
    </rPh>
    <rPh sb="14" eb="15">
      <t>リョウ</t>
    </rPh>
    <rPh sb="19" eb="20">
      <t>ヒ</t>
    </rPh>
    <rPh sb="24" eb="26">
      <t>ガイトウ</t>
    </rPh>
    <phoneticPr fontId="17"/>
  </si>
  <si>
    <t>　良：○　　否：×　　該当なし：―　　　</t>
    <rPh sb="1" eb="2">
      <t>リョウ</t>
    </rPh>
    <rPh sb="6" eb="7">
      <t>ヒ</t>
    </rPh>
    <rPh sb="11" eb="13">
      <t>ガイトウ</t>
    </rPh>
    <phoneticPr fontId="17"/>
  </si>
  <si>
    <t>※行が足りない場合追加してください。</t>
    <rPh sb="1" eb="2">
      <t>ギョウ</t>
    </rPh>
    <rPh sb="3" eb="4">
      <t>タ</t>
    </rPh>
    <rPh sb="7" eb="9">
      <t>バアイ</t>
    </rPh>
    <rPh sb="9" eb="11">
      <t>ツイカ</t>
    </rPh>
    <phoneticPr fontId="17"/>
  </si>
  <si>
    <t>（記入方法）</t>
    <rPh sb="1" eb="3">
      <t>キニュウ</t>
    </rPh>
    <rPh sb="3" eb="5">
      <t>ホウホウ</t>
    </rPh>
    <phoneticPr fontId="17"/>
  </si>
  <si>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7"/>
  </si>
  <si>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7"/>
  </si>
  <si>
    <t>　　　を作成してください。</t>
    <phoneticPr fontId="17"/>
  </si>
  <si>
    <t>　【手順】</t>
    <rPh sb="2" eb="4">
      <t>テジュン</t>
    </rPh>
    <phoneticPr fontId="17"/>
  </si>
  <si>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7"/>
  </si>
  <si>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7"/>
  </si>
  <si>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7"/>
  </si>
  <si>
    <t>　　　　場合、細別チェック項目にその対象工種を記入し、チェック項目には別紙と記入する。　</t>
    <rPh sb="4" eb="6">
      <t>バアイ</t>
    </rPh>
    <rPh sb="7" eb="9">
      <t>サイベツ</t>
    </rPh>
    <rPh sb="13" eb="15">
      <t>コウモク</t>
    </rPh>
    <phoneticPr fontId="17"/>
  </si>
  <si>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7"/>
  </si>
  <si>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7"/>
  </si>
  <si>
    <t>27企画第4205号</t>
    <rPh sb="2" eb="4">
      <t>キカク</t>
    </rPh>
    <rPh sb="4" eb="5">
      <t>ダイ</t>
    </rPh>
    <rPh sb="9" eb="10">
      <t>ゴウ</t>
    </rPh>
    <phoneticPr fontId="17"/>
  </si>
  <si>
    <t>再 資 源 化 等 報 告 書</t>
    <phoneticPr fontId="17"/>
  </si>
  <si>
    <t>住所　　　　　　　　　　　　　　　　　　　　　　　　　　　　　　　　</t>
    <phoneticPr fontId="17"/>
  </si>
  <si>
    <r>
      <t>　1　工事の名称</t>
    </r>
    <r>
      <rPr>
        <u/>
        <sz val="10.5"/>
        <color indexed="8"/>
        <rFont val="ＭＳ 明朝"/>
        <family val="1"/>
        <charset val="128"/>
      </rPr>
      <t>　　　　　　　　　　　　　　　　　　　</t>
    </r>
    <phoneticPr fontId="17"/>
  </si>
  <si>
    <r>
      <t>　2　工事の場所　</t>
    </r>
    <r>
      <rPr>
        <u/>
        <sz val="10.5"/>
        <color indexed="8"/>
        <rFont val="ＭＳ 明朝"/>
        <family val="1"/>
        <charset val="128"/>
      </rPr>
      <t>　　　　　　　　　　　　　　　　　　　　　　　　　　　</t>
    </r>
    <phoneticPr fontId="17"/>
  </si>
  <si>
    <t>　3　再資源化等が完了した年月日</t>
    <phoneticPr fontId="17"/>
  </si>
  <si>
    <t>特定建設資材廃棄物
の種類</t>
    <phoneticPr fontId="17"/>
  </si>
  <si>
    <t xml:space="preserve">施設の名称
</t>
    <phoneticPr fontId="17"/>
  </si>
  <si>
    <t xml:space="preserve">所在地
</t>
    <phoneticPr fontId="17"/>
  </si>
  <si>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7"/>
  </si>
  <si>
    <t>(郵便番号　　　　―　　　　　)　　</t>
    <phoneticPr fontId="17"/>
  </si>
  <si>
    <t>電話番号</t>
    <phoneticPr fontId="17"/>
  </si>
  <si>
    <t>　　 再生資源利用実施書(必要事項を記載したもの)</t>
    <phoneticPr fontId="17"/>
  </si>
  <si>
    <t>　　 再生資源利用促進実施書(必要事項を記載したもの)</t>
    <phoneticPr fontId="17"/>
  </si>
  <si>
    <t>16企画第3756号</t>
    <phoneticPr fontId="17"/>
  </si>
  <si>
    <t>53検第103号</t>
    <phoneticPr fontId="17"/>
  </si>
  <si>
    <t>19企画第2710号</t>
    <phoneticPr fontId="17"/>
  </si>
  <si>
    <t>P1-21</t>
    <phoneticPr fontId="17"/>
  </si>
  <si>
    <t>28企画第325号</t>
    <phoneticPr fontId="17"/>
  </si>
  <si>
    <t>工事完成図</t>
    <rPh sb="0" eb="2">
      <t>コウジ</t>
    </rPh>
    <rPh sb="2" eb="4">
      <t>カンセイ</t>
    </rPh>
    <rPh sb="4" eb="5">
      <t>ズ</t>
    </rPh>
    <phoneticPr fontId="17"/>
  </si>
  <si>
    <t>工事帳票</t>
    <rPh sb="0" eb="2">
      <t>コウジ</t>
    </rPh>
    <rPh sb="2" eb="4">
      <t>チョウヒョウ</t>
    </rPh>
    <phoneticPr fontId="17"/>
  </si>
  <si>
    <t>29企画第5429号</t>
    <rPh sb="2" eb="4">
      <t>キカク</t>
    </rPh>
    <rPh sb="4" eb="5">
      <t>ダイ</t>
    </rPh>
    <rPh sb="9" eb="10">
      <t>ゴウ</t>
    </rPh>
    <phoneticPr fontId="17"/>
  </si>
  <si>
    <t>工事打合せ簿</t>
    <rPh sb="0" eb="2">
      <t>コウジ</t>
    </rPh>
    <rPh sb="2" eb="4">
      <t>ウチアワ</t>
    </rPh>
    <rPh sb="5" eb="6">
      <t>ボ</t>
    </rPh>
    <phoneticPr fontId="17"/>
  </si>
  <si>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7"/>
  </si>
  <si>
    <t>１月当たり半日以上行う
委託工事及び工期が60日未満の工事は除く</t>
    <rPh sb="1" eb="2">
      <t>ガツ</t>
    </rPh>
    <rPh sb="2" eb="3">
      <t>ア</t>
    </rPh>
    <rPh sb="5" eb="7">
      <t>ハンニチ</t>
    </rPh>
    <rPh sb="7" eb="9">
      <t>イジョウ</t>
    </rPh>
    <rPh sb="9" eb="10">
      <t>オコナ</t>
    </rPh>
    <phoneticPr fontId="17"/>
  </si>
  <si>
    <t>工事施行事務取扱</t>
    <phoneticPr fontId="17"/>
  </si>
  <si>
    <t>要領17条</t>
    <rPh sb="4" eb="5">
      <t>ジョウ</t>
    </rPh>
    <phoneticPr fontId="17"/>
  </si>
  <si>
    <t>契約後
10日以内</t>
    <rPh sb="0" eb="3">
      <t>ケイヤクゴ</t>
    </rPh>
    <rPh sb="6" eb="7">
      <t>ヒ</t>
    </rPh>
    <rPh sb="7" eb="9">
      <t>イナイ</t>
    </rPh>
    <phoneticPr fontId="17"/>
  </si>
  <si>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7"/>
  </si>
  <si>
    <t>請負金額500万円以上の工事</t>
    <rPh sb="0" eb="2">
      <t>ウケオイ</t>
    </rPh>
    <rPh sb="2" eb="4">
      <t>キンガク</t>
    </rPh>
    <rPh sb="7" eb="8">
      <t>マン</t>
    </rPh>
    <rPh sb="8" eb="9">
      <t>エン</t>
    </rPh>
    <rPh sb="9" eb="11">
      <t>イジョウ</t>
    </rPh>
    <rPh sb="12" eb="14">
      <t>コウジ</t>
    </rPh>
    <phoneticPr fontId="17"/>
  </si>
  <si>
    <t>1企画第1512号</t>
    <rPh sb="1" eb="3">
      <t>キカク</t>
    </rPh>
    <rPh sb="3" eb="4">
      <t>ダイ</t>
    </rPh>
    <rPh sb="8" eb="9">
      <t>ゴウ</t>
    </rPh>
    <phoneticPr fontId="17"/>
  </si>
  <si>
    <t>1企画第1520号</t>
    <rPh sb="1" eb="3">
      <t>キカク</t>
    </rPh>
    <rPh sb="3" eb="4">
      <t>ダイ</t>
    </rPh>
    <rPh sb="8" eb="9">
      <t>ゴウ</t>
    </rPh>
    <phoneticPr fontId="17"/>
  </si>
  <si>
    <t>ICT活用工事関連書類</t>
    <rPh sb="3" eb="5">
      <t>カツヨウ</t>
    </rPh>
    <rPh sb="5" eb="7">
      <t>コウジ</t>
    </rPh>
    <rPh sb="7" eb="9">
      <t>カンレン</t>
    </rPh>
    <rPh sb="9" eb="11">
      <t>ショルイ</t>
    </rPh>
    <phoneticPr fontId="17"/>
  </si>
  <si>
    <t>週休2日工事関連書類</t>
    <rPh sb="0" eb="2">
      <t>シュウキュウ</t>
    </rPh>
    <rPh sb="3" eb="4">
      <t>ニチ</t>
    </rPh>
    <rPh sb="4" eb="6">
      <t>コウジ</t>
    </rPh>
    <rPh sb="6" eb="8">
      <t>カンレン</t>
    </rPh>
    <rPh sb="8" eb="10">
      <t>ショルイ</t>
    </rPh>
    <phoneticPr fontId="17"/>
  </si>
  <si>
    <t>1企画第1341号</t>
    <rPh sb="1" eb="3">
      <t>キカク</t>
    </rPh>
    <rPh sb="3" eb="4">
      <t>ダイ</t>
    </rPh>
    <rPh sb="8" eb="9">
      <t>ゴウ</t>
    </rPh>
    <phoneticPr fontId="17"/>
  </si>
  <si>
    <t>1企画1554号</t>
    <rPh sb="1" eb="3">
      <t>キカク</t>
    </rPh>
    <rPh sb="7" eb="8">
      <t>ゴウ</t>
    </rPh>
    <phoneticPr fontId="17"/>
  </si>
  <si>
    <t>工事名</t>
    <rPh sb="0" eb="2">
      <t>コウジ</t>
    </rPh>
    <rPh sb="2" eb="3">
      <t>メイ</t>
    </rPh>
    <phoneticPr fontId="17"/>
  </si>
  <si>
    <t>処理能力
（t・㎥/日）</t>
    <rPh sb="0" eb="2">
      <t>ショリ</t>
    </rPh>
    <rPh sb="2" eb="4">
      <t>ノウリョク</t>
    </rPh>
    <rPh sb="10" eb="11">
      <t>ニチ</t>
    </rPh>
    <phoneticPr fontId="17"/>
  </si>
  <si>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7"/>
  </si>
  <si>
    <t>様式－３(1)</t>
    <rPh sb="0" eb="2">
      <t>ヨウシキ</t>
    </rPh>
    <phoneticPr fontId="86"/>
  </si>
  <si>
    <t>工　　程　　表</t>
    <rPh sb="0" eb="1">
      <t>コウ</t>
    </rPh>
    <rPh sb="3" eb="4">
      <t>ホド</t>
    </rPh>
    <rPh sb="6" eb="7">
      <t>ヒョウ</t>
    </rPh>
    <phoneticPr fontId="86"/>
  </si>
  <si>
    <t>年月日：</t>
    <rPh sb="0" eb="3">
      <t>ネンガッピ</t>
    </rPh>
    <phoneticPr fontId="17"/>
  </si>
  <si>
    <t>殿</t>
    <rPh sb="0" eb="1">
      <t>トノ</t>
    </rPh>
    <phoneticPr fontId="86"/>
  </si>
  <si>
    <t>工事名</t>
    <rPh sb="0" eb="2">
      <t>コウジ</t>
    </rPh>
    <rPh sb="2" eb="3">
      <t>メイ</t>
    </rPh>
    <phoneticPr fontId="86"/>
  </si>
  <si>
    <t>工　期</t>
    <rPh sb="0" eb="1">
      <t>コウ</t>
    </rPh>
    <rPh sb="2" eb="3">
      <t>キ</t>
    </rPh>
    <phoneticPr fontId="86"/>
  </si>
  <si>
    <t>自</t>
    <rPh sb="0" eb="1">
      <t>ジ</t>
    </rPh>
    <phoneticPr fontId="86"/>
  </si>
  <si>
    <t>至</t>
    <rPh sb="0" eb="1">
      <t>イタル</t>
    </rPh>
    <phoneticPr fontId="86"/>
  </si>
  <si>
    <t>月</t>
    <rPh sb="0" eb="1">
      <t>ツキ</t>
    </rPh>
    <phoneticPr fontId="86"/>
  </si>
  <si>
    <t>日</t>
    <rPh sb="0" eb="1">
      <t>ニチ</t>
    </rPh>
    <phoneticPr fontId="86"/>
  </si>
  <si>
    <t>工　　種</t>
    <rPh sb="0" eb="1">
      <t>コウ</t>
    </rPh>
    <rPh sb="3" eb="4">
      <t>タネ</t>
    </rPh>
    <phoneticPr fontId="86"/>
  </si>
  <si>
    <t>記載要領</t>
    <rPh sb="0" eb="2">
      <t>キサイ</t>
    </rPh>
    <rPh sb="2" eb="4">
      <t>ヨウリョウ</t>
    </rPh>
    <phoneticPr fontId="21"/>
  </si>
  <si>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1"/>
  </si>
  <si>
    <t>　2　予定工程は黒実線をもって表示する。</t>
    <rPh sb="3" eb="5">
      <t>ヨテイ</t>
    </rPh>
    <rPh sb="5" eb="7">
      <t>コウテイ</t>
    </rPh>
    <rPh sb="8" eb="9">
      <t>クロ</t>
    </rPh>
    <rPh sb="9" eb="11">
      <t>ジッセン</t>
    </rPh>
    <rPh sb="15" eb="17">
      <t>ヒョウジ</t>
    </rPh>
    <phoneticPr fontId="21"/>
  </si>
  <si>
    <t>様式－３(2)</t>
    <rPh sb="0" eb="2">
      <t>ヨウシキ</t>
    </rPh>
    <phoneticPr fontId="86"/>
  </si>
  <si>
    <t>変　　更　　工　　程　　表</t>
    <rPh sb="0" eb="1">
      <t>ヘン</t>
    </rPh>
    <rPh sb="3" eb="4">
      <t>サラ</t>
    </rPh>
    <rPh sb="6" eb="7">
      <t>コウ</t>
    </rPh>
    <rPh sb="9" eb="10">
      <t>ホド</t>
    </rPh>
    <rPh sb="12" eb="13">
      <t>ヒョウ</t>
    </rPh>
    <phoneticPr fontId="86"/>
  </si>
  <si>
    <t>変更工期</t>
    <rPh sb="0" eb="2">
      <t>ヘンコウ</t>
    </rPh>
    <rPh sb="2" eb="3">
      <t>コウ</t>
    </rPh>
    <rPh sb="3" eb="4">
      <t>キ</t>
    </rPh>
    <phoneticPr fontId="86"/>
  </si>
  <si>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21"/>
  </si>
  <si>
    <t>変更工程表</t>
    <rPh sb="0" eb="2">
      <t>ヘンコウ</t>
    </rPh>
    <rPh sb="2" eb="5">
      <t>コウテイヒョウ</t>
    </rPh>
    <phoneticPr fontId="17"/>
  </si>
  <si>
    <t>現　場　代　理　人　等　通  知  書</t>
  </si>
  <si>
    <t>　　　</t>
  </si>
  <si>
    <t>　　　　　　</t>
  </si>
  <si>
    <t>現場代理人氏名</t>
    <rPh sb="5" eb="7">
      <t>シメイ</t>
    </rPh>
    <phoneticPr fontId="17"/>
  </si>
  <si>
    <t>主任技術者又は</t>
    <rPh sb="0" eb="2">
      <t>シュニン</t>
    </rPh>
    <rPh sb="2" eb="5">
      <t>ギジュツシャ</t>
    </rPh>
    <rPh sb="5" eb="6">
      <t>マタ</t>
    </rPh>
    <phoneticPr fontId="17"/>
  </si>
  <si>
    <t>監理技術者氏名※</t>
    <rPh sb="0" eb="2">
      <t>カンリ</t>
    </rPh>
    <rPh sb="2" eb="5">
      <t>ギジュツシャ</t>
    </rPh>
    <rPh sb="5" eb="7">
      <t>シメイ</t>
    </rPh>
    <phoneticPr fontId="17"/>
  </si>
  <si>
    <t>専門技術者氏名</t>
    <rPh sb="4" eb="5">
      <t>シャ</t>
    </rPh>
    <rPh sb="5" eb="7">
      <t>シメイ</t>
    </rPh>
    <phoneticPr fontId="17"/>
  </si>
  <si>
    <t>※「資格者証（写し）」を添付する。</t>
    <rPh sb="7" eb="8">
      <t>ウツ</t>
    </rPh>
    <phoneticPr fontId="17"/>
  </si>
  <si>
    <t>様式－１(2)</t>
    <rPh sb="0" eb="2">
      <t>ヨウシキ</t>
    </rPh>
    <phoneticPr fontId="86"/>
  </si>
  <si>
    <t>年月日：</t>
    <rPh sb="0" eb="3">
      <t>ネンガッピ</t>
    </rPh>
    <phoneticPr fontId="86"/>
  </si>
  <si>
    <t>経　　歴　　書</t>
    <phoneticPr fontId="86"/>
  </si>
  <si>
    <t>資格及び資格番号</t>
    <rPh sb="2" eb="3">
      <t>オヨ</t>
    </rPh>
    <rPh sb="4" eb="6">
      <t>シカク</t>
    </rPh>
    <rPh sb="6" eb="8">
      <t>バンゴウ</t>
    </rPh>
    <phoneticPr fontId="72"/>
  </si>
  <si>
    <t>年月日：</t>
    <rPh sb="0" eb="3">
      <t>ネンガッピ</t>
    </rPh>
    <phoneticPr fontId="92"/>
  </si>
  <si>
    <t>様式－２</t>
    <rPh sb="0" eb="2">
      <t>ヨウシキ</t>
    </rPh>
    <phoneticPr fontId="86"/>
  </si>
  <si>
    <t>請負代金内訳書</t>
    <rPh sb="0" eb="2">
      <t>ウケオイ</t>
    </rPh>
    <rPh sb="2" eb="4">
      <t>ダイキン</t>
    </rPh>
    <rPh sb="4" eb="6">
      <t>ウチワケ</t>
    </rPh>
    <rPh sb="6" eb="7">
      <t>ショ</t>
    </rPh>
    <phoneticPr fontId="86"/>
  </si>
  <si>
    <t>工 事 名</t>
    <rPh sb="0" eb="1">
      <t>コウ</t>
    </rPh>
    <rPh sb="2" eb="3">
      <t>コト</t>
    </rPh>
    <rPh sb="4" eb="5">
      <t>メイ</t>
    </rPh>
    <phoneticPr fontId="86"/>
  </si>
  <si>
    <t>契約年月日</t>
    <rPh sb="0" eb="2">
      <t>ケイヤク</t>
    </rPh>
    <rPh sb="2" eb="5">
      <t>ネンガッピ</t>
    </rPh>
    <phoneticPr fontId="86"/>
  </si>
  <si>
    <t>～</t>
    <phoneticPr fontId="86"/>
  </si>
  <si>
    <t>迄</t>
    <rPh sb="0" eb="1">
      <t>マデ</t>
    </rPh>
    <phoneticPr fontId="86"/>
  </si>
  <si>
    <t>費　目</t>
    <rPh sb="0" eb="1">
      <t>ヒ</t>
    </rPh>
    <rPh sb="2" eb="3">
      <t>メ</t>
    </rPh>
    <phoneticPr fontId="86"/>
  </si>
  <si>
    <t>金　額</t>
    <rPh sb="0" eb="1">
      <t>キン</t>
    </rPh>
    <rPh sb="2" eb="3">
      <t>ガク</t>
    </rPh>
    <phoneticPr fontId="86"/>
  </si>
  <si>
    <t>①直接工事費</t>
    <rPh sb="1" eb="3">
      <t>チョクセツ</t>
    </rPh>
    <rPh sb="3" eb="6">
      <t>コウジヒ</t>
    </rPh>
    <phoneticPr fontId="91"/>
  </si>
  <si>
    <t>②共通仮設費</t>
    <rPh sb="1" eb="3">
      <t>キョウツウ</t>
    </rPh>
    <rPh sb="3" eb="5">
      <t>カセツ</t>
    </rPh>
    <rPh sb="5" eb="6">
      <t>ヒ</t>
    </rPh>
    <phoneticPr fontId="91"/>
  </si>
  <si>
    <t>③現場管理費</t>
    <rPh sb="1" eb="3">
      <t>ゲンバ</t>
    </rPh>
    <rPh sb="3" eb="5">
      <t>カンリ</t>
    </rPh>
    <rPh sb="5" eb="6">
      <t>ヒ</t>
    </rPh>
    <phoneticPr fontId="91"/>
  </si>
  <si>
    <t>④一般管理費</t>
    <rPh sb="1" eb="3">
      <t>イッパン</t>
    </rPh>
    <rPh sb="3" eb="6">
      <t>カンリヒ</t>
    </rPh>
    <phoneticPr fontId="91"/>
  </si>
  <si>
    <t>⑤工事価格（①＋②＋③＋④）</t>
    <rPh sb="1" eb="3">
      <t>コウジ</t>
    </rPh>
    <rPh sb="3" eb="5">
      <t>カカク</t>
    </rPh>
    <phoneticPr fontId="91"/>
  </si>
  <si>
    <t>⑥消費税相当額（⑤×消費税率）</t>
    <rPh sb="1" eb="4">
      <t>ショウヒゼイ</t>
    </rPh>
    <rPh sb="4" eb="6">
      <t>ソウトウ</t>
    </rPh>
    <rPh sb="6" eb="7">
      <t>ガク</t>
    </rPh>
    <rPh sb="10" eb="13">
      <t>ショウヒゼイ</t>
    </rPh>
    <rPh sb="13" eb="14">
      <t>リツ</t>
    </rPh>
    <phoneticPr fontId="91"/>
  </si>
  <si>
    <t>⑦請負金額（⑤＋⑥）</t>
    <rPh sb="1" eb="3">
      <t>ウケオイ</t>
    </rPh>
    <rPh sb="3" eb="5">
      <t>キンガク</t>
    </rPh>
    <phoneticPr fontId="91"/>
  </si>
  <si>
    <t>※契約書の請負金額と一致すること。</t>
    <rPh sb="1" eb="4">
      <t>ケイヤクショ</t>
    </rPh>
    <rPh sb="5" eb="7">
      <t>ウケオイ</t>
    </rPh>
    <rPh sb="7" eb="9">
      <t>キンガク</t>
    </rPh>
    <rPh sb="10" eb="12">
      <t>イッチ</t>
    </rPh>
    <phoneticPr fontId="91"/>
  </si>
  <si>
    <t>請負代金内訳書</t>
    <rPh sb="0" eb="2">
      <t>ウケオイ</t>
    </rPh>
    <rPh sb="2" eb="4">
      <t>ダイキン</t>
    </rPh>
    <rPh sb="4" eb="7">
      <t>ウチワケショ</t>
    </rPh>
    <phoneticPr fontId="17"/>
  </si>
  <si>
    <t>工事名</t>
  </si>
  <si>
    <t>契約年月日</t>
  </si>
  <si>
    <t>契約金額</t>
  </si>
  <si>
    <t>￥</t>
  </si>
  <si>
    <t>請求書</t>
    <rPh sb="0" eb="3">
      <t>セイキュウショ</t>
    </rPh>
    <phoneticPr fontId="17"/>
  </si>
  <si>
    <t>契約担当者へ</t>
    <rPh sb="0" eb="2">
      <t>ケイヤク</t>
    </rPh>
    <rPh sb="2" eb="5">
      <t>タントウシャ</t>
    </rPh>
    <phoneticPr fontId="17"/>
  </si>
  <si>
    <t>￥</t>
    <phoneticPr fontId="86"/>
  </si>
  <si>
    <t>請負代金額</t>
  </si>
  <si>
    <t>請求内訳書（指定部分払）</t>
    <rPh sb="0" eb="2">
      <t>セイキュウ</t>
    </rPh>
    <rPh sb="2" eb="5">
      <t>ウチワケショ</t>
    </rPh>
    <rPh sb="6" eb="8">
      <t>シテイ</t>
    </rPh>
    <rPh sb="8" eb="10">
      <t>ブブン</t>
    </rPh>
    <rPh sb="10" eb="11">
      <t>バラ</t>
    </rPh>
    <phoneticPr fontId="17"/>
  </si>
  <si>
    <t>請求内訳書（部分払）</t>
    <rPh sb="0" eb="2">
      <t>セイキュウ</t>
    </rPh>
    <rPh sb="2" eb="5">
      <t>ウチワケショ</t>
    </rPh>
    <rPh sb="6" eb="8">
      <t>ブブン</t>
    </rPh>
    <rPh sb="8" eb="9">
      <t>バラ</t>
    </rPh>
    <phoneticPr fontId="17"/>
  </si>
  <si>
    <t>VE提案書</t>
    <rPh sb="2" eb="5">
      <t>テイアンショ</t>
    </rPh>
    <phoneticPr fontId="17"/>
  </si>
  <si>
    <t>単位</t>
  </si>
  <si>
    <t>様式－９</t>
    <rPh sb="0" eb="2">
      <t>ヨウシキ</t>
    </rPh>
    <phoneticPr fontId="17"/>
  </si>
  <si>
    <t>発議者</t>
    <rPh sb="0" eb="3">
      <t>ハツギシャ</t>
    </rPh>
    <phoneticPr fontId="17"/>
  </si>
  <si>
    <t>□受注者</t>
    <rPh sb="1" eb="4">
      <t>ジュチュウシャ</t>
    </rPh>
    <phoneticPr fontId="17"/>
  </si>
  <si>
    <t>　□指示　　　□協議　　　□通知　　　□承諾　　　□報告　　　□提出</t>
    <rPh sb="2" eb="4">
      <t>シジ</t>
    </rPh>
    <rPh sb="8" eb="10">
      <t>キョウギ</t>
    </rPh>
    <rPh sb="14" eb="16">
      <t>ツウチ</t>
    </rPh>
    <rPh sb="20" eb="22">
      <t>ショウダク</t>
    </rPh>
    <rPh sb="26" eb="28">
      <t>ホウコク</t>
    </rPh>
    <rPh sb="32" eb="34">
      <t>テイシュツ</t>
    </rPh>
    <phoneticPr fontId="17"/>
  </si>
  <si>
    <t>□その他</t>
    <rPh sb="3" eb="4">
      <t>タ</t>
    </rPh>
    <phoneticPr fontId="17"/>
  </si>
  <si>
    <t>添付図</t>
    <rPh sb="0" eb="2">
      <t>テンプ</t>
    </rPh>
    <rPh sb="2" eb="3">
      <t>ズ</t>
    </rPh>
    <phoneticPr fontId="17"/>
  </si>
  <si>
    <t>葉、その他添付図書</t>
    <rPh sb="0" eb="1">
      <t>ハ</t>
    </rPh>
    <rPh sb="4" eb="5">
      <t>タ</t>
    </rPh>
    <rPh sb="5" eb="7">
      <t>テンプ</t>
    </rPh>
    <rPh sb="7" eb="9">
      <t>トショ</t>
    </rPh>
    <phoneticPr fontId="17"/>
  </si>
  <si>
    <t>□指示</t>
    <rPh sb="1" eb="3">
      <t>シジ</t>
    </rPh>
    <phoneticPr fontId="17"/>
  </si>
  <si>
    <t>□承諾</t>
    <rPh sb="1" eb="3">
      <t>ショウダク</t>
    </rPh>
    <phoneticPr fontId="17"/>
  </si>
  <si>
    <t>□協議</t>
    <rPh sb="1" eb="3">
      <t>キョウギ</t>
    </rPh>
    <phoneticPr fontId="17"/>
  </si>
  <si>
    <t>□提出</t>
    <rPh sb="1" eb="3">
      <t>テイシュツ</t>
    </rPh>
    <phoneticPr fontId="17"/>
  </si>
  <si>
    <t>□受理</t>
    <rPh sb="1" eb="3">
      <t>ジュリ</t>
    </rPh>
    <phoneticPr fontId="17"/>
  </si>
  <si>
    <t>処理</t>
    <rPh sb="0" eb="2">
      <t>ショリ</t>
    </rPh>
    <phoneticPr fontId="17"/>
  </si>
  <si>
    <t>受注者</t>
    <rPh sb="0" eb="3">
      <t>ジュチュウシャシャ</t>
    </rPh>
    <phoneticPr fontId="17"/>
  </si>
  <si>
    <t>□報告</t>
    <rPh sb="1" eb="3">
      <t>ホウコク</t>
    </rPh>
    <phoneticPr fontId="17"/>
  </si>
  <si>
    <t>回答</t>
    <rPh sb="0" eb="2">
      <t>カイトウ</t>
    </rPh>
    <phoneticPr fontId="17"/>
  </si>
  <si>
    <t>総　括
監督員</t>
    <rPh sb="0" eb="1">
      <t>ソウ</t>
    </rPh>
    <rPh sb="2" eb="3">
      <t>カツ</t>
    </rPh>
    <rPh sb="4" eb="7">
      <t>カントクイン</t>
    </rPh>
    <phoneticPr fontId="17"/>
  </si>
  <si>
    <t>主　任
監督員</t>
    <rPh sb="0" eb="1">
      <t>シュ</t>
    </rPh>
    <rPh sb="2" eb="3">
      <t>ニン</t>
    </rPh>
    <rPh sb="4" eb="7">
      <t>カントクイン</t>
    </rPh>
    <phoneticPr fontId="17"/>
  </si>
  <si>
    <t>現　場
代理人</t>
    <rPh sb="0" eb="1">
      <t>ウツツ</t>
    </rPh>
    <rPh sb="2" eb="3">
      <t>バ</t>
    </rPh>
    <rPh sb="4" eb="7">
      <t>ダイリニン</t>
    </rPh>
    <phoneticPr fontId="17"/>
  </si>
  <si>
    <t>主　任
（監　理）
技術者</t>
    <rPh sb="0" eb="1">
      <t>シュ</t>
    </rPh>
    <rPh sb="2" eb="3">
      <t>ニン</t>
    </rPh>
    <rPh sb="5" eb="6">
      <t>ラン</t>
    </rPh>
    <rPh sb="7" eb="8">
      <t>リ</t>
    </rPh>
    <rPh sb="10" eb="13">
      <t>ギジュツシャ</t>
    </rPh>
    <phoneticPr fontId="17"/>
  </si>
  <si>
    <t>様式－１０</t>
    <rPh sb="0" eb="2">
      <t>ヨウシキ</t>
    </rPh>
    <phoneticPr fontId="17"/>
  </si>
  <si>
    <t>品質規格</t>
    <rPh sb="0" eb="2">
      <t>ヒンシツ</t>
    </rPh>
    <rPh sb="2" eb="4">
      <t>キカク</t>
    </rPh>
    <phoneticPr fontId="17"/>
  </si>
  <si>
    <r>
      <t xml:space="preserve">総　括
</t>
    </r>
    <r>
      <rPr>
        <sz val="11"/>
        <rFont val="ＭＳ Ｐ明朝"/>
        <family val="1"/>
        <charset val="128"/>
      </rPr>
      <t>監督員</t>
    </r>
    <rPh sb="0" eb="1">
      <t>ソウ</t>
    </rPh>
    <rPh sb="2" eb="3">
      <t>カツ</t>
    </rPh>
    <rPh sb="4" eb="7">
      <t>カントクイン</t>
    </rPh>
    <phoneticPr fontId="17"/>
  </si>
  <si>
    <r>
      <t xml:space="preserve">主　任
</t>
    </r>
    <r>
      <rPr>
        <sz val="11"/>
        <rFont val="ＭＳ Ｐ明朝"/>
        <family val="1"/>
        <charset val="128"/>
      </rPr>
      <t>監督員</t>
    </r>
    <rPh sb="0" eb="1">
      <t>シュ</t>
    </rPh>
    <rPh sb="2" eb="3">
      <t>ニン</t>
    </rPh>
    <rPh sb="4" eb="7">
      <t>カントクイン</t>
    </rPh>
    <phoneticPr fontId="17"/>
  </si>
  <si>
    <t>様式－１１</t>
    <rPh sb="0" eb="2">
      <t>ヨウシキ</t>
    </rPh>
    <phoneticPr fontId="86"/>
  </si>
  <si>
    <t>段　階　確　認　書</t>
    <rPh sb="0" eb="1">
      <t>ダン</t>
    </rPh>
    <rPh sb="2" eb="3">
      <t>カイ</t>
    </rPh>
    <rPh sb="4" eb="5">
      <t>アキラ</t>
    </rPh>
    <rPh sb="6" eb="7">
      <t>シノブ</t>
    </rPh>
    <rPh sb="8" eb="9">
      <t>ショ</t>
    </rPh>
    <phoneticPr fontId="86"/>
  </si>
  <si>
    <t>施　工　予　定　表</t>
    <rPh sb="0" eb="1">
      <t>シ</t>
    </rPh>
    <rPh sb="2" eb="3">
      <t>コウ</t>
    </rPh>
    <rPh sb="4" eb="5">
      <t>ヨ</t>
    </rPh>
    <rPh sb="6" eb="7">
      <t>サダム</t>
    </rPh>
    <rPh sb="8" eb="9">
      <t>ヒョウ</t>
    </rPh>
    <phoneticPr fontId="86"/>
  </si>
  <si>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6"/>
  </si>
  <si>
    <t>受注者名：</t>
    <rPh sb="0" eb="3">
      <t>ジュチュウシャ</t>
    </rPh>
    <rPh sb="3" eb="4">
      <t>メイ</t>
    </rPh>
    <phoneticPr fontId="86"/>
  </si>
  <si>
    <t>現場代理人名等：</t>
    <rPh sb="0" eb="2">
      <t>ゲンバ</t>
    </rPh>
    <rPh sb="2" eb="5">
      <t>ダイリニン</t>
    </rPh>
    <rPh sb="5" eb="6">
      <t>ナ</t>
    </rPh>
    <rPh sb="6" eb="7">
      <t>ナド</t>
    </rPh>
    <phoneticPr fontId="86"/>
  </si>
  <si>
    <t>種　　　別</t>
    <rPh sb="0" eb="1">
      <t>タネ</t>
    </rPh>
    <rPh sb="4" eb="5">
      <t>ベツ</t>
    </rPh>
    <phoneticPr fontId="86"/>
  </si>
  <si>
    <t>細　　　別</t>
    <rPh sb="0" eb="1">
      <t>ホソ</t>
    </rPh>
    <rPh sb="4" eb="5">
      <t>ベツ</t>
    </rPh>
    <phoneticPr fontId="86"/>
  </si>
  <si>
    <t>確認時期項目</t>
    <rPh sb="0" eb="2">
      <t>カクニン</t>
    </rPh>
    <rPh sb="2" eb="4">
      <t>ジキ</t>
    </rPh>
    <rPh sb="4" eb="6">
      <t>コウモク</t>
    </rPh>
    <phoneticPr fontId="86"/>
  </si>
  <si>
    <t>施工予定時期</t>
    <rPh sb="0" eb="2">
      <t>セコウ</t>
    </rPh>
    <rPh sb="2" eb="4">
      <t>ヨテイ</t>
    </rPh>
    <rPh sb="4" eb="6">
      <t>ジキ</t>
    </rPh>
    <phoneticPr fontId="86"/>
  </si>
  <si>
    <t>記　　　事</t>
    <rPh sb="0" eb="1">
      <t>キ</t>
    </rPh>
    <rPh sb="4" eb="5">
      <t>コト</t>
    </rPh>
    <phoneticPr fontId="86"/>
  </si>
  <si>
    <t>通　　知　　書</t>
    <rPh sb="0" eb="1">
      <t>ツウ</t>
    </rPh>
    <rPh sb="3" eb="4">
      <t>チ</t>
    </rPh>
    <rPh sb="6" eb="7">
      <t>ショ</t>
    </rPh>
    <phoneticPr fontId="86"/>
  </si>
  <si>
    <t>監督職員名：</t>
    <rPh sb="0" eb="2">
      <t>カントク</t>
    </rPh>
    <rPh sb="2" eb="4">
      <t>ショクイン</t>
    </rPh>
    <rPh sb="4" eb="5">
      <t>ナ</t>
    </rPh>
    <phoneticPr fontId="86"/>
  </si>
  <si>
    <t>確 認 種 別</t>
    <rPh sb="0" eb="1">
      <t>アキラ</t>
    </rPh>
    <rPh sb="2" eb="3">
      <t>シノブ</t>
    </rPh>
    <rPh sb="4" eb="5">
      <t>タネ</t>
    </rPh>
    <rPh sb="6" eb="7">
      <t>ベツ</t>
    </rPh>
    <phoneticPr fontId="86"/>
  </si>
  <si>
    <t>確 認 細 別</t>
    <rPh sb="0" eb="1">
      <t>アキラ</t>
    </rPh>
    <rPh sb="2" eb="3">
      <t>シノブ</t>
    </rPh>
    <rPh sb="4" eb="5">
      <t>ホソ</t>
    </rPh>
    <rPh sb="6" eb="7">
      <t>ベツ</t>
    </rPh>
    <phoneticPr fontId="86"/>
  </si>
  <si>
    <t>確認時期予定日</t>
    <rPh sb="0" eb="2">
      <t>カクニン</t>
    </rPh>
    <rPh sb="2" eb="4">
      <t>ジキ</t>
    </rPh>
    <rPh sb="4" eb="6">
      <t>ヨテイ</t>
    </rPh>
    <rPh sb="6" eb="7">
      <t>ヒ</t>
    </rPh>
    <phoneticPr fontId="86"/>
  </si>
  <si>
    <t>確認実施日等</t>
    <rPh sb="0" eb="2">
      <t>カクニン</t>
    </rPh>
    <rPh sb="2" eb="5">
      <t>ジッシビ</t>
    </rPh>
    <rPh sb="5" eb="6">
      <t>ナド</t>
    </rPh>
    <phoneticPr fontId="86"/>
  </si>
  <si>
    <t>確　　認　　書</t>
    <rPh sb="0" eb="1">
      <t>アキラ</t>
    </rPh>
    <rPh sb="3" eb="4">
      <t>シノブ</t>
    </rPh>
    <rPh sb="6" eb="7">
      <t>ショ</t>
    </rPh>
    <phoneticPr fontId="86"/>
  </si>
  <si>
    <t>上記について、段階確認を実施し確認した。</t>
    <rPh sb="0" eb="2">
      <t>ジョウキ</t>
    </rPh>
    <rPh sb="7" eb="9">
      <t>ダンカイ</t>
    </rPh>
    <rPh sb="9" eb="11">
      <t>カクニン</t>
    </rPh>
    <rPh sb="12" eb="14">
      <t>ジッシ</t>
    </rPh>
    <rPh sb="15" eb="17">
      <t>カクニン</t>
    </rPh>
    <phoneticPr fontId="86"/>
  </si>
  <si>
    <t>事故速報</t>
    <rPh sb="0" eb="2">
      <t>ジコ</t>
    </rPh>
    <rPh sb="2" eb="4">
      <t>ソクホウ</t>
    </rPh>
    <phoneticPr fontId="17"/>
  </si>
  <si>
    <t>様式－１３</t>
    <rPh sb="0" eb="2">
      <t>ヨウシキ</t>
    </rPh>
    <phoneticPr fontId="17"/>
  </si>
  <si>
    <t>事　　故　　速　　報　　（第　　報）</t>
    <phoneticPr fontId="17"/>
  </si>
  <si>
    <t>情報の通報者名</t>
    <rPh sb="3" eb="6">
      <t>ツウホウシャ</t>
    </rPh>
    <rPh sb="6" eb="7">
      <t>メイ</t>
    </rPh>
    <phoneticPr fontId="17"/>
  </si>
  <si>
    <t>（受注者名、第三者名等）</t>
    <rPh sb="1" eb="4">
      <t>ジュチュウシャ</t>
    </rPh>
    <rPh sb="4" eb="5">
      <t>メイ</t>
    </rPh>
    <rPh sb="6" eb="9">
      <t>ダイサンシャ</t>
    </rPh>
    <rPh sb="9" eb="10">
      <t>メイ</t>
    </rPh>
    <rPh sb="10" eb="11">
      <t>トウ</t>
    </rPh>
    <phoneticPr fontId="17"/>
  </si>
  <si>
    <t>【押印欄】</t>
    <rPh sb="1" eb="3">
      <t>オウイン</t>
    </rPh>
    <rPh sb="3" eb="4">
      <t>ラン</t>
    </rPh>
    <phoneticPr fontId="17"/>
  </si>
  <si>
    <t>受信者</t>
  </si>
  <si>
    <t>事故発生月日</t>
    <phoneticPr fontId="17"/>
  </si>
  <si>
    <t>天候（温度）</t>
    <rPh sb="3" eb="5">
      <t>オンド</t>
    </rPh>
    <phoneticPr fontId="17"/>
  </si>
  <si>
    <t>事故発生場所</t>
  </si>
  <si>
    <t>工期</t>
    <phoneticPr fontId="17"/>
  </si>
  <si>
    <t>から</t>
  </si>
  <si>
    <t>受注者名</t>
    <rPh sb="0" eb="3">
      <t>ジュチュウシャ</t>
    </rPh>
    <phoneticPr fontId="17"/>
  </si>
  <si>
    <t>事故の内訳</t>
    <rPh sb="0" eb="2">
      <t>ジコ</t>
    </rPh>
    <rPh sb="3" eb="5">
      <t>ウチワケ</t>
    </rPh>
    <phoneticPr fontId="17"/>
  </si>
  <si>
    <t>氏　　名</t>
    <phoneticPr fontId="17"/>
  </si>
  <si>
    <t>職　　種　</t>
    <phoneticPr fontId="17"/>
  </si>
  <si>
    <t>被害の程度　</t>
    <phoneticPr fontId="17"/>
  </si>
  <si>
    <t>備　　考（病院名等）</t>
    <phoneticPr fontId="17"/>
  </si>
  <si>
    <t>事 故 の 概 要</t>
    <rPh sb="0" eb="1">
      <t>ジ</t>
    </rPh>
    <rPh sb="2" eb="3">
      <t>ユエ</t>
    </rPh>
    <rPh sb="6" eb="7">
      <t>オオムネ</t>
    </rPh>
    <rPh sb="8" eb="9">
      <t>ヨウ</t>
    </rPh>
    <phoneticPr fontId="17"/>
  </si>
  <si>
    <t>※事故の原因、経緯、処置等</t>
    <rPh sb="1" eb="3">
      <t>ジコ</t>
    </rPh>
    <rPh sb="4" eb="6">
      <t>ゲンイン</t>
    </rPh>
    <rPh sb="7" eb="9">
      <t>ケイイ</t>
    </rPh>
    <rPh sb="10" eb="12">
      <t>ショチ</t>
    </rPh>
    <rPh sb="12" eb="13">
      <t>トウ</t>
    </rPh>
    <phoneticPr fontId="17"/>
  </si>
  <si>
    <t>備　考</t>
    <rPh sb="0" eb="1">
      <t>ソノウ</t>
    </rPh>
    <rPh sb="2" eb="3">
      <t>コウ</t>
    </rPh>
    <phoneticPr fontId="17"/>
  </si>
  <si>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7"/>
  </si>
  <si>
    <t>　 ・被災者の装備、自然環境の状況（河川水位等）</t>
    <rPh sb="10" eb="12">
      <t>シゼン</t>
    </rPh>
    <rPh sb="12" eb="14">
      <t>カンキョウ</t>
    </rPh>
    <rPh sb="15" eb="17">
      <t>ジョウキョウ</t>
    </rPh>
    <rPh sb="18" eb="20">
      <t>カセン</t>
    </rPh>
    <rPh sb="20" eb="22">
      <t>スイイ</t>
    </rPh>
    <rPh sb="22" eb="23">
      <t>トウ</t>
    </rPh>
    <phoneticPr fontId="17"/>
  </si>
  <si>
    <t xml:space="preserve">   ・下請負人等の商号又は名称</t>
    <rPh sb="4" eb="8">
      <t>シタウケオイニン</t>
    </rPh>
    <rPh sb="8" eb="9">
      <t>トウ</t>
    </rPh>
    <rPh sb="10" eb="12">
      <t>ショウゴウ</t>
    </rPh>
    <rPh sb="12" eb="13">
      <t>マタ</t>
    </rPh>
    <rPh sb="14" eb="16">
      <t>メイショウ</t>
    </rPh>
    <phoneticPr fontId="17"/>
  </si>
  <si>
    <t xml:space="preserve"> 　・物的被害の場合は、規模、被害額等</t>
    <phoneticPr fontId="17"/>
  </si>
  <si>
    <t>　 ・連絡先等</t>
    <rPh sb="3" eb="5">
      <t>レンラク</t>
    </rPh>
    <rPh sb="5" eb="6">
      <t>サキ</t>
    </rPh>
    <rPh sb="6" eb="7">
      <t>トウ</t>
    </rPh>
    <phoneticPr fontId="17"/>
  </si>
  <si>
    <t>※</t>
    <phoneticPr fontId="17"/>
  </si>
  <si>
    <t>①この様式はＡ４で使用し、事故現場の平面図及び簡単な状況図を添付すること。</t>
    <phoneticPr fontId="17"/>
  </si>
  <si>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7"/>
  </si>
  <si>
    <t>様式－１４</t>
    <rPh sb="0" eb="2">
      <t>ヨウシキ</t>
    </rPh>
    <phoneticPr fontId="86"/>
  </si>
  <si>
    <t>工　事　履　行　報　告　書</t>
    <rPh sb="0" eb="1">
      <t>コウ</t>
    </rPh>
    <rPh sb="2" eb="3">
      <t>コト</t>
    </rPh>
    <rPh sb="4" eb="5">
      <t>クツ</t>
    </rPh>
    <rPh sb="6" eb="7">
      <t>ギョウ</t>
    </rPh>
    <rPh sb="8" eb="9">
      <t>ホウ</t>
    </rPh>
    <rPh sb="10" eb="11">
      <t>コク</t>
    </rPh>
    <rPh sb="12" eb="13">
      <t>ショ</t>
    </rPh>
    <phoneticPr fontId="86"/>
  </si>
  <si>
    <t>工期</t>
    <rPh sb="0" eb="1">
      <t>コウ</t>
    </rPh>
    <rPh sb="1" eb="2">
      <t>キ</t>
    </rPh>
    <phoneticPr fontId="86"/>
  </si>
  <si>
    <t>日付</t>
    <rPh sb="0" eb="1">
      <t>ヒ</t>
    </rPh>
    <rPh sb="1" eb="2">
      <t>ヅケ</t>
    </rPh>
    <phoneticPr fontId="86"/>
  </si>
  <si>
    <t>月分）</t>
    <rPh sb="0" eb="1">
      <t>ツキ</t>
    </rPh>
    <rPh sb="1" eb="2">
      <t>ブン</t>
    </rPh>
    <phoneticPr fontId="86"/>
  </si>
  <si>
    <t>月　　別</t>
    <rPh sb="0" eb="1">
      <t>ツキ</t>
    </rPh>
    <rPh sb="3" eb="4">
      <t>ベツ</t>
    </rPh>
    <phoneticPr fontId="86"/>
  </si>
  <si>
    <t>予定工程　％
（　）は工程変更後</t>
    <rPh sb="0" eb="2">
      <t>ヨテイ</t>
    </rPh>
    <rPh sb="2" eb="4">
      <t>コウテイ</t>
    </rPh>
    <rPh sb="11" eb="13">
      <t>コウテイ</t>
    </rPh>
    <rPh sb="13" eb="15">
      <t>ヘンコウ</t>
    </rPh>
    <rPh sb="15" eb="16">
      <t>ゴ</t>
    </rPh>
    <phoneticPr fontId="86"/>
  </si>
  <si>
    <t>実施工程　％</t>
    <rPh sb="0" eb="2">
      <t>ジッシ</t>
    </rPh>
    <rPh sb="2" eb="4">
      <t>コウテイ</t>
    </rPh>
    <phoneticPr fontId="86"/>
  </si>
  <si>
    <t>備　　考</t>
    <rPh sb="0" eb="1">
      <t>ソナエ</t>
    </rPh>
    <rPh sb="3" eb="4">
      <t>コウ</t>
    </rPh>
    <phoneticPr fontId="86"/>
  </si>
  <si>
    <t>（記事欄）</t>
    <rPh sb="1" eb="3">
      <t>キジ</t>
    </rPh>
    <rPh sb="3" eb="4">
      <t>ラン</t>
    </rPh>
    <phoneticPr fontId="86"/>
  </si>
  <si>
    <t>総 括
監督員</t>
    <rPh sb="0" eb="1">
      <t>ソウ</t>
    </rPh>
    <rPh sb="2" eb="3">
      <t>カツ</t>
    </rPh>
    <rPh sb="4" eb="7">
      <t>カントクイン</t>
    </rPh>
    <phoneticPr fontId="17"/>
  </si>
  <si>
    <t>主 任
監督員</t>
    <rPh sb="0" eb="1">
      <t>シュ</t>
    </rPh>
    <rPh sb="2" eb="3">
      <t>ニン</t>
    </rPh>
    <rPh sb="4" eb="7">
      <t>カントクイン</t>
    </rPh>
    <phoneticPr fontId="17"/>
  </si>
  <si>
    <t>主　任
（監理）
技術者</t>
    <rPh sb="0" eb="1">
      <t>シュ</t>
    </rPh>
    <rPh sb="2" eb="3">
      <t>ニン</t>
    </rPh>
    <rPh sb="5" eb="6">
      <t>ラン</t>
    </rPh>
    <rPh sb="6" eb="7">
      <t>リ</t>
    </rPh>
    <rPh sb="9" eb="12">
      <t>ギジュツシャ</t>
    </rPh>
    <phoneticPr fontId="17"/>
  </si>
  <si>
    <t>工事履行報告書</t>
    <rPh sb="0" eb="2">
      <t>コウジ</t>
    </rPh>
    <rPh sb="2" eb="4">
      <t>リコウ</t>
    </rPh>
    <rPh sb="4" eb="7">
      <t>ホウコクショ</t>
    </rPh>
    <phoneticPr fontId="17"/>
  </si>
  <si>
    <t>指定部分完成通知書</t>
    <rPh sb="0" eb="2">
      <t>シテイ</t>
    </rPh>
    <rPh sb="2" eb="4">
      <t>ブブン</t>
    </rPh>
    <rPh sb="4" eb="6">
      <t>カンセイ</t>
    </rPh>
    <rPh sb="6" eb="9">
      <t>ツウチショ</t>
    </rPh>
    <phoneticPr fontId="17"/>
  </si>
  <si>
    <t>記</t>
    <rPh sb="0" eb="1">
      <t>キ</t>
    </rPh>
    <phoneticPr fontId="86"/>
  </si>
  <si>
    <t>指定部分引渡書</t>
    <rPh sb="0" eb="2">
      <t>シテイ</t>
    </rPh>
    <rPh sb="2" eb="4">
      <t>ブブン</t>
    </rPh>
    <rPh sb="4" eb="6">
      <t>ヒキワタシ</t>
    </rPh>
    <rPh sb="6" eb="7">
      <t>ショ</t>
    </rPh>
    <phoneticPr fontId="17"/>
  </si>
  <si>
    <t>1.</t>
    <phoneticPr fontId="17"/>
  </si>
  <si>
    <t>3.</t>
    <phoneticPr fontId="17"/>
  </si>
  <si>
    <t>工期延期届</t>
    <rPh sb="0" eb="2">
      <t>コウキ</t>
    </rPh>
    <rPh sb="2" eb="4">
      <t>エンキ</t>
    </rPh>
    <rPh sb="4" eb="5">
      <t>トドケ</t>
    </rPh>
    <phoneticPr fontId="17"/>
  </si>
  <si>
    <t>支給品受領書</t>
    <rPh sb="0" eb="2">
      <t>シキュウ</t>
    </rPh>
    <rPh sb="2" eb="3">
      <t>ヒン</t>
    </rPh>
    <rPh sb="3" eb="6">
      <t>ジュリョウショ</t>
    </rPh>
    <phoneticPr fontId="17"/>
  </si>
  <si>
    <t>様式－２４</t>
    <rPh sb="0" eb="2">
      <t>ヨウシキ</t>
    </rPh>
    <phoneticPr fontId="92"/>
  </si>
  <si>
    <t>支　　給　　品　　受　　領　　書</t>
  </si>
  <si>
    <t>（氏名）</t>
    <rPh sb="1" eb="3">
      <t>シメイ</t>
    </rPh>
    <phoneticPr fontId="92"/>
  </si>
  <si>
    <t>（現場代理人氏名）</t>
    <rPh sb="1" eb="3">
      <t>ゲンバ</t>
    </rPh>
    <rPh sb="3" eb="5">
      <t>ダイリ</t>
    </rPh>
    <rPh sb="5" eb="6">
      <t>ニン</t>
    </rPh>
    <rPh sb="6" eb="8">
      <t>シメイ</t>
    </rPh>
    <phoneticPr fontId="92"/>
  </si>
  <si>
    <t>　　　下記のとおり支給品を受領しました。</t>
  </si>
  <si>
    <t>工 事 名</t>
  </si>
  <si>
    <t>単　位</t>
  </si>
  <si>
    <t>前回まで</t>
    <phoneticPr fontId="92"/>
  </si>
  <si>
    <t>支給品清算書（支給材料清算書）</t>
    <rPh sb="0" eb="2">
      <t>シキュウ</t>
    </rPh>
    <rPh sb="2" eb="3">
      <t>ヒン</t>
    </rPh>
    <rPh sb="3" eb="6">
      <t>セイサンショ</t>
    </rPh>
    <rPh sb="7" eb="9">
      <t>シキュウ</t>
    </rPh>
    <rPh sb="9" eb="11">
      <t>ザイリョウ</t>
    </rPh>
    <rPh sb="11" eb="14">
      <t>セイサンショ</t>
    </rPh>
    <phoneticPr fontId="17"/>
  </si>
  <si>
    <t>様式－２５</t>
    <rPh sb="0" eb="2">
      <t>ヨウシキ</t>
    </rPh>
    <phoneticPr fontId="92"/>
  </si>
  <si>
    <t>支給品精算書（支給材料清算書）</t>
    <rPh sb="7" eb="9">
      <t>シキュウ</t>
    </rPh>
    <rPh sb="9" eb="11">
      <t>ザイリョウ</t>
    </rPh>
    <rPh sb="11" eb="14">
      <t>セイサンショ</t>
    </rPh>
    <phoneticPr fontId="98"/>
  </si>
  <si>
    <t>（現場代理人氏名）</t>
    <phoneticPr fontId="92"/>
  </si>
  <si>
    <t>　下記のとおり支給品を精算します。</t>
  </si>
  <si>
    <t>支給数量</t>
  </si>
  <si>
    <t>使用数量</t>
  </si>
  <si>
    <t>※</t>
  </si>
  <si>
    <t>※物品管理簿登記</t>
    <phoneticPr fontId="92"/>
  </si>
  <si>
    <t>主任監督員</t>
  </si>
  <si>
    <t>　　　　　　　</t>
  </si>
  <si>
    <t>（官職氏名）</t>
    <phoneticPr fontId="92"/>
  </si>
  <si>
    <t>現場発生品調書</t>
    <rPh sb="0" eb="2">
      <t>ゲンバ</t>
    </rPh>
    <rPh sb="2" eb="4">
      <t>ハッセイ</t>
    </rPh>
    <rPh sb="4" eb="5">
      <t>ヒン</t>
    </rPh>
    <rPh sb="5" eb="7">
      <t>チョウショ</t>
    </rPh>
    <phoneticPr fontId="17"/>
  </si>
  <si>
    <t>様式－２８</t>
    <rPh sb="0" eb="2">
      <t>ヨウシキ</t>
    </rPh>
    <phoneticPr fontId="92"/>
  </si>
  <si>
    <t>（現場代理人氏名）</t>
    <rPh sb="6" eb="8">
      <t>シメイ</t>
    </rPh>
    <phoneticPr fontId="92"/>
  </si>
  <si>
    <t>現　場　発　生　品　調　書</t>
  </si>
  <si>
    <t>品　　　　名</t>
  </si>
  <si>
    <t>規　　　　格</t>
  </si>
  <si>
    <t>数　　　　量</t>
  </si>
  <si>
    <t>摘　　　　　　要</t>
  </si>
  <si>
    <t>様式－２９</t>
    <rPh sb="0" eb="2">
      <t>ヨウシキ</t>
    </rPh>
    <phoneticPr fontId="86"/>
  </si>
  <si>
    <t>3．</t>
    <phoneticPr fontId="17"/>
  </si>
  <si>
    <t>4．</t>
    <phoneticPr fontId="17"/>
  </si>
  <si>
    <t>自</t>
    <rPh sb="0" eb="1">
      <t>ジ</t>
    </rPh>
    <phoneticPr fontId="17"/>
  </si>
  <si>
    <t>至</t>
    <rPh sb="0" eb="1">
      <t>イタ</t>
    </rPh>
    <phoneticPr fontId="17"/>
  </si>
  <si>
    <t>本文の年月日は実際に完成した年月日を記載する</t>
    <rPh sb="0" eb="2">
      <t>ホンブン</t>
    </rPh>
    <rPh sb="18" eb="20">
      <t>キサイ</t>
    </rPh>
    <phoneticPr fontId="17"/>
  </si>
  <si>
    <t>引渡書</t>
    <rPh sb="0" eb="2">
      <t>ヒキワタシ</t>
    </rPh>
    <rPh sb="2" eb="3">
      <t>ショ</t>
    </rPh>
    <phoneticPr fontId="17"/>
  </si>
  <si>
    <t>様式－３０</t>
    <rPh sb="0" eb="2">
      <t>ヨウシキ</t>
    </rPh>
    <phoneticPr fontId="86"/>
  </si>
  <si>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</si>
  <si>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</si>
  <si>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7"/>
  </si>
  <si>
    <t>様式－３４(1)</t>
    <rPh sb="0" eb="2">
      <t>ヨウシキ</t>
    </rPh>
    <phoneticPr fontId="17"/>
  </si>
  <si>
    <t xml:space="preserve">  　工　事　名</t>
    <phoneticPr fontId="17"/>
  </si>
  <si>
    <t xml:space="preserve"> 受注者名</t>
    <rPh sb="1" eb="3">
      <t>ジュチュウ</t>
    </rPh>
    <phoneticPr fontId="17"/>
  </si>
  <si>
    <t>評価内容</t>
    <phoneticPr fontId="17"/>
  </si>
  <si>
    <t>実施内容</t>
    <phoneticPr fontId="17"/>
  </si>
  <si>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</si>
  <si>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</si>
  <si>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</si>
  <si>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</si>
  <si>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</si>
  <si>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</si>
  <si>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91"/>
  </si>
  <si>
    <t>・ＮＥＴＩＳ登録技術の活用</t>
    <rPh sb="11" eb="13">
      <t>カツヨウ</t>
    </rPh>
    <phoneticPr fontId="91"/>
  </si>
  <si>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</si>
  <si>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</si>
  <si>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</si>
  <si>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</si>
  <si>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</si>
  <si>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</si>
  <si>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</si>
  <si>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</si>
  <si>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</si>
  <si>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</si>
  <si>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</si>
  <si>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</si>
  <si>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</si>
  <si>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</si>
  <si>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7"/>
  </si>
  <si>
    <t>提案内容</t>
    <rPh sb="0" eb="2">
      <t>テイアン</t>
    </rPh>
    <rPh sb="2" eb="4">
      <t>ナイヨウ</t>
    </rPh>
    <phoneticPr fontId="17"/>
  </si>
  <si>
    <t>（説明）</t>
    <rPh sb="1" eb="3">
      <t>セツメイ</t>
    </rPh>
    <phoneticPr fontId="17"/>
  </si>
  <si>
    <t>(添付図）</t>
    <rPh sb="1" eb="3">
      <t>テンプ</t>
    </rPh>
    <rPh sb="3" eb="4">
      <t>ズ</t>
    </rPh>
    <phoneticPr fontId="17"/>
  </si>
  <si>
    <t>説明資料は簡潔に作成するものとし、必要に応じて別葉とする</t>
  </si>
  <si>
    <t>所長</t>
    <rPh sb="0" eb="2">
      <t>ショチョウ</t>
    </rPh>
    <phoneticPr fontId="17"/>
  </si>
  <si>
    <t>契約金額</t>
    <phoneticPr fontId="98"/>
  </si>
  <si>
    <t>￥</t>
    <phoneticPr fontId="98"/>
  </si>
  <si>
    <t>生　年　月　日</t>
    <rPh sb="0" eb="1">
      <t>セイ</t>
    </rPh>
    <rPh sb="2" eb="3">
      <t>ネン</t>
    </rPh>
    <rPh sb="4" eb="5">
      <t>ツキ</t>
    </rPh>
    <rPh sb="6" eb="7">
      <t>ヒ</t>
    </rPh>
    <phoneticPr fontId="86"/>
  </si>
  <si>
    <t>最　終　学　歴</t>
    <rPh sb="0" eb="1">
      <t>サイ</t>
    </rPh>
    <rPh sb="2" eb="3">
      <t>シュウ</t>
    </rPh>
    <rPh sb="4" eb="5">
      <t>ガク</t>
    </rPh>
    <rPh sb="6" eb="7">
      <t>レキ</t>
    </rPh>
    <phoneticPr fontId="86"/>
  </si>
  <si>
    <t>工　事　経　歴</t>
    <rPh sb="0" eb="1">
      <t>コウ</t>
    </rPh>
    <rPh sb="2" eb="3">
      <t>ジ</t>
    </rPh>
    <rPh sb="4" eb="5">
      <t>キョウ</t>
    </rPh>
    <rPh sb="6" eb="7">
      <t>レキ</t>
    </rPh>
    <phoneticPr fontId="17"/>
  </si>
  <si>
    <t>工　　期</t>
    <rPh sb="0" eb="1">
      <t>コウ</t>
    </rPh>
    <rPh sb="3" eb="4">
      <t>キ</t>
    </rPh>
    <phoneticPr fontId="86"/>
  </si>
  <si>
    <t>（</t>
    <phoneticPr fontId="17"/>
  </si>
  <si>
    <t>）</t>
    <phoneticPr fontId="17"/>
  </si>
  <si>
    <t>します。</t>
    <phoneticPr fontId="17"/>
  </si>
  <si>
    <t>材　料　確　認　書</t>
    <rPh sb="8" eb="9">
      <t>ショ</t>
    </rPh>
    <phoneticPr fontId="17"/>
  </si>
  <si>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7"/>
  </si>
  <si>
    <t>材料名</t>
    <rPh sb="0" eb="2">
      <t>ザイリョウ</t>
    </rPh>
    <rPh sb="2" eb="3">
      <t>メイ</t>
    </rPh>
    <phoneticPr fontId="17"/>
  </si>
  <si>
    <t>搬入数量</t>
    <rPh sb="0" eb="2">
      <t>ハンニュウ</t>
    </rPh>
    <rPh sb="2" eb="4">
      <t>スウリョウ</t>
    </rPh>
    <phoneticPr fontId="17"/>
  </si>
  <si>
    <t>確　　認　　欄</t>
    <rPh sb="0" eb="1">
      <t>アキラ</t>
    </rPh>
    <rPh sb="3" eb="4">
      <t>シノブ</t>
    </rPh>
    <rPh sb="6" eb="7">
      <t>ラン</t>
    </rPh>
    <phoneticPr fontId="17"/>
  </si>
  <si>
    <t>確認年月日</t>
    <rPh sb="0" eb="2">
      <t>カクニン</t>
    </rPh>
    <rPh sb="2" eb="5">
      <t>ネンガッピ</t>
    </rPh>
    <phoneticPr fontId="17"/>
  </si>
  <si>
    <t>確認方法</t>
    <rPh sb="0" eb="2">
      <t>カクニン</t>
    </rPh>
    <rPh sb="2" eb="4">
      <t>ホウホウ</t>
    </rPh>
    <phoneticPr fontId="17"/>
  </si>
  <si>
    <t>合格数量</t>
    <rPh sb="0" eb="2">
      <t>ゴウカク</t>
    </rPh>
    <rPh sb="2" eb="4">
      <t>スウリョウ</t>
    </rPh>
    <phoneticPr fontId="17"/>
  </si>
  <si>
    <t>確認印</t>
    <rPh sb="0" eb="3">
      <t>カクニンイン</t>
    </rPh>
    <phoneticPr fontId="17"/>
  </si>
  <si>
    <t>発信者</t>
    <phoneticPr fontId="17"/>
  </si>
  <si>
    <t>まで</t>
    <phoneticPr fontId="17"/>
  </si>
  <si>
    <t>年　齢</t>
    <phoneticPr fontId="17"/>
  </si>
  <si>
    <t>性　別</t>
    <phoneticPr fontId="17"/>
  </si>
  <si>
    <t>～</t>
    <phoneticPr fontId="86"/>
  </si>
  <si>
    <t>（</t>
    <phoneticPr fontId="86"/>
  </si>
  <si>
    <t>2.</t>
    <phoneticPr fontId="17"/>
  </si>
  <si>
    <t>　　(注)　※は主任監督員が記入する。</t>
    <phoneticPr fontId="17"/>
  </si>
  <si>
    <t>　　　　　</t>
    <phoneticPr fontId="92"/>
  </si>
  <si>
    <t>完　　成　　通　　知　　書</t>
    <phoneticPr fontId="86"/>
  </si>
  <si>
    <t>下記工事は</t>
    <phoneticPr fontId="17"/>
  </si>
  <si>
    <t>をもって完成したので工事請負契約書</t>
    <phoneticPr fontId="91"/>
  </si>
  <si>
    <t>第32条第1項に基づき通知します。</t>
    <phoneticPr fontId="86"/>
  </si>
  <si>
    <t>2．</t>
    <phoneticPr fontId="17"/>
  </si>
  <si>
    <t>引　　　　渡　　　　書</t>
    <phoneticPr fontId="86"/>
  </si>
  <si>
    <t>下記工事を工事請負契約書第32条第4項に基づき引渡します。</t>
    <phoneticPr fontId="91"/>
  </si>
  <si>
    <t>項　　　目</t>
    <phoneticPr fontId="17"/>
  </si>
  <si>
    <t>■受注者</t>
    <rPh sb="1" eb="4">
      <t>ジュチュウシャ</t>
    </rPh>
    <phoneticPr fontId="17"/>
  </si>
  <si>
    <t>㎞</t>
    <phoneticPr fontId="17"/>
  </si>
  <si>
    <t>㎞</t>
    <phoneticPr fontId="17"/>
  </si>
  <si>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7"/>
  </si>
  <si>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7"/>
  </si>
  <si>
    <t>2企画第6161号</t>
    <rPh sb="1" eb="3">
      <t>キカク</t>
    </rPh>
    <rPh sb="3" eb="4">
      <t>ダイ</t>
    </rPh>
    <rPh sb="8" eb="9">
      <t>ゴウ</t>
    </rPh>
    <phoneticPr fontId="17"/>
  </si>
  <si>
    <t>材料承認願</t>
    <rPh sb="0" eb="2">
      <t>ザイリョウ</t>
    </rPh>
    <rPh sb="2" eb="4">
      <t>ショウニン</t>
    </rPh>
    <rPh sb="4" eb="5">
      <t>ネガ</t>
    </rPh>
    <phoneticPr fontId="17"/>
  </si>
  <si>
    <t>材料確認書</t>
    <rPh sb="0" eb="2">
      <t>ザイリョウ</t>
    </rPh>
    <rPh sb="2" eb="5">
      <t>カクニンショ</t>
    </rPh>
    <phoneticPr fontId="17"/>
  </si>
  <si>
    <t>下記種別について、段階確認を行う予定であるので通知します。</t>
    <phoneticPr fontId="17"/>
  </si>
  <si>
    <t>(注)</t>
    <phoneticPr fontId="86"/>
  </si>
  <si>
    <t>1．</t>
    <phoneticPr fontId="17"/>
  </si>
  <si>
    <t>￥</t>
    <phoneticPr fontId="86"/>
  </si>
  <si>
    <t>工　事　名</t>
    <phoneticPr fontId="17"/>
  </si>
  <si>
    <t>回変更）</t>
    <phoneticPr fontId="17"/>
  </si>
  <si>
    <t>(第</t>
    <rPh sb="1" eb="2">
      <t>ダイ</t>
    </rPh>
    <phoneticPr fontId="17"/>
  </si>
  <si>
    <t>補修完了届</t>
    <rPh sb="0" eb="2">
      <t>ホシュウ</t>
    </rPh>
    <rPh sb="2" eb="4">
      <t>カンリョウ</t>
    </rPh>
    <rPh sb="4" eb="5">
      <t>トドケ</t>
    </rPh>
    <phoneticPr fontId="17"/>
  </si>
  <si>
    <t xml:space="preserve">受入地確認書
  上記建設発生土を引き受けました。
          　住　所
         　 氏　名
</t>
    <rPh sb="0" eb="1">
      <t>ウ</t>
    </rPh>
    <rPh sb="1" eb="2">
      <t>イ</t>
    </rPh>
    <rPh sb="2" eb="3">
      <t>チ</t>
    </rPh>
    <phoneticPr fontId="17"/>
  </si>
  <si>
    <t>完成通知書</t>
    <rPh sb="0" eb="2">
      <t>カンセイ</t>
    </rPh>
    <rPh sb="2" eb="5">
      <t>ツウチショ</t>
    </rPh>
    <phoneticPr fontId="17"/>
  </si>
  <si>
    <t>現場代理人等変更通知書</t>
    <rPh sb="0" eb="2">
      <t>ゲンバ</t>
    </rPh>
    <rPh sb="2" eb="5">
      <t>ダイリニン</t>
    </rPh>
    <rPh sb="5" eb="6">
      <t>トウ</t>
    </rPh>
    <rPh sb="6" eb="8">
      <t>ヘンコウ</t>
    </rPh>
    <rPh sb="8" eb="11">
      <t>ツウチショ</t>
    </rPh>
    <phoneticPr fontId="17"/>
  </si>
  <si>
    <t>工事の部分使用について</t>
    <rPh sb="0" eb="2">
      <t>コウジ</t>
    </rPh>
    <rPh sb="3" eb="5">
      <t>ブブン</t>
    </rPh>
    <rPh sb="5" eb="7">
      <t>シヨウ</t>
    </rPh>
    <phoneticPr fontId="17"/>
  </si>
  <si>
    <t>再資源化等報告</t>
    <rPh sb="0" eb="1">
      <t>サイ</t>
    </rPh>
    <rPh sb="1" eb="4">
      <t>シゲンカ</t>
    </rPh>
    <rPh sb="4" eb="5">
      <t>トウ</t>
    </rPh>
    <rPh sb="5" eb="7">
      <t>ホウコク</t>
    </rPh>
    <phoneticPr fontId="17"/>
  </si>
  <si>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7"/>
  </si>
  <si>
    <t>材料確認が必要な場合</t>
    <rPh sb="0" eb="2">
      <t>ザイリョウ</t>
    </rPh>
    <rPh sb="2" eb="4">
      <t>カクニン</t>
    </rPh>
    <rPh sb="5" eb="7">
      <t>ヒツヨウ</t>
    </rPh>
    <rPh sb="8" eb="10">
      <t>バアイ</t>
    </rPh>
    <phoneticPr fontId="17"/>
  </si>
  <si>
    <t>現場代理人等通知書</t>
    <rPh sb="0" eb="2">
      <t>ゲンバ</t>
    </rPh>
    <rPh sb="2" eb="5">
      <t>ダイリニン</t>
    </rPh>
    <rPh sb="5" eb="6">
      <t>トウ</t>
    </rPh>
    <rPh sb="6" eb="9">
      <t>ツウチショ</t>
    </rPh>
    <phoneticPr fontId="17"/>
  </si>
  <si>
    <t>経歴書</t>
    <rPh sb="0" eb="3">
      <t>ケイレキショ</t>
    </rPh>
    <phoneticPr fontId="17"/>
  </si>
  <si>
    <r>
      <t>処分方法</t>
    </r>
    <r>
      <rPr>
        <sz val="8"/>
        <rFont val="ＭＳ Ｐ明朝"/>
        <family val="1"/>
        <charset val="128"/>
      </rPr>
      <t>※１　</t>
    </r>
    <rPh sb="0" eb="2">
      <t>ショブン</t>
    </rPh>
    <rPh sb="2" eb="4">
      <t>ホウホウ</t>
    </rPh>
    <phoneticPr fontId="17"/>
  </si>
  <si>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7"/>
  </si>
  <si>
    <t>現場発生品がある場合に提出</t>
    <rPh sb="0" eb="2">
      <t>ゲンバ</t>
    </rPh>
    <rPh sb="2" eb="4">
      <t>ハッセイ</t>
    </rPh>
    <rPh sb="4" eb="5">
      <t>ヒン</t>
    </rPh>
    <rPh sb="8" eb="10">
      <t>バアイ</t>
    </rPh>
    <rPh sb="11" eb="13">
      <t>テイシュツ</t>
    </rPh>
    <phoneticPr fontId="17"/>
  </si>
  <si>
    <t>完成検査終了後に提出</t>
    <rPh sb="0" eb="2">
      <t>カンセイ</t>
    </rPh>
    <rPh sb="2" eb="4">
      <t>ケンサ</t>
    </rPh>
    <rPh sb="4" eb="7">
      <t>シュウリョウゴ</t>
    </rPh>
    <rPh sb="8" eb="10">
      <t>テイシュツ</t>
    </rPh>
    <phoneticPr fontId="17"/>
  </si>
  <si>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7"/>
  </si>
  <si>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7"/>
  </si>
  <si>
    <t xml:space="preserve"> 自ら立案実施した創意工夫や技術力</t>
    <phoneticPr fontId="17"/>
  </si>
  <si>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7"/>
  </si>
  <si>
    <t>中間前金払に係る認定を請求する場合</t>
    <rPh sb="15" eb="17">
      <t>バアイ</t>
    </rPh>
    <phoneticPr fontId="17"/>
  </si>
  <si>
    <t>指定部分が完成した場合</t>
    <rPh sb="0" eb="2">
      <t>シテイ</t>
    </rPh>
    <rPh sb="2" eb="4">
      <t>ブブン</t>
    </rPh>
    <rPh sb="5" eb="7">
      <t>カンセイ</t>
    </rPh>
    <rPh sb="9" eb="11">
      <t>バアイ</t>
    </rPh>
    <phoneticPr fontId="17"/>
  </si>
  <si>
    <t>指定部分を引渡す場合</t>
    <rPh sb="0" eb="2">
      <t>シテイ</t>
    </rPh>
    <rPh sb="2" eb="4">
      <t>ブブン</t>
    </rPh>
    <rPh sb="5" eb="7">
      <t>ヒキワタ</t>
    </rPh>
    <rPh sb="8" eb="10">
      <t>バアイ</t>
    </rPh>
    <phoneticPr fontId="17"/>
  </si>
  <si>
    <t>工事が完成した時点</t>
    <rPh sb="0" eb="2">
      <t>コウジ</t>
    </rPh>
    <rPh sb="3" eb="5">
      <t>カンセイ</t>
    </rPh>
    <rPh sb="7" eb="9">
      <t>ジテン</t>
    </rPh>
    <phoneticPr fontId="17"/>
  </si>
  <si>
    <t>各種試験成績がある場合</t>
    <rPh sb="0" eb="2">
      <t>カクシュ</t>
    </rPh>
    <rPh sb="2" eb="4">
      <t>シケン</t>
    </rPh>
    <rPh sb="4" eb="6">
      <t>セイセキ</t>
    </rPh>
    <rPh sb="9" eb="11">
      <t>バアイ</t>
    </rPh>
    <phoneticPr fontId="17"/>
  </si>
  <si>
    <t>受注者（住所）</t>
    <rPh sb="0" eb="2">
      <t>ジュチュウ</t>
    </rPh>
    <rPh sb="2" eb="3">
      <t>シャ</t>
    </rPh>
    <phoneticPr fontId="92"/>
  </si>
  <si>
    <t>品目</t>
    <phoneticPr fontId="17"/>
  </si>
  <si>
    <t>規格</t>
    <phoneticPr fontId="17"/>
  </si>
  <si>
    <t>数量</t>
    <phoneticPr fontId="17"/>
  </si>
  <si>
    <t>残数量</t>
    <phoneticPr fontId="17"/>
  </si>
  <si>
    <t>備考</t>
    <phoneticPr fontId="17"/>
  </si>
  <si>
    <t>証明欄</t>
    <phoneticPr fontId="17"/>
  </si>
  <si>
    <t>上記精算について調査したところ事実に相違ないことを</t>
    <phoneticPr fontId="17"/>
  </si>
  <si>
    <t>証明する。</t>
    <phoneticPr fontId="17"/>
  </si>
  <si>
    <t>品目</t>
    <phoneticPr fontId="17"/>
  </si>
  <si>
    <t>単位</t>
    <phoneticPr fontId="17"/>
  </si>
  <si>
    <t>今回</t>
    <phoneticPr fontId="17"/>
  </si>
  <si>
    <t>累計</t>
    <phoneticPr fontId="17"/>
  </si>
  <si>
    <t>備考</t>
    <phoneticPr fontId="17"/>
  </si>
  <si>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7"/>
  </si>
  <si>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7"/>
  </si>
  <si>
    <t>指名停止期間中の建設業者の資材・原材料を使用しなければ県発注工事に影響を及ぼすおそれがある等やむを得ない特別の事由がある場合、「材料承認願」に添付</t>
    <rPh sb="71" eb="73">
      <t>テンプ</t>
    </rPh>
    <phoneticPr fontId="17"/>
  </si>
  <si>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7"/>
  </si>
  <si>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7"/>
  </si>
  <si>
    <t>支給品を受領した場合に提出</t>
    <rPh sb="0" eb="2">
      <t>シキュウ</t>
    </rPh>
    <rPh sb="2" eb="3">
      <t>ヒン</t>
    </rPh>
    <rPh sb="4" eb="6">
      <t>ジュリョウ</t>
    </rPh>
    <rPh sb="8" eb="10">
      <t>バアイ</t>
    </rPh>
    <rPh sb="11" eb="13">
      <t>テイシュツ</t>
    </rPh>
    <phoneticPr fontId="17"/>
  </si>
  <si>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7"/>
  </si>
  <si>
    <t>現場代理人等の変更がある場合に提出</t>
    <rPh sb="0" eb="2">
      <t>ゲンバ</t>
    </rPh>
    <rPh sb="2" eb="5">
      <t>ダイリニン</t>
    </rPh>
    <rPh sb="5" eb="6">
      <t>トウ</t>
    </rPh>
    <rPh sb="7" eb="9">
      <t>ヘンコウ</t>
    </rPh>
    <rPh sb="12" eb="14">
      <t>バアイ</t>
    </rPh>
    <rPh sb="15" eb="17">
      <t>テイシュツ</t>
    </rPh>
    <phoneticPr fontId="17"/>
  </si>
  <si>
    <t>工期、工程に変更がある場合に提出</t>
    <rPh sb="0" eb="2">
      <t>コウキ</t>
    </rPh>
    <rPh sb="3" eb="5">
      <t>コウテイ</t>
    </rPh>
    <rPh sb="6" eb="8">
      <t>ヘンコウ</t>
    </rPh>
    <rPh sb="11" eb="13">
      <t>バアイ</t>
    </rPh>
    <rPh sb="14" eb="16">
      <t>テイシュツ</t>
    </rPh>
    <phoneticPr fontId="17"/>
  </si>
  <si>
    <t>請負工事既済部分検査請求書</t>
    <rPh sb="0" eb="2">
      <t>ウケオイ</t>
    </rPh>
    <rPh sb="2" eb="4">
      <t>コウジ</t>
    </rPh>
    <rPh sb="4" eb="5">
      <t>スデ</t>
    </rPh>
    <rPh sb="5" eb="6">
      <t>スミ</t>
    </rPh>
    <rPh sb="6" eb="8">
      <t>ブブン</t>
    </rPh>
    <rPh sb="8" eb="10">
      <t>ケンサ</t>
    </rPh>
    <rPh sb="10" eb="13">
      <t>セイキュウショ</t>
    </rPh>
    <phoneticPr fontId="17"/>
  </si>
  <si>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7"/>
  </si>
  <si>
    <t>支給品がある場合に提出</t>
    <rPh sb="0" eb="2">
      <t>シキュウ</t>
    </rPh>
    <rPh sb="2" eb="3">
      <t>ヒン</t>
    </rPh>
    <rPh sb="6" eb="8">
      <t>バアイ</t>
    </rPh>
    <rPh sb="9" eb="11">
      <t>テイシュツ</t>
    </rPh>
    <phoneticPr fontId="17"/>
  </si>
  <si>
    <t>修補がある場合に提出</t>
    <rPh sb="0" eb="2">
      <t>シュウホ</t>
    </rPh>
    <rPh sb="5" eb="7">
      <t>バアイ</t>
    </rPh>
    <rPh sb="8" eb="10">
      <t>テイシュツ</t>
    </rPh>
    <phoneticPr fontId="17"/>
  </si>
  <si>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7"/>
  </si>
  <si>
    <t>（現場代理人氏名）</t>
    <phoneticPr fontId="17"/>
  </si>
  <si>
    <t>最終学歴</t>
    <rPh sb="0" eb="2">
      <t>サイシュウ</t>
    </rPh>
    <rPh sb="2" eb="4">
      <t>ガクレキ</t>
    </rPh>
    <phoneticPr fontId="17"/>
  </si>
  <si>
    <t>契約後
1ヶ月以内</t>
    <rPh sb="0" eb="2">
      <t>ケイヤク</t>
    </rPh>
    <rPh sb="2" eb="3">
      <t>ゴ</t>
    </rPh>
    <rPh sb="6" eb="7">
      <t>ゲツ</t>
    </rPh>
    <rPh sb="7" eb="9">
      <t>イナイ</t>
    </rPh>
    <phoneticPr fontId="17"/>
  </si>
  <si>
    <t>昭和46年1月1日であれば「1971/1/1」と記入して下さい</t>
    <rPh sb="0" eb="2">
      <t>ショウワ</t>
    </rPh>
    <rPh sb="4" eb="5">
      <t>ネン</t>
    </rPh>
    <rPh sb="6" eb="7">
      <t>ガツ</t>
    </rPh>
    <rPh sb="8" eb="9">
      <t>ニチ</t>
    </rPh>
    <rPh sb="24" eb="26">
      <t>キニュウ</t>
    </rPh>
    <rPh sb="28" eb="29">
      <t>クダ</t>
    </rPh>
    <phoneticPr fontId="17"/>
  </si>
  <si>
    <t>予算年度</t>
    <rPh sb="0" eb="2">
      <t>ヨサン</t>
    </rPh>
    <rPh sb="2" eb="4">
      <t>ネンド</t>
    </rPh>
    <phoneticPr fontId="17"/>
  </si>
  <si>
    <t>発注事務所</t>
    <rPh sb="0" eb="2">
      <t>ハッチュウ</t>
    </rPh>
    <rPh sb="2" eb="5">
      <t>ジムショ</t>
    </rPh>
    <phoneticPr fontId="17"/>
  </si>
  <si>
    <t>資格名及び資格番号を記入して下さい</t>
    <rPh sb="0" eb="2">
      <t>シカク</t>
    </rPh>
    <rPh sb="2" eb="3">
      <t>メイ</t>
    </rPh>
    <rPh sb="3" eb="4">
      <t>オヨ</t>
    </rPh>
    <rPh sb="5" eb="7">
      <t>シカク</t>
    </rPh>
    <rPh sb="7" eb="9">
      <t>バンゴウ</t>
    </rPh>
    <rPh sb="10" eb="12">
      <t>キニュウ</t>
    </rPh>
    <rPh sb="14" eb="15">
      <t>クダ</t>
    </rPh>
    <phoneticPr fontId="17"/>
  </si>
  <si>
    <t>「現場代理人等通知書」に添付</t>
    <rPh sb="1" eb="3">
      <t>ゲンバ</t>
    </rPh>
    <rPh sb="3" eb="6">
      <t>ダイリニン</t>
    </rPh>
    <rPh sb="6" eb="7">
      <t>トウ</t>
    </rPh>
    <rPh sb="7" eb="10">
      <t>ツウチショ</t>
    </rPh>
    <rPh sb="12" eb="14">
      <t>テンプ</t>
    </rPh>
    <phoneticPr fontId="17"/>
  </si>
  <si>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7"/>
  </si>
  <si>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7"/>
  </si>
  <si>
    <t>材　料　承　認　願</t>
    <rPh sb="4" eb="5">
      <t>ショウ</t>
    </rPh>
    <rPh sb="6" eb="7">
      <t>ニン</t>
    </rPh>
    <rPh sb="8" eb="9">
      <t>ネガイ</t>
    </rPh>
    <phoneticPr fontId="17"/>
  </si>
  <si>
    <t>　　　　年　　　月　　　日</t>
    <rPh sb="4" eb="5">
      <t>ネン</t>
    </rPh>
    <rPh sb="8" eb="9">
      <t>ガツ</t>
    </rPh>
    <rPh sb="12" eb="13">
      <t>ニチ</t>
    </rPh>
    <phoneticPr fontId="17"/>
  </si>
  <si>
    <t>12345-001</t>
    <phoneticPr fontId="17"/>
  </si>
  <si>
    <t>○○県土整備事務所</t>
    <rPh sb="2" eb="4">
      <t>ケンド</t>
    </rPh>
    <rPh sb="4" eb="6">
      <t>セイビ</t>
    </rPh>
    <rPh sb="6" eb="9">
      <t>ジムショ</t>
    </rPh>
    <phoneticPr fontId="17"/>
  </si>
  <si>
    <t>092-643-3644</t>
    <phoneticPr fontId="17"/>
  </si>
  <si>
    <t>道路整備事業</t>
    <rPh sb="0" eb="2">
      <t>ドウロ</t>
    </rPh>
    <rPh sb="2" eb="4">
      <t>セイビ</t>
    </rPh>
    <rPh sb="4" eb="6">
      <t>ジギョウ</t>
    </rPh>
    <phoneticPr fontId="17"/>
  </si>
  <si>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7"/>
  </si>
  <si>
    <t>主要地方道博多天神線</t>
    <rPh sb="0" eb="2">
      <t>シュヨウ</t>
    </rPh>
    <rPh sb="2" eb="5">
      <t>チホウドウ</t>
    </rPh>
    <rPh sb="5" eb="7">
      <t>ハカタ</t>
    </rPh>
    <rPh sb="7" eb="9">
      <t>テンジン</t>
    </rPh>
    <rPh sb="9" eb="10">
      <t>セン</t>
    </rPh>
    <phoneticPr fontId="17"/>
  </si>
  <si>
    <t>福岡市博多区東公園地内</t>
    <rPh sb="0" eb="3">
      <t>フクオカシ</t>
    </rPh>
    <rPh sb="3" eb="6">
      <t>ハカタク</t>
    </rPh>
    <rPh sb="6" eb="9">
      <t>ヒガシコウエン</t>
    </rPh>
    <rPh sb="9" eb="11">
      <t>チナイ</t>
    </rPh>
    <phoneticPr fontId="17"/>
  </si>
  <si>
    <t>福岡県立企画高校卒業</t>
    <rPh sb="0" eb="2">
      <t>フクオカ</t>
    </rPh>
    <rPh sb="2" eb="4">
      <t>ケンリツ</t>
    </rPh>
    <rPh sb="4" eb="6">
      <t>キカク</t>
    </rPh>
    <rPh sb="6" eb="8">
      <t>コウコウ</t>
    </rPh>
    <rPh sb="8" eb="10">
      <t>ソツギョウ</t>
    </rPh>
    <phoneticPr fontId="17"/>
  </si>
  <si>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7"/>
  </si>
  <si>
    <t>福岡市博多区東公園７－７</t>
    <rPh sb="0" eb="3">
      <t>フクオカシ</t>
    </rPh>
    <rPh sb="3" eb="6">
      <t>ハカタク</t>
    </rPh>
    <rPh sb="6" eb="9">
      <t>ヒガシコウエン</t>
    </rPh>
    <phoneticPr fontId="17"/>
  </si>
  <si>
    <t>(株）福岡企画技調</t>
    <rPh sb="1" eb="2">
      <t>カブ</t>
    </rPh>
    <rPh sb="3" eb="5">
      <t>フクオカ</t>
    </rPh>
    <rPh sb="5" eb="7">
      <t>キカク</t>
    </rPh>
    <rPh sb="7" eb="9">
      <t>ギチョウ</t>
    </rPh>
    <phoneticPr fontId="17"/>
  </si>
  <si>
    <t>代表取締役　企画太郎</t>
    <rPh sb="0" eb="2">
      <t>ダイヒョウ</t>
    </rPh>
    <rPh sb="2" eb="5">
      <t>トリシマリヤク</t>
    </rPh>
    <rPh sb="6" eb="8">
      <t>キカク</t>
    </rPh>
    <rPh sb="8" eb="10">
      <t>タロウ</t>
    </rPh>
    <phoneticPr fontId="17"/>
  </si>
  <si>
    <t>092-643-3646</t>
    <phoneticPr fontId="17"/>
  </si>
  <si>
    <t>課・係名</t>
    <rPh sb="0" eb="1">
      <t>カ</t>
    </rPh>
    <rPh sb="2" eb="4">
      <t>カカリメイ</t>
    </rPh>
    <phoneticPr fontId="17"/>
  </si>
  <si>
    <t>道路課維持係</t>
    <rPh sb="0" eb="3">
      <t>ドウロカ</t>
    </rPh>
    <rPh sb="3" eb="6">
      <t>イジカカリ</t>
    </rPh>
    <phoneticPr fontId="17"/>
  </si>
  <si>
    <t>創意工夫</t>
    <rPh sb="0" eb="4">
      <t>ソウイクフウ</t>
    </rPh>
    <phoneticPr fontId="17"/>
  </si>
  <si>
    <t>社会性等</t>
    <rPh sb="0" eb="4">
      <t>シャカイセイトウ</t>
    </rPh>
    <phoneticPr fontId="17"/>
  </si>
  <si>
    <t>項目</t>
    <rPh sb="0" eb="2">
      <t>コウモク</t>
    </rPh>
    <phoneticPr fontId="17"/>
  </si>
  <si>
    <t>評価内容</t>
    <rPh sb="0" eb="4">
      <t>ヒョウカナイヨウ</t>
    </rPh>
    <phoneticPr fontId="17"/>
  </si>
  <si>
    <t>施工</t>
    <rPh sb="0" eb="2">
      <t>セコウ</t>
    </rPh>
    <phoneticPr fontId="17"/>
  </si>
  <si>
    <t>新技術活用</t>
    <rPh sb="0" eb="5">
      <t>シンギジュツカツヨウ</t>
    </rPh>
    <phoneticPr fontId="17"/>
  </si>
  <si>
    <t>品質</t>
    <rPh sb="0" eb="2">
      <t>ヒンシツ</t>
    </rPh>
    <phoneticPr fontId="17"/>
  </si>
  <si>
    <t>安全衛生</t>
    <rPh sb="0" eb="4">
      <t>アンゼンエイセイ</t>
    </rPh>
    <phoneticPr fontId="17"/>
  </si>
  <si>
    <t>地域への貢献等</t>
    <rPh sb="0" eb="2">
      <t>チイキ</t>
    </rPh>
    <rPh sb="4" eb="6">
      <t>コウケン</t>
    </rPh>
    <rPh sb="6" eb="7">
      <t>トウ</t>
    </rPh>
    <phoneticPr fontId="17"/>
  </si>
  <si>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7"/>
  </si>
  <si>
    <t>提出先</t>
    <rPh sb="0" eb="3">
      <t>テイシュツサキ</t>
    </rPh>
    <phoneticPr fontId="17"/>
  </si>
  <si>
    <t>○</t>
    <phoneticPr fontId="17"/>
  </si>
  <si>
    <t>○</t>
    <phoneticPr fontId="17"/>
  </si>
  <si>
    <t>○</t>
    <phoneticPr fontId="17"/>
  </si>
  <si>
    <t>○</t>
    <phoneticPr fontId="17"/>
  </si>
  <si>
    <t>○</t>
    <phoneticPr fontId="17"/>
  </si>
  <si>
    <t>○</t>
    <phoneticPr fontId="17"/>
  </si>
  <si>
    <t>○</t>
    <phoneticPr fontId="17"/>
  </si>
  <si>
    <t>○</t>
    <phoneticPr fontId="17"/>
  </si>
  <si>
    <t>○</t>
    <phoneticPr fontId="17"/>
  </si>
  <si>
    <t>○</t>
    <phoneticPr fontId="17"/>
  </si>
  <si>
    <t>配置予定技術者届</t>
    <rPh sb="0" eb="2">
      <t>ハイチ</t>
    </rPh>
    <rPh sb="2" eb="4">
      <t>ヨテイ</t>
    </rPh>
    <rPh sb="4" eb="7">
      <t>ギジュツシャ</t>
    </rPh>
    <rPh sb="7" eb="8">
      <t>トドケ</t>
    </rPh>
    <phoneticPr fontId="17"/>
  </si>
  <si>
    <t>工期通知書</t>
    <rPh sb="0" eb="2">
      <t>コウキ</t>
    </rPh>
    <rPh sb="2" eb="5">
      <t>ツウチショ</t>
    </rPh>
    <phoneticPr fontId="17"/>
  </si>
  <si>
    <t>建設資材調達不能証明書</t>
    <rPh sb="0" eb="2">
      <t>ケンセツ</t>
    </rPh>
    <rPh sb="2" eb="4">
      <t>シザイ</t>
    </rPh>
    <rPh sb="4" eb="6">
      <t>チョウタツ</t>
    </rPh>
    <rPh sb="6" eb="8">
      <t>フノウ</t>
    </rPh>
    <rPh sb="8" eb="11">
      <t>ショウメイショ</t>
    </rPh>
    <phoneticPr fontId="17"/>
  </si>
  <si>
    <t>「三者協議会」開催依頼書</t>
    <rPh sb="1" eb="3">
      <t>サンシャ</t>
    </rPh>
    <rPh sb="3" eb="6">
      <t>キョウギカイ</t>
    </rPh>
    <rPh sb="7" eb="9">
      <t>カイサイ</t>
    </rPh>
    <rPh sb="9" eb="12">
      <t>イライショ</t>
    </rPh>
    <phoneticPr fontId="17"/>
  </si>
  <si>
    <t>三者協議会に対する質問書</t>
    <rPh sb="0" eb="2">
      <t>サンシャ</t>
    </rPh>
    <rPh sb="2" eb="5">
      <t>キョウギカイ</t>
    </rPh>
    <rPh sb="6" eb="7">
      <t>タイ</t>
    </rPh>
    <rPh sb="9" eb="11">
      <t>シツモン</t>
    </rPh>
    <rPh sb="11" eb="12">
      <t>ショ</t>
    </rPh>
    <phoneticPr fontId="17"/>
  </si>
  <si>
    <t>簡易な施工計画不履行協議書</t>
    <rPh sb="0" eb="2">
      <t>カンイ</t>
    </rPh>
    <rPh sb="3" eb="7">
      <t>セコウケイカク</t>
    </rPh>
    <rPh sb="7" eb="10">
      <t>フリコウ</t>
    </rPh>
    <rPh sb="10" eb="13">
      <t>キョウギショ</t>
    </rPh>
    <phoneticPr fontId="17"/>
  </si>
  <si>
    <t>福岡県産緑化木出荷証明書</t>
    <rPh sb="0" eb="2">
      <t>フクオカ</t>
    </rPh>
    <rPh sb="2" eb="3">
      <t>ケン</t>
    </rPh>
    <rPh sb="3" eb="4">
      <t>サン</t>
    </rPh>
    <rPh sb="4" eb="6">
      <t>リョクカ</t>
    </rPh>
    <rPh sb="6" eb="7">
      <t>キ</t>
    </rPh>
    <rPh sb="7" eb="9">
      <t>シュッカ</t>
    </rPh>
    <rPh sb="9" eb="12">
      <t>ショウメイショ</t>
    </rPh>
    <phoneticPr fontId="17"/>
  </si>
  <si>
    <t>労働者確保に係る実績報告書</t>
    <rPh sb="0" eb="3">
      <t>ロウドウシャ</t>
    </rPh>
    <rPh sb="3" eb="5">
      <t>カクホ</t>
    </rPh>
    <rPh sb="6" eb="7">
      <t>カカ</t>
    </rPh>
    <rPh sb="8" eb="10">
      <t>ジッセキ</t>
    </rPh>
    <rPh sb="10" eb="13">
      <t>ホウコクショ</t>
    </rPh>
    <phoneticPr fontId="17"/>
  </si>
  <si>
    <t>被災者雇用実績一覧表</t>
    <rPh sb="0" eb="3">
      <t>ヒサイシャ</t>
    </rPh>
    <rPh sb="3" eb="5">
      <t>コヨウ</t>
    </rPh>
    <rPh sb="5" eb="7">
      <t>ジッセキ</t>
    </rPh>
    <rPh sb="7" eb="10">
      <t>イチランヒョウ</t>
    </rPh>
    <phoneticPr fontId="17"/>
  </si>
  <si>
    <t>地下埋設物確認書</t>
    <rPh sb="0" eb="2">
      <t>チカ</t>
    </rPh>
    <rPh sb="2" eb="5">
      <t>マイセツブツ</t>
    </rPh>
    <rPh sb="5" eb="8">
      <t>カクニンショ</t>
    </rPh>
    <phoneticPr fontId="17"/>
  </si>
  <si>
    <t>建設リサイクル法の対象工事の場合、提出</t>
    <rPh sb="0" eb="2">
      <t>ケンセツ</t>
    </rPh>
    <rPh sb="7" eb="8">
      <t>ホウ</t>
    </rPh>
    <rPh sb="9" eb="11">
      <t>タイショウ</t>
    </rPh>
    <rPh sb="11" eb="13">
      <t>コウジ</t>
    </rPh>
    <rPh sb="14" eb="16">
      <t>バアイ</t>
    </rPh>
    <rPh sb="17" eb="19">
      <t>テイシュツ</t>
    </rPh>
    <phoneticPr fontId="17"/>
  </si>
  <si>
    <t>別紙１</t>
    <rPh sb="0" eb="2">
      <t>ベッシ</t>
    </rPh>
    <phoneticPr fontId="17"/>
  </si>
  <si>
    <t>工期通知書</t>
    <rPh sb="0" eb="2">
      <t>コウキ</t>
    </rPh>
    <rPh sb="2" eb="4">
      <t>ツウチ</t>
    </rPh>
    <rPh sb="4" eb="5">
      <t>ショ</t>
    </rPh>
    <phoneticPr fontId="17"/>
  </si>
  <si>
    <t>起工番号</t>
    <rPh sb="0" eb="2">
      <t>キコウ</t>
    </rPh>
    <phoneticPr fontId="17"/>
  </si>
  <si>
    <t>路線・河川名</t>
    <phoneticPr fontId="17"/>
  </si>
  <si>
    <t>工事名</t>
    <phoneticPr fontId="17"/>
  </si>
  <si>
    <t>工期の始期日</t>
    <rPh sb="0" eb="2">
      <t>コウキ</t>
    </rPh>
    <rPh sb="3" eb="5">
      <t>シキ</t>
    </rPh>
    <rPh sb="5" eb="6">
      <t>ビ</t>
    </rPh>
    <phoneticPr fontId="17"/>
  </si>
  <si>
    <t>工期の始期日から</t>
    <phoneticPr fontId="17"/>
  </si>
  <si>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7"/>
  </si>
  <si>
    <t>※一般競争入札の場合には、資格確認資料提出日に、指名競争入札と随意契約の</t>
    <rPh sb="31" eb="33">
      <t>ズイイ</t>
    </rPh>
    <rPh sb="33" eb="35">
      <t>ケイヤク</t>
    </rPh>
    <phoneticPr fontId="17"/>
  </si>
  <si>
    <t>　 場合には、契約締結までに提出すること。</t>
    <phoneticPr fontId="17"/>
  </si>
  <si>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7"/>
  </si>
  <si>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7"/>
  </si>
  <si>
    <t>※契約書には、本通知書により通知した工期（工期の始期日及び終期日）を記載する。</t>
    <phoneticPr fontId="17"/>
  </si>
  <si>
    <t>住　所</t>
    <phoneticPr fontId="17"/>
  </si>
  <si>
    <t>商号又は名称</t>
    <rPh sb="2" eb="3">
      <t>マタ</t>
    </rPh>
    <rPh sb="4" eb="6">
      <t>メイショウ</t>
    </rPh>
    <phoneticPr fontId="17"/>
  </si>
  <si>
    <t>代表者名</t>
    <phoneticPr fontId="17"/>
  </si>
  <si>
    <t>印</t>
    <phoneticPr fontId="17"/>
  </si>
  <si>
    <t>令和元年9月24 日</t>
    <phoneticPr fontId="17"/>
  </si>
  <si>
    <t>1企画第858号</t>
    <phoneticPr fontId="17"/>
  </si>
  <si>
    <t>1企画第1565号</t>
    <phoneticPr fontId="17"/>
  </si>
  <si>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7"/>
  </si>
  <si>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</si>
  <si>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</si>
  <si>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</si>
  <si>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</si>
  <si>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</si>
  <si>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</si>
  <si>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</si>
  <si>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</si>
  <si>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</si>
  <si>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</si>
  <si>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</si>
  <si>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</si>
  <si>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</si>
  <si>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</si>
  <si>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</si>
  <si>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</si>
  <si>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</si>
  <si>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</si>
  <si>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</si>
  <si>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</si>
  <si>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</si>
  <si>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</si>
  <si>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</si>
  <si>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</si>
  <si>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</si>
  <si>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</si>
  <si>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</si>
  <si>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</si>
  <si>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</si>
  <si>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7"/>
  </si>
  <si>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</si>
  <si>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</si>
  <si>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</si>
  <si>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</si>
  <si>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</si>
  <si>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</si>
  <si>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</si>
  <si>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</si>
  <si>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</si>
  <si>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7"/>
  </si>
  <si>
    <t>〔生産者〕</t>
    <phoneticPr fontId="17"/>
  </si>
  <si>
    <t>住所</t>
  </si>
  <si>
    <t>氏名</t>
    <phoneticPr fontId="17"/>
  </si>
  <si>
    <t>連絡先</t>
  </si>
  <si>
    <t xml:space="preserve">    TEL／</t>
    <phoneticPr fontId="17"/>
  </si>
  <si>
    <t>　　</t>
    <phoneticPr fontId="17"/>
  </si>
  <si>
    <t xml:space="preserve">    FAX／　　　</t>
    <phoneticPr fontId="17"/>
  </si>
  <si>
    <r>
      <t>様式</t>
    </r>
    <r>
      <rPr>
        <sz val="11"/>
        <rFont val="Century"/>
        <family val="1"/>
      </rPr>
      <t>2</t>
    </r>
    <r>
      <rPr>
        <sz val="11"/>
        <rFont val="ＭＳ 明朝"/>
        <family val="1"/>
        <charset val="128"/>
      </rPr>
      <t>号</t>
    </r>
  </si>
  <si>
    <t>起工番号</t>
  </si>
  <si>
    <t>事業名</t>
  </si>
  <si>
    <t>　樹種</t>
  </si>
  <si>
    <t>記</t>
    <phoneticPr fontId="17"/>
  </si>
  <si>
    <t>　理由</t>
  </si>
  <si>
    <t>住所</t>
    <phoneticPr fontId="17"/>
  </si>
  <si>
    <t>商号</t>
    <phoneticPr fontId="17"/>
  </si>
  <si>
    <t>任意</t>
    <rPh sb="0" eb="2">
      <t>ニンイ</t>
    </rPh>
    <phoneticPr fontId="17"/>
  </si>
  <si>
    <t>JACIC
所定様式</t>
    <rPh sb="6" eb="8">
      <t>ショテイ</t>
    </rPh>
    <rPh sb="8" eb="10">
      <t>ヨウシキ</t>
    </rPh>
    <phoneticPr fontId="17"/>
  </si>
  <si>
    <t>コブリス所定様式</t>
    <rPh sb="4" eb="6">
      <t>ショテイ</t>
    </rPh>
    <rPh sb="6" eb="8">
      <t>ヨウシキ</t>
    </rPh>
    <phoneticPr fontId="17"/>
  </si>
  <si>
    <t>任意
様式</t>
    <rPh sb="0" eb="2">
      <t>ニンイ</t>
    </rPh>
    <rPh sb="3" eb="5">
      <t>ヨウシキ</t>
    </rPh>
    <phoneticPr fontId="17"/>
  </si>
  <si>
    <t>コブリス
所定様式</t>
    <phoneticPr fontId="17"/>
  </si>
  <si>
    <t>入札前</t>
    <rPh sb="0" eb="2">
      <t>ニュウサツ</t>
    </rPh>
    <rPh sb="2" eb="3">
      <t>マエ</t>
    </rPh>
    <phoneticPr fontId="17"/>
  </si>
  <si>
    <t>決裁
区分</t>
    <rPh sb="0" eb="2">
      <t>ケッサイ</t>
    </rPh>
    <rPh sb="3" eb="5">
      <t>クブン</t>
    </rPh>
    <phoneticPr fontId="17"/>
  </si>
  <si>
    <t>・</t>
    <phoneticPr fontId="17"/>
  </si>
  <si>
    <t>□その他</t>
    <phoneticPr fontId="17"/>
  </si>
  <si>
    <t>ＩＣＴ活用工事（土工）計画書</t>
    <rPh sb="3" eb="5">
      <t>カツヨウ</t>
    </rPh>
    <rPh sb="5" eb="7">
      <t>コウジ</t>
    </rPh>
    <rPh sb="8" eb="9">
      <t>ド</t>
    </rPh>
    <rPh sb="9" eb="10">
      <t>コウ</t>
    </rPh>
    <rPh sb="11" eb="13">
      <t>ケイカク</t>
    </rPh>
    <rPh sb="13" eb="14">
      <t>ショ</t>
    </rPh>
    <phoneticPr fontId="98"/>
  </si>
  <si>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8"/>
  </si>
  <si>
    <t>チェック欄</t>
    <rPh sb="4" eb="5">
      <t>ラン</t>
    </rPh>
    <phoneticPr fontId="98"/>
  </si>
  <si>
    <t>発注方式</t>
    <rPh sb="0" eb="4">
      <t>ハッチュウホウシキ</t>
    </rPh>
    <phoneticPr fontId="98"/>
  </si>
  <si>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8"/>
  </si>
  <si>
    <t>□</t>
    <phoneticPr fontId="98"/>
  </si>
  <si>
    <t>発注者指定型</t>
    <rPh sb="0" eb="3">
      <t>ハッチュウシャ</t>
    </rPh>
    <rPh sb="3" eb="6">
      <t>シテイガタ</t>
    </rPh>
    <phoneticPr fontId="98"/>
  </si>
  <si>
    <t>当該工事の土工において施工プロセス①～⑤を活用し実施します。</t>
    <rPh sb="0" eb="4">
      <t>トウガイコウジ</t>
    </rPh>
    <rPh sb="5" eb="7">
      <t>ドコウ</t>
    </rPh>
    <rPh sb="11" eb="13">
      <t>セコウ</t>
    </rPh>
    <rPh sb="21" eb="23">
      <t>カツヨウ</t>
    </rPh>
    <rPh sb="24" eb="26">
      <t>ジッシ</t>
    </rPh>
    <phoneticPr fontId="98"/>
  </si>
  <si>
    <t>受注者希望Ⅰ型</t>
    <rPh sb="0" eb="3">
      <t>ジュチュウシャ</t>
    </rPh>
    <rPh sb="3" eb="5">
      <t>キボウ</t>
    </rPh>
    <rPh sb="5" eb="7">
      <t>イチガタ</t>
    </rPh>
    <phoneticPr fontId="98"/>
  </si>
  <si>
    <t>当該工事の土工において施工プロセス②④⑤を活用し実施します。</t>
    <rPh sb="0" eb="4">
      <t>トウガイコウジ</t>
    </rPh>
    <rPh sb="5" eb="7">
      <t>ドコウ</t>
    </rPh>
    <rPh sb="11" eb="13">
      <t>セコウ</t>
    </rPh>
    <rPh sb="21" eb="23">
      <t>カツヨウ</t>
    </rPh>
    <rPh sb="24" eb="26">
      <t>ジッシ</t>
    </rPh>
    <phoneticPr fontId="98"/>
  </si>
  <si>
    <t>受注者希望Ⅱ型</t>
    <rPh sb="0" eb="3">
      <t>ジュチュウシャ</t>
    </rPh>
    <rPh sb="3" eb="5">
      <t>キボウ</t>
    </rPh>
    <rPh sb="5" eb="7">
      <t>ニガタ</t>
    </rPh>
    <phoneticPr fontId="98"/>
  </si>
  <si>
    <t>当該工事の土工において施工プロセス②③を活用し実施します。</t>
    <rPh sb="0" eb="4">
      <t>トウガイコウジ</t>
    </rPh>
    <rPh sb="5" eb="7">
      <t>ドコウ</t>
    </rPh>
    <rPh sb="11" eb="13">
      <t>セコウ</t>
    </rPh>
    <rPh sb="20" eb="22">
      <t>カツヨウ</t>
    </rPh>
    <rPh sb="23" eb="25">
      <t>ジッシ</t>
    </rPh>
    <phoneticPr fontId="98"/>
  </si>
  <si>
    <t>施工プロセスの段階</t>
    <rPh sb="0" eb="2">
      <t>セコウ</t>
    </rPh>
    <rPh sb="7" eb="9">
      <t>ダンカイ</t>
    </rPh>
    <phoneticPr fontId="98"/>
  </si>
  <si>
    <t>作業内容</t>
    <rPh sb="0" eb="2">
      <t>サギョウ</t>
    </rPh>
    <rPh sb="2" eb="4">
      <t>ナイヨウ</t>
    </rPh>
    <phoneticPr fontId="98"/>
  </si>
  <si>
    <t>採用する技術番号</t>
    <rPh sb="0" eb="2">
      <t>サイヨウ</t>
    </rPh>
    <rPh sb="4" eb="6">
      <t>ギジュツ</t>
    </rPh>
    <rPh sb="6" eb="8">
      <t>バンゴウ</t>
    </rPh>
    <phoneticPr fontId="98"/>
  </si>
  <si>
    <t>技術番号・技術名</t>
    <rPh sb="0" eb="2">
      <t>ギジュツ</t>
    </rPh>
    <rPh sb="2" eb="4">
      <t>バンゴウ</t>
    </rPh>
    <rPh sb="5" eb="7">
      <t>ギジュツ</t>
    </rPh>
    <rPh sb="7" eb="8">
      <t>メイ</t>
    </rPh>
    <phoneticPr fontId="98"/>
  </si>
  <si>
    <t>①３次元起工測量</t>
    <rPh sb="2" eb="4">
      <t>ジゲン</t>
    </rPh>
    <rPh sb="4" eb="6">
      <t>キコウ</t>
    </rPh>
    <rPh sb="6" eb="8">
      <t>ソクリョウ</t>
    </rPh>
    <phoneticPr fontId="98"/>
  </si>
  <si>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8"/>
  </si>
  <si>
    <t>②３次元設計データ作成</t>
    <rPh sb="2" eb="4">
      <t>ジゲン</t>
    </rPh>
    <rPh sb="4" eb="6">
      <t>セッケイ</t>
    </rPh>
    <rPh sb="9" eb="11">
      <t>サクセイ</t>
    </rPh>
    <phoneticPr fontId="98"/>
  </si>
  <si>
    <t>□</t>
  </si>
  <si>
    <t>③ＩＣＴ建設機械による施工</t>
    <rPh sb="4" eb="6">
      <t>ケンセツ</t>
    </rPh>
    <rPh sb="6" eb="8">
      <t>キカイ</t>
    </rPh>
    <rPh sb="11" eb="13">
      <t>セコウ</t>
    </rPh>
    <phoneticPr fontId="98"/>
  </si>
  <si>
    <t>掘削工</t>
    <rPh sb="0" eb="2">
      <t>クッサク</t>
    </rPh>
    <rPh sb="2" eb="3">
      <t>コウ</t>
    </rPh>
    <phoneticPr fontId="98"/>
  </si>
  <si>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8"/>
  </si>
  <si>
    <t>盛土工</t>
    <rPh sb="0" eb="2">
      <t>モリド</t>
    </rPh>
    <rPh sb="2" eb="3">
      <t>コウ</t>
    </rPh>
    <phoneticPr fontId="98"/>
  </si>
  <si>
    <t>路体盛土工</t>
    <rPh sb="0" eb="2">
      <t>ロタイ</t>
    </rPh>
    <rPh sb="2" eb="4">
      <t>モリド</t>
    </rPh>
    <rPh sb="4" eb="5">
      <t>コウ</t>
    </rPh>
    <phoneticPr fontId="98"/>
  </si>
  <si>
    <t>路床盛土工</t>
    <rPh sb="0" eb="2">
      <t>ロショウ</t>
    </rPh>
    <rPh sb="2" eb="4">
      <t>モリド</t>
    </rPh>
    <rPh sb="4" eb="5">
      <t>コウ</t>
    </rPh>
    <phoneticPr fontId="98"/>
  </si>
  <si>
    <t>法面整形工</t>
    <rPh sb="0" eb="2">
      <t>ノリメン</t>
    </rPh>
    <rPh sb="2" eb="4">
      <t>セイケイ</t>
    </rPh>
    <rPh sb="4" eb="5">
      <t>コウ</t>
    </rPh>
    <phoneticPr fontId="98"/>
  </si>
  <si>
    <t>④３次元出来形管理等の施工管理</t>
    <rPh sb="2" eb="4">
      <t>ジゲン</t>
    </rPh>
    <rPh sb="4" eb="7">
      <t>デキガタ</t>
    </rPh>
    <rPh sb="7" eb="9">
      <t>カンリ</t>
    </rPh>
    <rPh sb="9" eb="10">
      <t>ナド</t>
    </rPh>
    <rPh sb="11" eb="13">
      <t>セコウ</t>
    </rPh>
    <rPh sb="13" eb="15">
      <t>カンリ</t>
    </rPh>
    <phoneticPr fontId="98"/>
  </si>
  <si>
    <t>出来形</t>
    <rPh sb="0" eb="2">
      <t>デキ</t>
    </rPh>
    <rPh sb="2" eb="3">
      <t>ガタ</t>
    </rPh>
    <phoneticPr fontId="98"/>
  </si>
  <si>
    <t>品質</t>
    <rPh sb="0" eb="2">
      <t>ヒンシツ</t>
    </rPh>
    <phoneticPr fontId="98"/>
  </si>
  <si>
    <t>⑤３次元データの納品</t>
    <rPh sb="2" eb="4">
      <t>ジゲン</t>
    </rPh>
    <rPh sb="8" eb="10">
      <t>ノウヒン</t>
    </rPh>
    <phoneticPr fontId="98"/>
  </si>
  <si>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8"/>
  </si>
  <si>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8"/>
  </si>
  <si>
    <t>注２）採用する技術番号欄には、複数以上の技術を組み合わせて採用しても良い。
（「採用する技術番号」欄の記載例　：　「１」，「１，３」）</t>
    <phoneticPr fontId="98"/>
  </si>
  <si>
    <t>注３）①、④において、「その他の・・・」を選択した場合は、その技術名称を記載すること。</t>
    <phoneticPr fontId="98"/>
  </si>
  <si>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</si>
  <si>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</si>
  <si>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8"/>
  </si>
  <si>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8"/>
  </si>
  <si>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8"/>
  </si>
  <si>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8"/>
  </si>
  <si>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8"/>
  </si>
  <si>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8"/>
  </si>
  <si>
    <t>路盤工</t>
    <rPh sb="0" eb="3">
      <t>ロバンコウ</t>
    </rPh>
    <phoneticPr fontId="98"/>
  </si>
  <si>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8"/>
  </si>
  <si>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8"/>
  </si>
  <si>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8"/>
  </si>
  <si>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8"/>
  </si>
  <si>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8"/>
  </si>
  <si>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8"/>
  </si>
  <si>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8"/>
  </si>
  <si>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8"/>
  </si>
  <si>
    <t>浚渫工（バックホウ浚渫船）</t>
    <rPh sb="0" eb="2">
      <t>シュンセツ</t>
    </rPh>
    <rPh sb="2" eb="3">
      <t>コウ</t>
    </rPh>
    <rPh sb="9" eb="11">
      <t>シュンセツ</t>
    </rPh>
    <rPh sb="11" eb="12">
      <t>セン</t>
    </rPh>
    <phoneticPr fontId="98"/>
  </si>
  <si>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8"/>
  </si>
  <si>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8"/>
  </si>
  <si>
    <t>ＩＣＴ活用工事（法面工）計画書</t>
    <rPh sb="3" eb="5">
      <t>カツヨウ</t>
    </rPh>
    <rPh sb="5" eb="7">
      <t>コウジ</t>
    </rPh>
    <rPh sb="8" eb="10">
      <t>ノリメン</t>
    </rPh>
    <rPh sb="10" eb="11">
      <t>コウ</t>
    </rPh>
    <rPh sb="12" eb="14">
      <t>ケイカク</t>
    </rPh>
    <rPh sb="14" eb="15">
      <t>ショ</t>
    </rPh>
    <phoneticPr fontId="98"/>
  </si>
  <si>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8"/>
  </si>
  <si>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8"/>
  </si>
  <si>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8"/>
  </si>
  <si>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8"/>
  </si>
  <si>
    <t>ＩＣＴ活用工事（地盤改良工）計画書</t>
    <rPh sb="3" eb="5">
      <t>カツヨウ</t>
    </rPh>
    <rPh sb="5" eb="7">
      <t>コウジ</t>
    </rPh>
    <rPh sb="8" eb="12">
      <t>ジバンカイリョウ</t>
    </rPh>
    <rPh sb="12" eb="13">
      <t>コウ</t>
    </rPh>
    <rPh sb="14" eb="16">
      <t>ケイカク</t>
    </rPh>
    <rPh sb="16" eb="17">
      <t>ショ</t>
    </rPh>
    <phoneticPr fontId="98"/>
  </si>
  <si>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8"/>
  </si>
  <si>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8"/>
  </si>
  <si>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8"/>
  </si>
  <si>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8"/>
  </si>
  <si>
    <t>路床安定処理工</t>
    <rPh sb="0" eb="2">
      <t>ロショウ</t>
    </rPh>
    <rPh sb="2" eb="6">
      <t>アンテイショリ</t>
    </rPh>
    <rPh sb="6" eb="7">
      <t>コウ</t>
    </rPh>
    <phoneticPr fontId="98"/>
  </si>
  <si>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8"/>
  </si>
  <si>
    <t>表層安定処理工</t>
    <rPh sb="0" eb="2">
      <t>ヒョウソウ</t>
    </rPh>
    <rPh sb="2" eb="6">
      <t>アンテイショリ</t>
    </rPh>
    <rPh sb="6" eb="7">
      <t>コウ</t>
    </rPh>
    <phoneticPr fontId="98"/>
  </si>
  <si>
    <t>固結工（中層混合処理）</t>
    <rPh sb="0" eb="2">
      <t>コケツ</t>
    </rPh>
    <rPh sb="2" eb="3">
      <t>コウ</t>
    </rPh>
    <rPh sb="4" eb="8">
      <t>チュウソウコンゴウ</t>
    </rPh>
    <rPh sb="8" eb="10">
      <t>ショリ</t>
    </rPh>
    <phoneticPr fontId="98"/>
  </si>
  <si>
    <t>固結工（スラリー撹拌工）</t>
    <rPh sb="0" eb="2">
      <t>コケツ</t>
    </rPh>
    <rPh sb="2" eb="3">
      <t>コウ</t>
    </rPh>
    <rPh sb="8" eb="10">
      <t>カクハン</t>
    </rPh>
    <rPh sb="10" eb="11">
      <t>コウ</t>
    </rPh>
    <phoneticPr fontId="98"/>
  </si>
  <si>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8"/>
  </si>
  <si>
    <t>注３）①において、「その他の・・・」を選択した場合は、その技術名称を記載すること。</t>
    <phoneticPr fontId="98"/>
  </si>
  <si>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8"/>
  </si>
  <si>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8"/>
  </si>
  <si>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8"/>
  </si>
  <si>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8"/>
  </si>
  <si>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8"/>
  </si>
  <si>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8"/>
  </si>
  <si>
    <t>路面切削工</t>
    <rPh sb="0" eb="2">
      <t>ロメン</t>
    </rPh>
    <rPh sb="2" eb="4">
      <t>セッサク</t>
    </rPh>
    <rPh sb="4" eb="5">
      <t>コウ</t>
    </rPh>
    <phoneticPr fontId="98"/>
  </si>
  <si>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8"/>
  </si>
  <si>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8"/>
  </si>
  <si>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8"/>
  </si>
  <si>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8"/>
  </si>
  <si>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8"/>
  </si>
  <si>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8"/>
  </si>
  <si>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8"/>
  </si>
  <si>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8"/>
  </si>
  <si>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8"/>
  </si>
  <si>
    <t>３次元設計データチェックシート</t>
    <rPh sb="1" eb="2">
      <t>ジ</t>
    </rPh>
    <rPh sb="2" eb="3">
      <t>ゲン</t>
    </rPh>
    <rPh sb="3" eb="5">
      <t>セッケイ</t>
    </rPh>
    <phoneticPr fontId="17"/>
  </si>
  <si>
    <t>対象</t>
    <rPh sb="0" eb="2">
      <t>タイショウ</t>
    </rPh>
    <phoneticPr fontId="17"/>
  </si>
  <si>
    <t>内　容</t>
    <rPh sb="0" eb="1">
      <t>ウチ</t>
    </rPh>
    <rPh sb="2" eb="3">
      <t>カタチ</t>
    </rPh>
    <phoneticPr fontId="17"/>
  </si>
  <si>
    <t>チェック
結果</t>
    <rPh sb="5" eb="7">
      <t>ケッカ</t>
    </rPh>
    <phoneticPr fontId="17"/>
  </si>
  <si>
    <t xml:space="preserve">1)
</t>
    <phoneticPr fontId="17"/>
  </si>
  <si>
    <t>基準点及び
  工事基準点</t>
    <rPh sb="0" eb="3">
      <t>キジュンテン</t>
    </rPh>
    <rPh sb="3" eb="4">
      <t>オヨ</t>
    </rPh>
    <rPh sb="8" eb="10">
      <t>コウジ</t>
    </rPh>
    <rPh sb="10" eb="13">
      <t>キジュンテン</t>
    </rPh>
    <phoneticPr fontId="17"/>
  </si>
  <si>
    <t>全点</t>
    <rPh sb="0" eb="1">
      <t>ゼン</t>
    </rPh>
    <rPh sb="1" eb="2">
      <t>テン</t>
    </rPh>
    <phoneticPr fontId="17"/>
  </si>
  <si>
    <t>・監督員の指示した基準点を使用しているか？</t>
    <rPh sb="1" eb="4">
      <t>カントクイン</t>
    </rPh>
    <rPh sb="5" eb="7">
      <t>シジ</t>
    </rPh>
    <rPh sb="9" eb="12">
      <t>キジュンテン</t>
    </rPh>
    <rPh sb="13" eb="15">
      <t>シヨウ</t>
    </rPh>
    <phoneticPr fontId="17"/>
  </si>
  <si>
    <t>・工事基準点の名称は正しいか？</t>
    <rPh sb="1" eb="3">
      <t>コウジ</t>
    </rPh>
    <rPh sb="3" eb="6">
      <t>キジュンテン</t>
    </rPh>
    <rPh sb="7" eb="9">
      <t>メイショウ</t>
    </rPh>
    <rPh sb="10" eb="11">
      <t>タダ</t>
    </rPh>
    <phoneticPr fontId="17"/>
  </si>
  <si>
    <t>・座標は正しいか？</t>
    <rPh sb="1" eb="3">
      <t>ザヒョウ</t>
    </rPh>
    <rPh sb="4" eb="5">
      <t>タダ</t>
    </rPh>
    <phoneticPr fontId="17"/>
  </si>
  <si>
    <t>2)</t>
    <phoneticPr fontId="17"/>
  </si>
  <si>
    <t>平面線形</t>
    <rPh sb="0" eb="2">
      <t>ヘイメン</t>
    </rPh>
    <rPh sb="2" eb="4">
      <t>センケイ</t>
    </rPh>
    <phoneticPr fontId="17"/>
  </si>
  <si>
    <t>全延長</t>
    <rPh sb="0" eb="1">
      <t>ゼン</t>
    </rPh>
    <rPh sb="1" eb="3">
      <t>エンチョウ</t>
    </rPh>
    <phoneticPr fontId="17"/>
  </si>
  <si>
    <t>・起終点の座標は正しいか？</t>
    <rPh sb="1" eb="4">
      <t>キシュウテン</t>
    </rPh>
    <rPh sb="5" eb="7">
      <t>ザヒョウ</t>
    </rPh>
    <rPh sb="8" eb="9">
      <t>タダ</t>
    </rPh>
    <phoneticPr fontId="17"/>
  </si>
  <si>
    <t>・変化点（線形主要点）の座標は正しいか？</t>
    <rPh sb="1" eb="4">
      <t>ヘンカテン</t>
    </rPh>
    <rPh sb="5" eb="7">
      <t>センケイ</t>
    </rPh>
    <rPh sb="7" eb="10">
      <t>シュヨウテン</t>
    </rPh>
    <rPh sb="12" eb="14">
      <t>ザヒョウ</t>
    </rPh>
    <rPh sb="15" eb="16">
      <t>タダ</t>
    </rPh>
    <phoneticPr fontId="17"/>
  </si>
  <si>
    <t>・曲線要素の種別・数値は正しいか？</t>
    <rPh sb="1" eb="3">
      <t>キョクセン</t>
    </rPh>
    <rPh sb="3" eb="5">
      <t>ヨウソ</t>
    </rPh>
    <rPh sb="6" eb="8">
      <t>シュベツ</t>
    </rPh>
    <rPh sb="9" eb="11">
      <t>スウチ</t>
    </rPh>
    <rPh sb="12" eb="13">
      <t>タダ</t>
    </rPh>
    <phoneticPr fontId="17"/>
  </si>
  <si>
    <t>・各測点の座標は正しいか？</t>
    <rPh sb="1" eb="2">
      <t>カク</t>
    </rPh>
    <rPh sb="2" eb="4">
      <t>ソクテン</t>
    </rPh>
    <rPh sb="5" eb="7">
      <t>ザヒョウ</t>
    </rPh>
    <rPh sb="8" eb="9">
      <t>タダ</t>
    </rPh>
    <phoneticPr fontId="17"/>
  </si>
  <si>
    <t>3)</t>
    <phoneticPr fontId="17"/>
  </si>
  <si>
    <t>縦断線形</t>
    <rPh sb="0" eb="2">
      <t>ジュウダン</t>
    </rPh>
    <rPh sb="2" eb="4">
      <t>センケイ</t>
    </rPh>
    <phoneticPr fontId="17"/>
  </si>
  <si>
    <t>・線形起終点の測点、標高は正しいか？</t>
    <rPh sb="1" eb="3">
      <t>センケイ</t>
    </rPh>
    <rPh sb="3" eb="6">
      <t>キシュウテン</t>
    </rPh>
    <rPh sb="7" eb="9">
      <t>ソクテン</t>
    </rPh>
    <rPh sb="10" eb="12">
      <t>ヒョウコウ</t>
    </rPh>
    <rPh sb="13" eb="14">
      <t>タダ</t>
    </rPh>
    <phoneticPr fontId="17"/>
  </si>
  <si>
    <t>・縦断変化点の測点、標高は正しいか？</t>
    <rPh sb="1" eb="3">
      <t>ジュウダン</t>
    </rPh>
    <rPh sb="3" eb="6">
      <t>ヘンカテン</t>
    </rPh>
    <rPh sb="7" eb="9">
      <t>ソクテン</t>
    </rPh>
    <rPh sb="10" eb="12">
      <t>ヒョウコウ</t>
    </rPh>
    <rPh sb="13" eb="14">
      <t>タダ</t>
    </rPh>
    <phoneticPr fontId="17"/>
  </si>
  <si>
    <t>・曲線要素は正しいか？</t>
    <rPh sb="1" eb="3">
      <t>キョクセン</t>
    </rPh>
    <rPh sb="3" eb="5">
      <t>ヨウソ</t>
    </rPh>
    <rPh sb="6" eb="7">
      <t>タダ</t>
    </rPh>
    <phoneticPr fontId="17"/>
  </si>
  <si>
    <t>4)</t>
    <phoneticPr fontId="17"/>
  </si>
  <si>
    <t>出来形横断面形状</t>
    <rPh sb="0" eb="3">
      <t>デキガタ</t>
    </rPh>
    <rPh sb="3" eb="5">
      <t>オウダン</t>
    </rPh>
    <rPh sb="5" eb="6">
      <t>メン</t>
    </rPh>
    <rPh sb="6" eb="8">
      <t>ケイジョウ</t>
    </rPh>
    <phoneticPr fontId="17"/>
  </si>
  <si>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7"/>
  </si>
  <si>
    <t>・基準高、幅、法長は正しいか？</t>
    <rPh sb="1" eb="3">
      <t>キジュン</t>
    </rPh>
    <rPh sb="3" eb="4">
      <t>タカ</t>
    </rPh>
    <rPh sb="5" eb="6">
      <t>ハバ</t>
    </rPh>
    <rPh sb="7" eb="9">
      <t>ノリナガ</t>
    </rPh>
    <rPh sb="10" eb="11">
      <t>タダ</t>
    </rPh>
    <phoneticPr fontId="17"/>
  </si>
  <si>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7"/>
  </si>
  <si>
    <t>5)</t>
    <phoneticPr fontId="17"/>
  </si>
  <si>
    <t>3次元設計データ</t>
    <rPh sb="1" eb="2">
      <t>ジ</t>
    </rPh>
    <rPh sb="2" eb="3">
      <t>ゲン</t>
    </rPh>
    <rPh sb="3" eb="5">
      <t>セッケイ</t>
    </rPh>
    <phoneticPr fontId="17"/>
  </si>
  <si>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7"/>
  </si>
  <si>
    <t>※１　各チェック項目について、チェック結果欄に"〇"と記すこと。</t>
    <rPh sb="3" eb="4">
      <t>カク</t>
    </rPh>
    <rPh sb="8" eb="10">
      <t>コウモク</t>
    </rPh>
    <rPh sb="19" eb="21">
      <t>ケッカ</t>
    </rPh>
    <rPh sb="21" eb="22">
      <t>ラン</t>
    </rPh>
    <rPh sb="27" eb="28">
      <t>シル</t>
    </rPh>
    <phoneticPr fontId="17"/>
  </si>
  <si>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7"/>
  </si>
  <si>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7"/>
  </si>
  <si>
    <t>　　　　　　　・工事基準点リスト（チェック入り）</t>
    <rPh sb="8" eb="10">
      <t>コウジ</t>
    </rPh>
    <rPh sb="10" eb="13">
      <t>キジュンテン</t>
    </rPh>
    <rPh sb="21" eb="22">
      <t>イ</t>
    </rPh>
    <phoneticPr fontId="17"/>
  </si>
  <si>
    <t>　　　　　　　・線形計算書（チェック入り）</t>
    <rPh sb="8" eb="10">
      <t>センケイ</t>
    </rPh>
    <rPh sb="10" eb="13">
      <t>ケイサンショ</t>
    </rPh>
    <rPh sb="18" eb="19">
      <t>イ</t>
    </rPh>
    <phoneticPr fontId="17"/>
  </si>
  <si>
    <t>　　　　　　　・平面図（チェック入り）</t>
    <rPh sb="8" eb="11">
      <t>ヘイメンズ</t>
    </rPh>
    <rPh sb="16" eb="17">
      <t>イ</t>
    </rPh>
    <phoneticPr fontId="17"/>
  </si>
  <si>
    <t>　　　　　　　・縦断図（チェック入り）</t>
    <rPh sb="8" eb="10">
      <t>ジュウダン</t>
    </rPh>
    <rPh sb="10" eb="11">
      <t>ズ</t>
    </rPh>
    <rPh sb="16" eb="17">
      <t>イ</t>
    </rPh>
    <phoneticPr fontId="17"/>
  </si>
  <si>
    <t>　　　　　　　・横断図（チェック入り）</t>
    <rPh sb="8" eb="11">
      <t>オウダンズ</t>
    </rPh>
    <rPh sb="10" eb="11">
      <t>ズ</t>
    </rPh>
    <rPh sb="16" eb="17">
      <t>イ</t>
    </rPh>
    <phoneticPr fontId="17"/>
  </si>
  <si>
    <t>　　　　　　　・３次元ビュー（ソフトウェアによる表示あるいは印刷物）</t>
    <rPh sb="9" eb="10">
      <t>ジ</t>
    </rPh>
    <rPh sb="10" eb="11">
      <t>ゲン</t>
    </rPh>
    <rPh sb="24" eb="26">
      <t>ヒョウジ</t>
    </rPh>
    <rPh sb="30" eb="33">
      <t>インサツブツ</t>
    </rPh>
    <phoneticPr fontId="17"/>
  </si>
  <si>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7"/>
  </si>
  <si>
    <t>工事名：</t>
    <rPh sb="0" eb="3">
      <t>コウジメイ</t>
    </rPh>
    <phoneticPr fontId="17"/>
  </si>
  <si>
    <t>対象日数</t>
    <rPh sb="0" eb="2">
      <t>タイショウ</t>
    </rPh>
    <rPh sb="2" eb="4">
      <t>ニッスウ</t>
    </rPh>
    <phoneticPr fontId="98"/>
  </si>
  <si>
    <t>閉所日数</t>
    <rPh sb="0" eb="2">
      <t>ヘイショ</t>
    </rPh>
    <rPh sb="2" eb="4">
      <t>ニッスウ</t>
    </rPh>
    <phoneticPr fontId="98"/>
  </si>
  <si>
    <t>閉所率</t>
    <rPh sb="0" eb="2">
      <t>ヘイショ</t>
    </rPh>
    <rPh sb="2" eb="3">
      <t>リツ</t>
    </rPh>
    <phoneticPr fontId="98"/>
  </si>
  <si>
    <t>工事名</t>
    <rPh sb="0" eb="3">
      <t>コウジメイ</t>
    </rPh>
    <phoneticPr fontId="98"/>
  </si>
  <si>
    <t>計画</t>
    <rPh sb="0" eb="2">
      <t>ケイカク</t>
    </rPh>
    <phoneticPr fontId="98"/>
  </si>
  <si>
    <t>工事着手日</t>
    <rPh sb="0" eb="2">
      <t>コウジ</t>
    </rPh>
    <rPh sb="2" eb="4">
      <t>チャクシュ</t>
    </rPh>
    <rPh sb="4" eb="5">
      <t>ビ</t>
    </rPh>
    <phoneticPr fontId="98"/>
  </si>
  <si>
    <t>実績</t>
    <rPh sb="0" eb="2">
      <t>ジッセキ</t>
    </rPh>
    <phoneticPr fontId="98"/>
  </si>
  <si>
    <t>工事完成日(予定)</t>
    <rPh sb="0" eb="2">
      <t>コウジ</t>
    </rPh>
    <rPh sb="2" eb="4">
      <t>カンセイ</t>
    </rPh>
    <rPh sb="4" eb="5">
      <t>ビ</t>
    </rPh>
    <rPh sb="6" eb="8">
      <t>ヨテイ</t>
    </rPh>
    <phoneticPr fontId="98"/>
  </si>
  <si>
    <t>工事期間</t>
    <rPh sb="0" eb="2">
      <t>コウジ</t>
    </rPh>
    <rPh sb="2" eb="4">
      <t>キカン</t>
    </rPh>
    <phoneticPr fontId="98"/>
  </si>
  <si>
    <t>曜日</t>
    <rPh sb="0" eb="2">
      <t>ヨウビ</t>
    </rPh>
    <phoneticPr fontId="98"/>
  </si>
  <si>
    <t>対象期間</t>
    <rPh sb="0" eb="2">
      <t>タイショウ</t>
    </rPh>
    <rPh sb="2" eb="4">
      <t>キカン</t>
    </rPh>
    <phoneticPr fontId="98"/>
  </si>
  <si>
    <t>計画日数</t>
    <rPh sb="0" eb="2">
      <t>ケイカク</t>
    </rPh>
    <rPh sb="2" eb="4">
      <t>ニッスウ</t>
    </rPh>
    <phoneticPr fontId="98"/>
  </si>
  <si>
    <t>計画率</t>
    <rPh sb="0" eb="2">
      <t>ケイカク</t>
    </rPh>
    <rPh sb="2" eb="3">
      <t>リツ</t>
    </rPh>
    <phoneticPr fontId="98"/>
  </si>
  <si>
    <t>現場閉所率</t>
    <rPh sb="0" eb="2">
      <t>ゲンバ</t>
    </rPh>
    <rPh sb="2" eb="4">
      <t>ヘイショ</t>
    </rPh>
    <rPh sb="4" eb="5">
      <t>リツ</t>
    </rPh>
    <phoneticPr fontId="98"/>
  </si>
  <si>
    <t>：</t>
    <phoneticPr fontId="98"/>
  </si>
  <si>
    <t>提出日：</t>
    <rPh sb="0" eb="3">
      <t>テイシュツビ</t>
    </rPh>
    <phoneticPr fontId="98"/>
  </si>
  <si>
    <t>計  画</t>
  </si>
  <si>
    <t>休日数</t>
    <rPh sb="0" eb="2">
      <t>キュウジツ</t>
    </rPh>
    <rPh sb="1" eb="3">
      <t>ニッスウ</t>
    </rPh>
    <phoneticPr fontId="98"/>
  </si>
  <si>
    <t>休日率</t>
    <rPh sb="0" eb="2">
      <t>キュウジツ</t>
    </rPh>
    <rPh sb="2" eb="3">
      <t>リツ</t>
    </rPh>
    <phoneticPr fontId="98"/>
  </si>
  <si>
    <t>元請け</t>
    <rPh sb="0" eb="2">
      <t>モトウ</t>
    </rPh>
    <phoneticPr fontId="98"/>
  </si>
  <si>
    <t>A建設</t>
    <rPh sb="1" eb="3">
      <t>ケンセツ</t>
    </rPh>
    <phoneticPr fontId="98"/>
  </si>
  <si>
    <t>下請け</t>
    <rPh sb="0" eb="1">
      <t>シタ</t>
    </rPh>
    <phoneticPr fontId="98"/>
  </si>
  <si>
    <t>B産業</t>
    <rPh sb="1" eb="3">
      <t>サンギョウ</t>
    </rPh>
    <phoneticPr fontId="98"/>
  </si>
  <si>
    <t>C土木</t>
    <rPh sb="1" eb="3">
      <t>ドボク</t>
    </rPh>
    <phoneticPr fontId="98"/>
  </si>
  <si>
    <t>対象期間
日数</t>
    <rPh sb="0" eb="2">
      <t>タイショウ</t>
    </rPh>
    <rPh sb="2" eb="4">
      <t>キカン</t>
    </rPh>
    <rPh sb="5" eb="7">
      <t>ニッスウ</t>
    </rPh>
    <phoneticPr fontId="98"/>
  </si>
  <si>
    <t>対象期間外
等の日数</t>
    <rPh sb="0" eb="2">
      <t>タイショウ</t>
    </rPh>
    <rPh sb="2" eb="4">
      <t>キカン</t>
    </rPh>
    <rPh sb="4" eb="5">
      <t>ガイ</t>
    </rPh>
    <rPh sb="6" eb="7">
      <t>トウ</t>
    </rPh>
    <rPh sb="8" eb="10">
      <t>ニッスウ</t>
    </rPh>
    <phoneticPr fontId="98"/>
  </si>
  <si>
    <t>入</t>
  </si>
  <si>
    <t>休</t>
  </si>
  <si>
    <t>－</t>
  </si>
  <si>
    <t>外</t>
  </si>
  <si>
    <t>凡例</t>
    <rPh sb="0" eb="2">
      <t>ハンレイ</t>
    </rPh>
    <phoneticPr fontId="98"/>
  </si>
  <si>
    <t>対象外期間</t>
    <rPh sb="0" eb="2">
      <t>タイショウ</t>
    </rPh>
    <rPh sb="2" eb="5">
      <t>ガイキカン</t>
    </rPh>
    <phoneticPr fontId="98"/>
  </si>
  <si>
    <t>中止</t>
  </si>
  <si>
    <t>：工事全体を一時中止</t>
    <rPh sb="1" eb="5">
      <t>コウジゼンタイ</t>
    </rPh>
    <rPh sb="6" eb="8">
      <t>イチジ</t>
    </rPh>
    <rPh sb="8" eb="10">
      <t>チュウシ</t>
    </rPh>
    <phoneticPr fontId="98"/>
  </si>
  <si>
    <t>製作</t>
  </si>
  <si>
    <t>：工場製作のみの期間</t>
    <rPh sb="1" eb="5">
      <t>コウジョウセイサク</t>
    </rPh>
    <rPh sb="8" eb="10">
      <t>キカン</t>
    </rPh>
    <phoneticPr fontId="98"/>
  </si>
  <si>
    <t>夏休</t>
  </si>
  <si>
    <t>：夏季休暇（3日）</t>
    <rPh sb="1" eb="5">
      <t>カキキュウカ</t>
    </rPh>
    <rPh sb="7" eb="8">
      <t>カ</t>
    </rPh>
    <phoneticPr fontId="98"/>
  </si>
  <si>
    <t>冬休</t>
  </si>
  <si>
    <t>：年末年始休暇（6日）</t>
    <rPh sb="1" eb="3">
      <t>ネンマツ</t>
    </rPh>
    <rPh sb="3" eb="5">
      <t>ネンシ</t>
    </rPh>
    <rPh sb="5" eb="7">
      <t>キュウカ</t>
    </rPh>
    <rPh sb="9" eb="10">
      <t>カ</t>
    </rPh>
    <phoneticPr fontId="98"/>
  </si>
  <si>
    <t>その他</t>
  </si>
  <si>
    <t>：その他</t>
    <rPh sb="3" eb="4">
      <t>タ</t>
    </rPh>
    <phoneticPr fontId="98"/>
  </si>
  <si>
    <t>対象者</t>
    <rPh sb="0" eb="3">
      <t>タイショウシャ</t>
    </rPh>
    <phoneticPr fontId="98"/>
  </si>
  <si>
    <t>：休日</t>
    <rPh sb="1" eb="3">
      <t>キュウジツ</t>
    </rPh>
    <phoneticPr fontId="98"/>
  </si>
  <si>
    <t>：従事開始日</t>
    <rPh sb="1" eb="3">
      <t>ジュウジ</t>
    </rPh>
    <rPh sb="3" eb="5">
      <t>カイシ</t>
    </rPh>
    <rPh sb="5" eb="6">
      <t>ビ</t>
    </rPh>
    <phoneticPr fontId="98"/>
  </si>
  <si>
    <t>退</t>
  </si>
  <si>
    <t>：従事終了日</t>
    <rPh sb="1" eb="3">
      <t>ジュウジ</t>
    </rPh>
    <rPh sb="3" eb="5">
      <t>シュウリョウ</t>
    </rPh>
    <rPh sb="5" eb="6">
      <t>ヒ</t>
    </rPh>
    <phoneticPr fontId="98"/>
  </si>
  <si>
    <t>：従事期間外</t>
    <rPh sb="1" eb="3">
      <t>ジュウジ</t>
    </rPh>
    <rPh sb="3" eb="5">
      <t>キカン</t>
    </rPh>
    <rPh sb="5" eb="6">
      <t>ガイ</t>
    </rPh>
    <phoneticPr fontId="98"/>
  </si>
  <si>
    <t>：空白は従事した日</t>
    <rPh sb="1" eb="3">
      <t>クウハク</t>
    </rPh>
    <rPh sb="4" eb="6">
      <t>ジュウジ</t>
    </rPh>
    <rPh sb="8" eb="9">
      <t>ヒ</t>
    </rPh>
    <phoneticPr fontId="98"/>
  </si>
  <si>
    <t>対象外の等日数</t>
    <rPh sb="0" eb="3">
      <t>タイショウガイ</t>
    </rPh>
    <rPh sb="4" eb="5">
      <t>トウ</t>
    </rPh>
    <rPh sb="5" eb="7">
      <t>ニッスウ</t>
    </rPh>
    <phoneticPr fontId="98"/>
  </si>
  <si>
    <t>雨</t>
  </si>
  <si>
    <t>令和　年　月　日</t>
    <rPh sb="0" eb="2">
      <t>レイワ</t>
    </rPh>
    <rPh sb="3" eb="4">
      <t>ネン</t>
    </rPh>
    <rPh sb="5" eb="6">
      <t>ガツ</t>
    </rPh>
    <rPh sb="7" eb="8">
      <t>ニチ</t>
    </rPh>
    <phoneticPr fontId="98"/>
  </si>
  <si>
    <t>④の平均</t>
    <rPh sb="2" eb="4">
      <t>ヘイキン</t>
    </rPh>
    <phoneticPr fontId="98"/>
  </si>
  <si>
    <t>外のカウント</t>
    <rPh sb="0" eb="1">
      <t>ホカ</t>
    </rPh>
    <phoneticPr fontId="98"/>
  </si>
  <si>
    <t>　</t>
  </si>
  <si>
    <t>ひび割れ調査票（1）～(５)</t>
    <rPh sb="2" eb="3">
      <t>ワ</t>
    </rPh>
    <rPh sb="4" eb="7">
      <t>チョウサヒョウ</t>
    </rPh>
    <phoneticPr fontId="17"/>
  </si>
  <si>
    <t>13検第391号</t>
    <rPh sb="2" eb="3">
      <t>ケン</t>
    </rPh>
    <rPh sb="3" eb="4">
      <t>ダイ</t>
    </rPh>
    <rPh sb="7" eb="8">
      <t>ゴウ</t>
    </rPh>
    <phoneticPr fontId="17"/>
  </si>
  <si>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7"/>
  </si>
  <si>
    <t>　　再生資源利用実施書</t>
    <rPh sb="2" eb="4">
      <t>サイセイ</t>
    </rPh>
    <rPh sb="4" eb="6">
      <t>シゲン</t>
    </rPh>
    <rPh sb="6" eb="8">
      <t>リヨウ</t>
    </rPh>
    <rPh sb="8" eb="10">
      <t>ジッシ</t>
    </rPh>
    <rPh sb="10" eb="11">
      <t>ショ</t>
    </rPh>
    <phoneticPr fontId="17"/>
  </si>
  <si>
    <t>　　再生資源利用促進実施書</t>
    <rPh sb="2" eb="4">
      <t>サイセイ</t>
    </rPh>
    <rPh sb="4" eb="6">
      <t>シゲン</t>
    </rPh>
    <rPh sb="6" eb="8">
      <t>リヨウ</t>
    </rPh>
    <rPh sb="8" eb="10">
      <t>ソクシン</t>
    </rPh>
    <rPh sb="10" eb="12">
      <t>ジッシ</t>
    </rPh>
    <rPh sb="12" eb="13">
      <t>ショ</t>
    </rPh>
    <phoneticPr fontId="17"/>
  </si>
  <si>
    <t>工 事 打 合 せ 簿（記載例）</t>
    <rPh sb="0" eb="1">
      <t>コウ</t>
    </rPh>
    <rPh sb="2" eb="3">
      <t>コト</t>
    </rPh>
    <rPh sb="4" eb="5">
      <t>ダ</t>
    </rPh>
    <rPh sb="6" eb="7">
      <t>ゴウ</t>
    </rPh>
    <rPh sb="10" eb="11">
      <t>ボ</t>
    </rPh>
    <phoneticPr fontId="17"/>
  </si>
  <si>
    <t>　□指示　　　□協議　　　□通知　　　□承諾　　　■報告　　　□提出</t>
    <rPh sb="2" eb="4">
      <t>シジ</t>
    </rPh>
    <rPh sb="8" eb="10">
      <t>キョウギ</t>
    </rPh>
    <rPh sb="14" eb="16">
      <t>ツウチ</t>
    </rPh>
    <rPh sb="20" eb="22">
      <t>ショウダク</t>
    </rPh>
    <rPh sb="26" eb="28">
      <t>ホウコク</t>
    </rPh>
    <rPh sb="32" eb="34">
      <t>テイシュツ</t>
    </rPh>
    <phoneticPr fontId="17"/>
  </si>
  <si>
    <t>（</t>
    <phoneticPr fontId="17"/>
  </si>
  <si>
    <t>）</t>
    <phoneticPr fontId="17"/>
  </si>
  <si>
    <t>■受理</t>
    <rPh sb="1" eb="3">
      <t>ジュリ</t>
    </rPh>
    <phoneticPr fontId="17"/>
  </si>
  <si>
    <t>します。</t>
    <phoneticPr fontId="17"/>
  </si>
  <si>
    <t>します。</t>
    <phoneticPr fontId="17"/>
  </si>
  <si>
    <t>　　　　　　　　　　　　　　　　　　　　代表者氏名　　　　</t>
    <phoneticPr fontId="98"/>
  </si>
  <si>
    <t>　　　印　　</t>
    <phoneticPr fontId="17"/>
  </si>
  <si>
    <t>30企画第4272号</t>
    <rPh sb="2" eb="4">
      <t>キカク</t>
    </rPh>
    <phoneticPr fontId="17"/>
  </si>
  <si>
    <t>１　新たに兼務しようとする工事</t>
    <phoneticPr fontId="17"/>
  </si>
  <si>
    <t>２　兼務する工事（既契約工事）</t>
    <phoneticPr fontId="17"/>
  </si>
  <si>
    <t>主任技術者氏名</t>
    <rPh sb="0" eb="2">
      <t>シュニン</t>
    </rPh>
    <rPh sb="2" eb="5">
      <t>ギジュツシャ</t>
    </rPh>
    <rPh sb="5" eb="7">
      <t>シメイ</t>
    </rPh>
    <phoneticPr fontId="17"/>
  </si>
  <si>
    <t>現場代理人氏名</t>
    <rPh sb="0" eb="2">
      <t>ゲンバ</t>
    </rPh>
    <rPh sb="2" eb="5">
      <t>ダイリニン</t>
    </rPh>
    <rPh sb="5" eb="7">
      <t>シメイ</t>
    </rPh>
    <phoneticPr fontId="17"/>
  </si>
  <si>
    <t>　ただし、承認後であっても、安全管理、工程管理等の運営、取締り及び権限の行使に支障があると認められるときは、兼務の承認を取り消すことがあります。</t>
    <phoneticPr fontId="17"/>
  </si>
  <si>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7"/>
  </si>
  <si>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7"/>
  </si>
  <si>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7"/>
  </si>
  <si>
    <t>または</t>
    <phoneticPr fontId="17"/>
  </si>
  <si>
    <t>監理技術者</t>
    <rPh sb="0" eb="2">
      <t>カンリ</t>
    </rPh>
    <rPh sb="2" eb="5">
      <t>ギジュツシャ</t>
    </rPh>
    <phoneticPr fontId="17"/>
  </si>
  <si>
    <t>様式-1(2)</t>
    <rPh sb="0" eb="2">
      <t>ヨウシキ</t>
    </rPh>
    <phoneticPr fontId="17"/>
  </si>
  <si>
    <t>様式-1(3)</t>
    <rPh sb="0" eb="2">
      <t>ヨウシキ</t>
    </rPh>
    <phoneticPr fontId="17"/>
  </si>
  <si>
    <t>様式-3（1）</t>
    <rPh sb="0" eb="2">
      <t>ヨウシキ</t>
    </rPh>
    <phoneticPr fontId="17"/>
  </si>
  <si>
    <t>様式-3(2)</t>
    <rPh sb="0" eb="2">
      <t>ヨウシキ</t>
    </rPh>
    <phoneticPr fontId="17"/>
  </si>
  <si>
    <t>様式-5（1）</t>
    <rPh sb="0" eb="2">
      <t>ヨウシキ</t>
    </rPh>
    <phoneticPr fontId="17"/>
  </si>
  <si>
    <t>様式-5（2）</t>
    <rPh sb="0" eb="2">
      <t>ヨウシキ</t>
    </rPh>
    <phoneticPr fontId="17"/>
  </si>
  <si>
    <t>様式-5（4）</t>
    <rPh sb="0" eb="2">
      <t>ヨウシキ</t>
    </rPh>
    <phoneticPr fontId="17"/>
  </si>
  <si>
    <t>様式-9</t>
    <rPh sb="0" eb="2">
      <t>ヨウシキ</t>
    </rPh>
    <phoneticPr fontId="17"/>
  </si>
  <si>
    <t>様式-10</t>
    <rPh sb="0" eb="2">
      <t>ヨウシキ</t>
    </rPh>
    <phoneticPr fontId="17"/>
  </si>
  <si>
    <t>県様式</t>
    <rPh sb="0" eb="3">
      <t>ケンヨウシキ</t>
    </rPh>
    <phoneticPr fontId="17"/>
  </si>
  <si>
    <t>様式-11</t>
    <rPh sb="0" eb="2">
      <t>ヨウシキ</t>
    </rPh>
    <phoneticPr fontId="17"/>
  </si>
  <si>
    <t>様式-13</t>
    <rPh sb="0" eb="2">
      <t>ヨウシキ</t>
    </rPh>
    <phoneticPr fontId="17"/>
  </si>
  <si>
    <t>様式-14</t>
    <rPh sb="0" eb="2">
      <t>ヨウシキ</t>
    </rPh>
    <phoneticPr fontId="17"/>
  </si>
  <si>
    <t>様式-16</t>
    <rPh sb="0" eb="2">
      <t>ヨウシキ</t>
    </rPh>
    <phoneticPr fontId="17"/>
  </si>
  <si>
    <t>様式-17</t>
    <rPh sb="0" eb="2">
      <t>ヨウシキ</t>
    </rPh>
    <phoneticPr fontId="17"/>
  </si>
  <si>
    <t>様式-19</t>
    <rPh sb="0" eb="2">
      <t>ヨウシキ</t>
    </rPh>
    <phoneticPr fontId="17"/>
  </si>
  <si>
    <t>様式-21</t>
    <rPh sb="0" eb="2">
      <t>ヨウシキ</t>
    </rPh>
    <phoneticPr fontId="17"/>
  </si>
  <si>
    <t>様式-22</t>
    <rPh sb="0" eb="2">
      <t>ヨウシキ</t>
    </rPh>
    <phoneticPr fontId="17"/>
  </si>
  <si>
    <t>様式-23</t>
    <rPh sb="0" eb="2">
      <t>ヨウシキ</t>
    </rPh>
    <phoneticPr fontId="17"/>
  </si>
  <si>
    <t>様式-24</t>
    <rPh sb="0" eb="2">
      <t>ヨウシキ</t>
    </rPh>
    <phoneticPr fontId="17"/>
  </si>
  <si>
    <t>様式-25</t>
    <rPh sb="0" eb="2">
      <t>ヨウシキ</t>
    </rPh>
    <phoneticPr fontId="17"/>
  </si>
  <si>
    <t>様式-28</t>
    <rPh sb="0" eb="2">
      <t>ヨウシキ</t>
    </rPh>
    <phoneticPr fontId="17"/>
  </si>
  <si>
    <t>様式-29</t>
    <rPh sb="0" eb="2">
      <t>ヨウシキ</t>
    </rPh>
    <phoneticPr fontId="17"/>
  </si>
  <si>
    <t>様式-30</t>
    <rPh sb="0" eb="2">
      <t>ヨウシキ</t>
    </rPh>
    <phoneticPr fontId="17"/>
  </si>
  <si>
    <t>出来形管理・品質管理書類</t>
    <rPh sb="2" eb="3">
      <t>カタ</t>
    </rPh>
    <rPh sb="3" eb="5">
      <t>カンリ</t>
    </rPh>
    <rPh sb="10" eb="12">
      <t>ショルイ</t>
    </rPh>
    <phoneticPr fontId="17"/>
  </si>
  <si>
    <t>様式-31、32</t>
    <rPh sb="0" eb="2">
      <t>ヨウシキ</t>
    </rPh>
    <phoneticPr fontId="17"/>
  </si>
  <si>
    <t>2企画第4635号</t>
  </si>
  <si>
    <t>2企画第4635号</t>
    <phoneticPr fontId="17"/>
  </si>
  <si>
    <t>様式-34</t>
    <rPh sb="0" eb="2">
      <t>ヨウシキ</t>
    </rPh>
    <phoneticPr fontId="17"/>
  </si>
  <si>
    <t>様式-6(1)
～（4）</t>
    <rPh sb="0" eb="2">
      <t>ヨウシキ</t>
    </rPh>
    <phoneticPr fontId="17"/>
  </si>
  <si>
    <t>所長</t>
    <rPh sb="0" eb="2">
      <t>ショチョウ</t>
    </rPh>
    <phoneticPr fontId="17"/>
  </si>
  <si>
    <t>24企交第7052号</t>
    <phoneticPr fontId="17"/>
  </si>
  <si>
    <t>20企交第3694号</t>
    <phoneticPr fontId="17"/>
  </si>
  <si>
    <t>15企画第10231号</t>
    <phoneticPr fontId="17"/>
  </si>
  <si>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7"/>
  </si>
  <si>
    <t>1企画第861号</t>
    <phoneticPr fontId="17"/>
  </si>
  <si>
    <t>令和元年9月24日</t>
    <phoneticPr fontId="17"/>
  </si>
  <si>
    <t>30企画第2329号</t>
    <phoneticPr fontId="17"/>
  </si>
  <si>
    <t>010</t>
    <phoneticPr fontId="17"/>
  </si>
  <si>
    <t>020</t>
    <phoneticPr fontId="17"/>
  </si>
  <si>
    <t>030</t>
    <phoneticPr fontId="17"/>
  </si>
  <si>
    <t>040</t>
    <phoneticPr fontId="17"/>
  </si>
  <si>
    <t>050</t>
    <phoneticPr fontId="17"/>
  </si>
  <si>
    <t>060</t>
    <phoneticPr fontId="17"/>
  </si>
  <si>
    <t>080</t>
    <phoneticPr fontId="17"/>
  </si>
  <si>
    <t>090</t>
    <phoneticPr fontId="17"/>
  </si>
  <si>
    <t>150</t>
    <phoneticPr fontId="17"/>
  </si>
  <si>
    <t>160</t>
    <phoneticPr fontId="17"/>
  </si>
  <si>
    <t>200</t>
    <phoneticPr fontId="17"/>
  </si>
  <si>
    <t>190</t>
    <phoneticPr fontId="17"/>
  </si>
  <si>
    <t>180</t>
    <phoneticPr fontId="17"/>
  </si>
  <si>
    <t>300</t>
    <phoneticPr fontId="17"/>
  </si>
  <si>
    <t xml:space="preserve">発注者 ： </t>
  </si>
  <si>
    <t xml:space="preserve">受注者 ： </t>
  </si>
  <si>
    <t>その他</t>
    <rPh sb="2" eb="3">
      <t>タ</t>
    </rPh>
    <phoneticPr fontId="17"/>
  </si>
  <si>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7"/>
  </si>
  <si>
    <t>三者協議会に対する質問がある場合、提出</t>
    <rPh sb="0" eb="2">
      <t>サンシャ</t>
    </rPh>
    <rPh sb="2" eb="5">
      <t>キョウギカイ</t>
    </rPh>
    <rPh sb="6" eb="7">
      <t>タイ</t>
    </rPh>
    <rPh sb="9" eb="11">
      <t>シツモン</t>
    </rPh>
    <rPh sb="14" eb="16">
      <t>バアイ</t>
    </rPh>
    <rPh sb="17" eb="19">
      <t>テイシュツ</t>
    </rPh>
    <phoneticPr fontId="17"/>
  </si>
  <si>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7"/>
  </si>
  <si>
    <t>建設資材のひっ迫が懸念される地域において、工事実施段階で当初の調達条件によりがたい場合に提出</t>
    <rPh sb="44" eb="46">
      <t>テイシュツ</t>
    </rPh>
    <phoneticPr fontId="17"/>
  </si>
  <si>
    <t>対策型機械を使用できない場合や、対策型機械の使用実績が確認できない場合、提出</t>
    <rPh sb="36" eb="38">
      <t>テイシュツ</t>
    </rPh>
    <phoneticPr fontId="17"/>
  </si>
  <si>
    <t>県産緑化木を調達した場合、提出</t>
    <rPh sb="0" eb="2">
      <t>ケンサン</t>
    </rPh>
    <rPh sb="2" eb="4">
      <t>リョクカ</t>
    </rPh>
    <rPh sb="4" eb="5">
      <t>キ</t>
    </rPh>
    <rPh sb="6" eb="8">
      <t>チョウタツ</t>
    </rPh>
    <rPh sb="10" eb="12">
      <t>バアイ</t>
    </rPh>
    <rPh sb="13" eb="15">
      <t>テイシュツ</t>
    </rPh>
    <phoneticPr fontId="17"/>
  </si>
  <si>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7"/>
  </si>
  <si>
    <t>平成２９年７月九州北部豪雨又は平成３０年７月豪雨による被災者を、対象工事の現場作業員として、１０日以上雇用した場合、提出</t>
    <rPh sb="58" eb="60">
      <t>テイシュツ</t>
    </rPh>
    <phoneticPr fontId="17"/>
  </si>
  <si>
    <t>（主任技術者氏名）
（監理技術者氏名）</t>
    <rPh sb="1" eb="3">
      <t>シュニン</t>
    </rPh>
    <rPh sb="3" eb="6">
      <t>ギジュツシャ</t>
    </rPh>
    <phoneticPr fontId="17"/>
  </si>
  <si>
    <t>m3</t>
    <phoneticPr fontId="17"/>
  </si>
  <si>
    <t>m2</t>
    <phoneticPr fontId="17"/>
  </si>
  <si>
    <t>工事関係書類一覧表（参考）　【標準】</t>
    <rPh sb="0" eb="2">
      <t>コウジ</t>
    </rPh>
    <rPh sb="2" eb="4">
      <t>カンケイ</t>
    </rPh>
    <rPh sb="4" eb="6">
      <t>ショルイ</t>
    </rPh>
    <rPh sb="6" eb="9">
      <t>イチランヒョウ</t>
    </rPh>
    <rPh sb="10" eb="12">
      <t>サンコウ</t>
    </rPh>
    <rPh sb="15" eb="17">
      <t>ヒョウジュン</t>
    </rPh>
    <phoneticPr fontId="17"/>
  </si>
  <si>
    <t>■改定履歴</t>
    <rPh sb="1" eb="3">
      <t>カイテイ</t>
    </rPh>
    <rPh sb="3" eb="5">
      <t>リレキ</t>
    </rPh>
    <phoneticPr fontId="17"/>
  </si>
  <si>
    <t>改定日</t>
    <rPh sb="0" eb="2">
      <t>カイテイ</t>
    </rPh>
    <rPh sb="2" eb="3">
      <t>ビ</t>
    </rPh>
    <phoneticPr fontId="17"/>
  </si>
  <si>
    <t>内容</t>
    <rPh sb="0" eb="2">
      <t>ナイヨウ</t>
    </rPh>
    <phoneticPr fontId="17"/>
  </si>
  <si>
    <t>（1.0版）</t>
    <rPh sb="4" eb="5">
      <t>バン</t>
    </rPh>
    <phoneticPr fontId="17"/>
  </si>
  <si>
    <t>新規</t>
    <rPh sb="0" eb="2">
      <t>シンキ</t>
    </rPh>
    <phoneticPr fontId="17"/>
  </si>
  <si>
    <t>書類番号</t>
    <rPh sb="0" eb="2">
      <t>ショルイ</t>
    </rPh>
    <rPh sb="2" eb="4">
      <t>バンゴウ</t>
    </rPh>
    <phoneticPr fontId="17"/>
  </si>
  <si>
    <t>新規作成公開</t>
    <rPh sb="0" eb="2">
      <t>シンキ</t>
    </rPh>
    <rPh sb="2" eb="4">
      <t>サクセイ</t>
    </rPh>
    <rPh sb="4" eb="6">
      <t>コウカイ</t>
    </rPh>
    <phoneticPr fontId="17"/>
  </si>
  <si>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7"/>
  </si>
  <si>
    <t>　　年　　月　　日　～　 　　年　　月　　日</t>
    <phoneticPr fontId="17"/>
  </si>
  <si>
    <t xml:space="preserve">
　　　　　年　　月　　日</t>
    <phoneticPr fontId="17"/>
  </si>
  <si>
    <t>　　年　　　月　　　日</t>
    <rPh sb="2" eb="3">
      <t>ネン</t>
    </rPh>
    <rPh sb="6" eb="7">
      <t>ツキ</t>
    </rPh>
    <rPh sb="10" eb="11">
      <t>ニチ</t>
    </rPh>
    <phoneticPr fontId="17"/>
  </si>
  <si>
    <t>　　　年　　　月　　　日　　　時　　　分受信</t>
    <phoneticPr fontId="17"/>
  </si>
  <si>
    <t>別途
様式</t>
    <rPh sb="0" eb="2">
      <t>ベット</t>
    </rPh>
    <rPh sb="3" eb="5">
      <t>ヨウシキ</t>
    </rPh>
    <phoneticPr fontId="17"/>
  </si>
  <si>
    <t>担　当
監督員</t>
    <rPh sb="0" eb="1">
      <t>タン</t>
    </rPh>
    <rPh sb="2" eb="3">
      <t>トウ</t>
    </rPh>
    <rPh sb="4" eb="7">
      <t>カントクイン</t>
    </rPh>
    <phoneticPr fontId="17"/>
  </si>
  <si>
    <t>担 当
監督員</t>
    <rPh sb="0" eb="1">
      <t>タン</t>
    </rPh>
    <rPh sb="2" eb="3">
      <t>トウ</t>
    </rPh>
    <rPh sb="4" eb="7">
      <t>カントクイン</t>
    </rPh>
    <phoneticPr fontId="17"/>
  </si>
  <si>
    <t>担当監督員</t>
    <rPh sb="0" eb="2">
      <t>タントウ</t>
    </rPh>
    <rPh sb="2" eb="5">
      <t>カントクイン</t>
    </rPh>
    <phoneticPr fontId="17"/>
  </si>
  <si>
    <t>　建設工事に係る資材の再資源化等に関する法律第18条第1項の規定により、下記のとおり、特定建設資材廃棄物の再資源化等が完了したことを報告します。</t>
    <phoneticPr fontId="17"/>
  </si>
  <si>
    <t>改定</t>
    <rPh sb="0" eb="2">
      <t>カイテイ</t>
    </rPh>
    <phoneticPr fontId="17"/>
  </si>
  <si>
    <t>　　上記工事において、以下の樹種については下記理由により、設計図書に示された
「福岡県産緑化木」を調達できません。</t>
    <phoneticPr fontId="17"/>
  </si>
  <si>
    <t>（2.0版）</t>
    <rPh sb="4" eb="5">
      <t>バン</t>
    </rPh>
    <phoneticPr fontId="17"/>
  </si>
  <si>
    <t>総括
監督員</t>
    <phoneticPr fontId="17"/>
  </si>
  <si>
    <t>福岡県産緑化木　調達不可能理由書</t>
    <phoneticPr fontId="17"/>
  </si>
  <si>
    <t>予定数量</t>
    <rPh sb="0" eb="2">
      <t>ヨテイ</t>
    </rPh>
    <rPh sb="2" eb="4">
      <t>スウリョウ</t>
    </rPh>
    <phoneticPr fontId="17"/>
  </si>
  <si>
    <t>品名</t>
    <rPh sb="0" eb="2">
      <t>ヒンメイ</t>
    </rPh>
    <phoneticPr fontId="17"/>
  </si>
  <si>
    <t>規格</t>
    <rPh sb="0" eb="2">
      <t>キカク</t>
    </rPh>
    <phoneticPr fontId="17"/>
  </si>
  <si>
    <t>製造業者</t>
    <rPh sb="0" eb="4">
      <t>セイゾウギョウシャ</t>
    </rPh>
    <phoneticPr fontId="17"/>
  </si>
  <si>
    <t>摘要</t>
    <rPh sb="0" eb="2">
      <t>テキヨウ</t>
    </rPh>
    <phoneticPr fontId="17"/>
  </si>
  <si>
    <t>添付
資料</t>
    <rPh sb="0" eb="2">
      <t>テンプ</t>
    </rPh>
    <rPh sb="3" eb="5">
      <t>シリョウ</t>
    </rPh>
    <phoneticPr fontId="17"/>
  </si>
  <si>
    <t>生コンクリート</t>
    <rPh sb="0" eb="1">
      <t>ナマ</t>
    </rPh>
    <phoneticPr fontId="17"/>
  </si>
  <si>
    <t>№</t>
    <phoneticPr fontId="17"/>
  </si>
  <si>
    <t>m3</t>
  </si>
  <si>
    <t>m2</t>
  </si>
  <si>
    <t>t</t>
  </si>
  <si>
    <t>t</t>
    <phoneticPr fontId="17"/>
  </si>
  <si>
    <t>個</t>
    <rPh sb="0" eb="1">
      <t>コ</t>
    </rPh>
    <phoneticPr fontId="17"/>
  </si>
  <si>
    <t>式</t>
    <rPh sb="0" eb="1">
      <t>シキ</t>
    </rPh>
    <phoneticPr fontId="17"/>
  </si>
  <si>
    <t>本</t>
    <rPh sb="0" eb="1">
      <t>ホン</t>
    </rPh>
    <phoneticPr fontId="17"/>
  </si>
  <si>
    <t>kg</t>
    <phoneticPr fontId="17"/>
  </si>
  <si>
    <t>L</t>
    <phoneticPr fontId="17"/>
  </si>
  <si>
    <t>添付資料</t>
    <rPh sb="0" eb="4">
      <t>テンプシリョウ</t>
    </rPh>
    <phoneticPr fontId="17"/>
  </si>
  <si>
    <t>有</t>
    <rPh sb="0" eb="1">
      <t>アリ</t>
    </rPh>
    <phoneticPr fontId="17"/>
  </si>
  <si>
    <t>無</t>
    <rPh sb="0" eb="1">
      <t>ナ</t>
    </rPh>
    <phoneticPr fontId="17"/>
  </si>
  <si>
    <t>21-8-40BB</t>
    <phoneticPr fontId="17"/>
  </si>
  <si>
    <t>24-8-20BB</t>
  </si>
  <si>
    <t>24-8-20BB</t>
    <phoneticPr fontId="17"/>
  </si>
  <si>
    <t>21-8-20BB</t>
    <phoneticPr fontId="17"/>
  </si>
  <si>
    <t>均しコン</t>
    <rPh sb="0" eb="1">
      <t>ナラ</t>
    </rPh>
    <phoneticPr fontId="17"/>
  </si>
  <si>
    <t>胴込、裏込、天端</t>
    <rPh sb="0" eb="1">
      <t>ドウ</t>
    </rPh>
    <rPh sb="1" eb="2">
      <t>コ</t>
    </rPh>
    <rPh sb="3" eb="5">
      <t>ウラゴ</t>
    </rPh>
    <rPh sb="6" eb="8">
      <t>テンバ</t>
    </rPh>
    <phoneticPr fontId="17"/>
  </si>
  <si>
    <t>再生クラッシャーラン</t>
    <rPh sb="0" eb="2">
      <t>サイセイ</t>
    </rPh>
    <phoneticPr fontId="17"/>
  </si>
  <si>
    <t>再生粒度調整砕石</t>
    <rPh sb="0" eb="2">
      <t>サイセイ</t>
    </rPh>
    <rPh sb="2" eb="8">
      <t>リュウドチョウセイサイセキ</t>
    </rPh>
    <phoneticPr fontId="17"/>
  </si>
  <si>
    <t>異形棒鋼</t>
    <rPh sb="0" eb="4">
      <t>イケイボウコウ</t>
    </rPh>
    <phoneticPr fontId="17"/>
  </si>
  <si>
    <t>鋼矢板</t>
    <rPh sb="0" eb="3">
      <t>コウヤイタ</t>
    </rPh>
    <phoneticPr fontId="17"/>
  </si>
  <si>
    <t>積ブロック</t>
    <rPh sb="0" eb="1">
      <t>ツミ</t>
    </rPh>
    <phoneticPr fontId="17"/>
  </si>
  <si>
    <t>目地材</t>
    <rPh sb="0" eb="3">
      <t>メジザイ</t>
    </rPh>
    <phoneticPr fontId="17"/>
  </si>
  <si>
    <t>塩ビ管</t>
    <rPh sb="0" eb="1">
      <t>エン</t>
    </rPh>
    <rPh sb="2" eb="3">
      <t>カン</t>
    </rPh>
    <phoneticPr fontId="17"/>
  </si>
  <si>
    <t>RC-40</t>
  </si>
  <si>
    <t>RC-40</t>
    <phoneticPr fontId="17"/>
  </si>
  <si>
    <t>RM-25</t>
    <phoneticPr fontId="17"/>
  </si>
  <si>
    <t>D13～25</t>
    <phoneticPr fontId="17"/>
  </si>
  <si>
    <t>○○生コン（株）</t>
    <rPh sb="2" eb="3">
      <t>ナマ</t>
    </rPh>
    <rPh sb="5" eb="8">
      <t>カブ</t>
    </rPh>
    <phoneticPr fontId="17"/>
  </si>
  <si>
    <t>凸凹製鋼（株）</t>
    <rPh sb="0" eb="2">
      <t>デコボコ</t>
    </rPh>
    <rPh sb="2" eb="4">
      <t>セイコウ</t>
    </rPh>
    <rPh sb="4" eb="7">
      <t>カブ</t>
    </rPh>
    <phoneticPr fontId="17"/>
  </si>
  <si>
    <t>担　　当
監督員</t>
    <rPh sb="0" eb="1">
      <t>タン</t>
    </rPh>
    <rPh sb="3" eb="4">
      <t>トウ</t>
    </rPh>
    <rPh sb="5" eb="8">
      <t>カントクイン</t>
    </rPh>
    <phoneticPr fontId="17"/>
  </si>
  <si>
    <t>□□産業（株）</t>
    <rPh sb="2" eb="4">
      <t>サンギョウ</t>
    </rPh>
    <rPh sb="4" eb="7">
      <t>カブ</t>
    </rPh>
    <phoneticPr fontId="17"/>
  </si>
  <si>
    <t>改良土</t>
    <rPh sb="0" eb="2">
      <t>カイリョウ</t>
    </rPh>
    <rPh sb="2" eb="3">
      <t>ド</t>
    </rPh>
    <phoneticPr fontId="17"/>
  </si>
  <si>
    <t>□□リサイクル（株）</t>
    <rPh sb="7" eb="10">
      <t>カブ</t>
    </rPh>
    <phoneticPr fontId="17"/>
  </si>
  <si>
    <t>SD345</t>
  </si>
  <si>
    <t>SD345</t>
    <phoneticPr fontId="17"/>
  </si>
  <si>
    <t>Ⅲ型</t>
    <rPh sb="0" eb="1">
      <t>ガタ</t>
    </rPh>
    <phoneticPr fontId="17"/>
  </si>
  <si>
    <t>福岡統一型</t>
    <rPh sb="0" eb="1">
      <t>フクオカ</t>
    </rPh>
    <rPh sb="1" eb="4">
      <t>トウイツガタ</t>
    </rPh>
    <phoneticPr fontId="17"/>
  </si>
  <si>
    <t>Ⅱ-1型</t>
    <rPh sb="2" eb="3">
      <t>ガタ</t>
    </rPh>
    <phoneticPr fontId="17"/>
  </si>
  <si>
    <t>福岡統一型</t>
    <rPh sb="0" eb="3">
      <t>トウイツガタ</t>
    </rPh>
    <phoneticPr fontId="17"/>
  </si>
  <si>
    <t>基礎ブロック</t>
    <rPh sb="0" eb="2">
      <t>キソ</t>
    </rPh>
    <phoneticPr fontId="17"/>
  </si>
  <si>
    <t>管渠型側溝</t>
    <rPh sb="0" eb="3">
      <t>カンキョガタ</t>
    </rPh>
    <rPh sb="3" eb="5">
      <t>ソッコウ</t>
    </rPh>
    <phoneticPr fontId="17"/>
  </si>
  <si>
    <t>歩車道境界ブロック</t>
    <rPh sb="0" eb="5">
      <t>ホシャドウキョウカイ</t>
    </rPh>
    <phoneticPr fontId="17"/>
  </si>
  <si>
    <t>新○○製鉄（株）</t>
    <rPh sb="0" eb="1">
      <t>シン</t>
    </rPh>
    <rPh sb="3" eb="5">
      <t>セイテツ</t>
    </rPh>
    <rPh sb="5" eb="8">
      <t>カブ</t>
    </rPh>
    <phoneticPr fontId="17"/>
  </si>
  <si>
    <t>○○コンクリート（株）</t>
    <rPh sb="8" eb="11">
      <t>カブ</t>
    </rPh>
    <phoneticPr fontId="17"/>
  </si>
  <si>
    <t>枚</t>
    <rPh sb="0" eb="1">
      <t>マイ</t>
    </rPh>
    <phoneticPr fontId="17"/>
  </si>
  <si>
    <t>いいえ</t>
    <phoneticPr fontId="17"/>
  </si>
  <si>
    <t>全て県産資材</t>
    <rPh sb="0" eb="1">
      <t>スベ</t>
    </rPh>
    <rPh sb="2" eb="3">
      <t>ケン</t>
    </rPh>
    <rPh sb="3" eb="4">
      <t>サン</t>
    </rPh>
    <rPh sb="4" eb="6">
      <t>シザイ</t>
    </rPh>
    <phoneticPr fontId="17"/>
  </si>
  <si>
    <t>全て県産資材使用：</t>
    <rPh sb="0" eb="1">
      <t>スベ</t>
    </rPh>
    <rPh sb="2" eb="8">
      <t>ケンサンシザイシヨウ</t>
    </rPh>
    <phoneticPr fontId="17"/>
  </si>
  <si>
    <t>は　い</t>
    <phoneticPr fontId="17"/>
  </si>
  <si>
    <t>JISマーク表示品</t>
    <rPh sb="6" eb="9">
      <t>ヒョウジヒン</t>
    </rPh>
    <phoneticPr fontId="17"/>
  </si>
  <si>
    <t>指定仮設</t>
    <rPh sb="0" eb="4">
      <t>シテイカセツ</t>
    </rPh>
    <phoneticPr fontId="17"/>
  </si>
  <si>
    <t>リース材</t>
    <rPh sb="3" eb="4">
      <t>ザイ</t>
    </rPh>
    <phoneticPr fontId="17"/>
  </si>
  <si>
    <t>認定リサイクル製品</t>
    <rPh sb="0" eb="2">
      <t>ニンテイ</t>
    </rPh>
    <rPh sb="7" eb="9">
      <t>セイヒン</t>
    </rPh>
    <phoneticPr fontId="17"/>
  </si>
  <si>
    <t>県立会検査製品</t>
    <rPh sb="0" eb="1">
      <t>ケン</t>
    </rPh>
    <rPh sb="1" eb="7">
      <t>リッカイケンサセイヒン</t>
    </rPh>
    <phoneticPr fontId="17"/>
  </si>
  <si>
    <t>アスファルト混合物</t>
    <rPh sb="6" eb="9">
      <t>コンゴウブツ</t>
    </rPh>
    <phoneticPr fontId="17"/>
  </si>
  <si>
    <t>いいえ</t>
  </si>
  <si>
    <t>監</t>
    <rPh sb="0" eb="1">
      <t>カン</t>
    </rPh>
    <phoneticPr fontId="17"/>
  </si>
  <si>
    <t>契</t>
    <rPh sb="0" eb="1">
      <t>ケイ</t>
    </rPh>
    <phoneticPr fontId="17"/>
  </si>
  <si>
    <t>提出
時期</t>
    <rPh sb="0" eb="2">
      <t>テイシュツ</t>
    </rPh>
    <rPh sb="3" eb="5">
      <t>ジキ</t>
    </rPh>
    <phoneticPr fontId="17"/>
  </si>
  <si>
    <t>統一化
様式等</t>
    <rPh sb="0" eb="2">
      <t>トウイツ</t>
    </rPh>
    <rPh sb="2" eb="3">
      <t>カ</t>
    </rPh>
    <rPh sb="4" eb="6">
      <t>ヨウシキ</t>
    </rPh>
    <rPh sb="6" eb="7">
      <t>トウ</t>
    </rPh>
    <phoneticPr fontId="17"/>
  </si>
  <si>
    <t>建設リサイクル法に伴う書類</t>
    <rPh sb="0" eb="2">
      <t>ケンセツ</t>
    </rPh>
    <rPh sb="7" eb="8">
      <t>ホウ</t>
    </rPh>
    <rPh sb="9" eb="10">
      <t>トモナ</t>
    </rPh>
    <rPh sb="11" eb="13">
      <t>ショルイ</t>
    </rPh>
    <phoneticPr fontId="17"/>
  </si>
  <si>
    <t>施工計画書、施工計画書（簡易版）</t>
    <rPh sb="0" eb="2">
      <t>セコウ</t>
    </rPh>
    <rPh sb="2" eb="5">
      <t>ケイカクショ</t>
    </rPh>
    <rPh sb="6" eb="11">
      <t>セコウケイカクショ</t>
    </rPh>
    <rPh sb="12" eb="15">
      <t>カンイバン</t>
    </rPh>
    <phoneticPr fontId="17"/>
  </si>
  <si>
    <t>◇出来形・品質管理計画表</t>
    <rPh sb="1" eb="3">
      <t>デキ</t>
    </rPh>
    <rPh sb="3" eb="4">
      <t>ガタ</t>
    </rPh>
    <rPh sb="5" eb="9">
      <t>ヒンシツカンリ</t>
    </rPh>
    <rPh sb="9" eb="12">
      <t>ケイカクヒョウ</t>
    </rPh>
    <phoneticPr fontId="17"/>
  </si>
  <si>
    <t>◇段階確認計画</t>
    <rPh sb="1" eb="5">
      <t>ダンカイカクニン</t>
    </rPh>
    <rPh sb="5" eb="7">
      <t>ケイカク</t>
    </rPh>
    <phoneticPr fontId="17"/>
  </si>
  <si>
    <t>◇安全・訓練等の活動計画書</t>
    <rPh sb="1" eb="3">
      <t>アンゼン</t>
    </rPh>
    <rPh sb="4" eb="7">
      <t>クンレンナド</t>
    </rPh>
    <rPh sb="8" eb="10">
      <t>カツドウ</t>
    </rPh>
    <rPh sb="10" eb="13">
      <t>ケイカクショ</t>
    </rPh>
    <phoneticPr fontId="17"/>
  </si>
  <si>
    <t>施工体系図
（福岡県発注工事用様式）</t>
    <rPh sb="0" eb="2">
      <t>セコウ</t>
    </rPh>
    <rPh sb="2" eb="5">
      <t>タイケイズ</t>
    </rPh>
    <rPh sb="7" eb="10">
      <t>フクオカケン</t>
    </rPh>
    <rPh sb="10" eb="12">
      <t>ハッチュウ</t>
    </rPh>
    <rPh sb="12" eb="15">
      <t>コウジヨウ</t>
    </rPh>
    <rPh sb="15" eb="17">
      <t>ヨウシキ</t>
    </rPh>
    <phoneticPr fontId="17"/>
  </si>
  <si>
    <t>施工体制台帳
（福岡県発注工事用様式）</t>
    <rPh sb="0" eb="2">
      <t>セコウ</t>
    </rPh>
    <rPh sb="2" eb="4">
      <t>タイセイ</t>
    </rPh>
    <rPh sb="4" eb="6">
      <t>ダイチョウ</t>
    </rPh>
    <phoneticPr fontId="17"/>
  </si>
  <si>
    <t>再下請通知書
（福岡県発注工事用様式）</t>
    <rPh sb="0" eb="1">
      <t>サイ</t>
    </rPh>
    <rPh sb="1" eb="3">
      <t>シタウケ</t>
    </rPh>
    <rPh sb="3" eb="6">
      <t>ツウチショ</t>
    </rPh>
    <phoneticPr fontId="17"/>
  </si>
  <si>
    <t>（参考様式）作業員名簿</t>
    <rPh sb="1" eb="3">
      <t>サンコウ</t>
    </rPh>
    <rPh sb="3" eb="5">
      <t>ヨウシキ</t>
    </rPh>
    <rPh sb="6" eb="9">
      <t>サギョウイン</t>
    </rPh>
    <rPh sb="9" eb="11">
      <t>メイボ</t>
    </rPh>
    <phoneticPr fontId="17"/>
  </si>
  <si>
    <t>選定理由書（県外下請業者）</t>
    <rPh sb="0" eb="2">
      <t>センテイ</t>
    </rPh>
    <rPh sb="2" eb="5">
      <t>リユウショ</t>
    </rPh>
    <rPh sb="6" eb="8">
      <t>ケンガイ</t>
    </rPh>
    <rPh sb="8" eb="10">
      <t>シタウ</t>
    </rPh>
    <rPh sb="10" eb="12">
      <t>ギョウシャ</t>
    </rPh>
    <phoneticPr fontId="17"/>
  </si>
  <si>
    <t>県産資材不使用理由書</t>
    <rPh sb="0" eb="1">
      <t>ケン</t>
    </rPh>
    <rPh sb="1" eb="2">
      <t>サン</t>
    </rPh>
    <rPh sb="2" eb="4">
      <t>シザイ</t>
    </rPh>
    <rPh sb="4" eb="7">
      <t>フシヨウ</t>
    </rPh>
    <rPh sb="7" eb="10">
      <t>リユウショ</t>
    </rPh>
    <phoneticPr fontId="17"/>
  </si>
  <si>
    <t>改良土不使用理由書</t>
    <rPh sb="0" eb="3">
      <t>カイリョウド</t>
    </rPh>
    <rPh sb="3" eb="6">
      <t>フシヨウ</t>
    </rPh>
    <rPh sb="6" eb="9">
      <t>リユウショ</t>
    </rPh>
    <phoneticPr fontId="17"/>
  </si>
  <si>
    <t>認定リサイクル製品不使用理由書</t>
    <rPh sb="0" eb="2">
      <t>ニンテイ</t>
    </rPh>
    <rPh sb="7" eb="9">
      <t>セイヒン</t>
    </rPh>
    <rPh sb="9" eb="12">
      <t>フシヨウ</t>
    </rPh>
    <rPh sb="12" eb="15">
      <t>リユウショ</t>
    </rPh>
    <phoneticPr fontId="17"/>
  </si>
  <si>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7"/>
  </si>
  <si>
    <t>岩石採取計画認可証（写）</t>
    <rPh sb="0" eb="2">
      <t>ガンセキ</t>
    </rPh>
    <rPh sb="2" eb="4">
      <t>サイシュ</t>
    </rPh>
    <rPh sb="4" eb="6">
      <t>ケイカク</t>
    </rPh>
    <rPh sb="6" eb="8">
      <t>ニンカ</t>
    </rPh>
    <rPh sb="8" eb="9">
      <t>アカシ</t>
    </rPh>
    <rPh sb="10" eb="11">
      <t>シャ</t>
    </rPh>
    <phoneticPr fontId="17"/>
  </si>
  <si>
    <t>◇建設発生土処分地計画書</t>
    <rPh sb="1" eb="3">
      <t>ケンセツ</t>
    </rPh>
    <rPh sb="3" eb="5">
      <t>ハッセイ</t>
    </rPh>
    <rPh sb="5" eb="6">
      <t>ド</t>
    </rPh>
    <rPh sb="6" eb="8">
      <t>ショブン</t>
    </rPh>
    <rPh sb="8" eb="9">
      <t>チ</t>
    </rPh>
    <rPh sb="9" eb="12">
      <t>ケイカクショ</t>
    </rPh>
    <phoneticPr fontId="17"/>
  </si>
  <si>
    <t>◇建設廃棄物処理計画書</t>
    <rPh sb="1" eb="3">
      <t>ケンセツ</t>
    </rPh>
    <rPh sb="3" eb="6">
      <t>ハイキブツ</t>
    </rPh>
    <rPh sb="6" eb="8">
      <t>ショリ</t>
    </rPh>
    <rPh sb="8" eb="10">
      <t>ケイカク</t>
    </rPh>
    <rPh sb="10" eb="11">
      <t>ショ</t>
    </rPh>
    <phoneticPr fontId="17"/>
  </si>
  <si>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7"/>
  </si>
  <si>
    <t>◇再生資源利用計画書</t>
    <rPh sb="1" eb="3">
      <t>サイセイ</t>
    </rPh>
    <rPh sb="3" eb="5">
      <t>シゲン</t>
    </rPh>
    <rPh sb="5" eb="7">
      <t>リヨウ</t>
    </rPh>
    <rPh sb="7" eb="10">
      <t>ケイカクショ</t>
    </rPh>
    <phoneticPr fontId="17"/>
  </si>
  <si>
    <t>◇再生資源利用促進計画書</t>
    <rPh sb="1" eb="3">
      <t>サイセイ</t>
    </rPh>
    <rPh sb="3" eb="5">
      <t>シゲン</t>
    </rPh>
    <rPh sb="5" eb="7">
      <t>リヨウ</t>
    </rPh>
    <rPh sb="7" eb="9">
      <t>ソクシン</t>
    </rPh>
    <rPh sb="9" eb="12">
      <t>ケイカクショ</t>
    </rPh>
    <phoneticPr fontId="17"/>
  </si>
  <si>
    <t>事前協議チェックシート【工事】</t>
    <rPh sb="0" eb="2">
      <t>ジゼン</t>
    </rPh>
    <rPh sb="2" eb="4">
      <t>キョウギ</t>
    </rPh>
    <rPh sb="12" eb="14">
      <t>コウジ</t>
    </rPh>
    <phoneticPr fontId="17"/>
  </si>
  <si>
    <t>コリンズ「登録内容確認書」
（変更登録）</t>
    <rPh sb="15" eb="17">
      <t>ヘンコウ</t>
    </rPh>
    <phoneticPr fontId="17"/>
  </si>
  <si>
    <t>産業廃棄物集計表</t>
    <rPh sb="0" eb="5">
      <t>サンギョウハイキブツ</t>
    </rPh>
    <rPh sb="5" eb="8">
      <t>シュウケイヒョウ</t>
    </rPh>
    <phoneticPr fontId="17"/>
  </si>
  <si>
    <t>JACIC
所定様式</t>
    <phoneticPr fontId="17"/>
  </si>
  <si>
    <t>任意様式</t>
    <phoneticPr fontId="17"/>
  </si>
  <si>
    <t>県様式</t>
    <phoneticPr fontId="17"/>
  </si>
  <si>
    <t>任意様式</t>
    <rPh sb="2" eb="4">
      <t>ヨウシキ</t>
    </rPh>
    <phoneticPr fontId="17"/>
  </si>
  <si>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7"/>
  </si>
  <si>
    <t>全ての工事で提出（契約担当者へ）</t>
    <rPh sb="0" eb="1">
      <t>スベ</t>
    </rPh>
    <rPh sb="3" eb="5">
      <t>コウジ</t>
    </rPh>
    <rPh sb="6" eb="8">
      <t>テイシュツ</t>
    </rPh>
    <rPh sb="9" eb="11">
      <t>ケイヤク</t>
    </rPh>
    <rPh sb="11" eb="14">
      <t>タントウシャ</t>
    </rPh>
    <phoneticPr fontId="17"/>
  </si>
  <si>
    <t>手引きの管理基準に無いものは監督員と協議</t>
    <rPh sb="0" eb="2">
      <t>テビ</t>
    </rPh>
    <rPh sb="4" eb="8">
      <t>カンリキジュン</t>
    </rPh>
    <rPh sb="9" eb="10">
      <t>ナ</t>
    </rPh>
    <rPh sb="14" eb="17">
      <t>カントクイン</t>
    </rPh>
    <rPh sb="18" eb="20">
      <t>キョウギ</t>
    </rPh>
    <phoneticPr fontId="17"/>
  </si>
  <si>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7"/>
  </si>
  <si>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7"/>
  </si>
  <si>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7"/>
  </si>
  <si>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7"/>
  </si>
  <si>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7"/>
  </si>
  <si>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7"/>
  </si>
  <si>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7"/>
  </si>
  <si>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7"/>
  </si>
  <si>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7"/>
  </si>
  <si>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7"/>
  </si>
  <si>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7"/>
  </si>
  <si>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7"/>
  </si>
  <si>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7"/>
  </si>
  <si>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7"/>
  </si>
  <si>
    <t>黄本</t>
  </si>
  <si>
    <t>黄本</t>
    <phoneticPr fontId="17"/>
  </si>
  <si>
    <t>手引き</t>
  </si>
  <si>
    <t>手引き</t>
    <rPh sb="0" eb="2">
      <t>テビ</t>
    </rPh>
    <phoneticPr fontId="17"/>
  </si>
  <si>
    <t>手引き</t>
    <phoneticPr fontId="17"/>
  </si>
  <si>
    <t>特記</t>
    <phoneticPr fontId="17"/>
  </si>
  <si>
    <t>共仕</t>
    <phoneticPr fontId="17"/>
  </si>
  <si>
    <t>提出日
等メモ</t>
    <rPh sb="0" eb="2">
      <t>テイシュツ</t>
    </rPh>
    <rPh sb="2" eb="3">
      <t>ビ</t>
    </rPh>
    <rPh sb="4" eb="5">
      <t>トウ</t>
    </rPh>
    <phoneticPr fontId="17"/>
  </si>
  <si>
    <t>伝票を用いた伝票管理</t>
    <rPh sb="0" eb="2">
      <t>デンピョウ</t>
    </rPh>
    <rPh sb="3" eb="4">
      <t>モチ</t>
    </rPh>
    <rPh sb="6" eb="10">
      <t>デンピョウカンリ</t>
    </rPh>
    <phoneticPr fontId="17"/>
  </si>
  <si>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7"/>
  </si>
  <si>
    <t>施工中</t>
    <phoneticPr fontId="17"/>
  </si>
  <si>
    <t>その他</t>
    <phoneticPr fontId="17"/>
  </si>
  <si>
    <t>契約時</t>
    <phoneticPr fontId="17"/>
  </si>
  <si>
    <t>契約後
７日以内</t>
    <phoneticPr fontId="17"/>
  </si>
  <si>
    <t>出来形
中間
検査時</t>
    <phoneticPr fontId="17"/>
  </si>
  <si>
    <t>コリンズ「登録内容確認書」
（受注登録）</t>
    <rPh sb="5" eb="9">
      <t>トウロクナイヨウ</t>
    </rPh>
    <rPh sb="9" eb="12">
      <t>カクニンショ</t>
    </rPh>
    <rPh sb="15" eb="19">
      <t>ジュチュウトウロク</t>
    </rPh>
    <phoneticPr fontId="17"/>
  </si>
  <si>
    <t>コリンズ「登録内容確認書」
（竣工登録）</t>
    <rPh sb="15" eb="17">
      <t>シュンコウ</t>
    </rPh>
    <phoneticPr fontId="17"/>
  </si>
  <si>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</si>
  <si>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7"/>
  </si>
  <si>
    <t>受注者の請求による工期の延長</t>
    <rPh sb="0" eb="3">
      <t>ジュチュウシャ</t>
    </rPh>
    <rPh sb="4" eb="6">
      <t>セイキュウ</t>
    </rPh>
    <rPh sb="9" eb="11">
      <t>コウキ</t>
    </rPh>
    <rPh sb="12" eb="14">
      <t>エンチョウ</t>
    </rPh>
    <phoneticPr fontId="17"/>
  </si>
  <si>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7"/>
  </si>
  <si>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7"/>
  </si>
  <si>
    <t>各機関
様式</t>
    <rPh sb="0" eb="1">
      <t>カク</t>
    </rPh>
    <rPh sb="1" eb="3">
      <t>キカン</t>
    </rPh>
    <rPh sb="4" eb="6">
      <t>ヨウシキ</t>
    </rPh>
    <phoneticPr fontId="17"/>
  </si>
  <si>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7"/>
  </si>
  <si>
    <t>完成時</t>
    <phoneticPr fontId="17"/>
  </si>
  <si>
    <t>着工前測量成果簿</t>
    <rPh sb="0" eb="2">
      <t>チャッコウ</t>
    </rPh>
    <rPh sb="2" eb="3">
      <t>マエ</t>
    </rPh>
    <rPh sb="3" eb="5">
      <t>ソクリョウ</t>
    </rPh>
    <rPh sb="5" eb="7">
      <t>セイカ</t>
    </rPh>
    <rPh sb="7" eb="8">
      <t>ボ</t>
    </rPh>
    <phoneticPr fontId="17"/>
  </si>
  <si>
    <t>安全・訓練等の活動報告</t>
    <rPh sb="0" eb="2">
      <t>アンゼン</t>
    </rPh>
    <rPh sb="3" eb="6">
      <t>クンレンナド</t>
    </rPh>
    <rPh sb="7" eb="9">
      <t>カツドウ</t>
    </rPh>
    <rPh sb="9" eb="11">
      <t>ホウコク</t>
    </rPh>
    <phoneticPr fontId="17"/>
  </si>
  <si>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7"/>
  </si>
  <si>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7"/>
  </si>
  <si>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7"/>
  </si>
  <si>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7"/>
  </si>
  <si>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7"/>
  </si>
  <si>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7"/>
  </si>
  <si>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7"/>
  </si>
  <si>
    <t>土木工事共通仕様書</t>
    <rPh sb="4" eb="6">
      <t>キョウツウ</t>
    </rPh>
    <rPh sb="6" eb="9">
      <t>シヨウショ</t>
    </rPh>
    <phoneticPr fontId="17"/>
  </si>
  <si>
    <t>土木工事施工管理の手引き</t>
    <rPh sb="0" eb="8">
      <t>ドボクコウジセコウカンリ</t>
    </rPh>
    <rPh sb="9" eb="11">
      <t>テビ</t>
    </rPh>
    <phoneticPr fontId="17"/>
  </si>
  <si>
    <t>工事完成図書の電子納品要領</t>
    <phoneticPr fontId="17"/>
  </si>
  <si>
    <t>電子納品等運用ガイドライン【土木工事編】</t>
    <phoneticPr fontId="17"/>
  </si>
  <si>
    <t>電子納品の是非</t>
    <rPh sb="0" eb="4">
      <t>デンシノウヒン</t>
    </rPh>
    <rPh sb="5" eb="7">
      <t>ゼヒ</t>
    </rPh>
    <phoneticPr fontId="17"/>
  </si>
  <si>
    <t>CAD製図基準</t>
    <phoneticPr fontId="17"/>
  </si>
  <si>
    <t>CAD製図基準に関する運用ガイドライン</t>
    <phoneticPr fontId="17"/>
  </si>
  <si>
    <t>■電子納品を行う　</t>
    <phoneticPr fontId="17"/>
  </si>
  <si>
    <t>デジタル写真管理情報基準</t>
    <phoneticPr fontId="17"/>
  </si>
  <si>
    <t>■今回は電子納品を行わない→「工事打合せ簿」に理由を記入</t>
    <rPh sb="1" eb="3">
      <t>コンカイ</t>
    </rPh>
    <rPh sb="26" eb="28">
      <t>キニュウ</t>
    </rPh>
    <phoneticPr fontId="17"/>
  </si>
  <si>
    <t>土木工事の情報共有システム活用ガイドライン</t>
    <phoneticPr fontId="17"/>
  </si>
  <si>
    <t>備考（その他適用基準等）</t>
    <rPh sb="0" eb="2">
      <t>ビコウ</t>
    </rPh>
    <rPh sb="5" eb="6">
      <t>タ</t>
    </rPh>
    <rPh sb="6" eb="11">
      <t>テキヨウキジュントウ</t>
    </rPh>
    <phoneticPr fontId="17"/>
  </si>
  <si>
    <t>(３)利用ソフト等　※バージョンを含めて記載</t>
    <rPh sb="3" eb="5">
      <t>リヨウ</t>
    </rPh>
    <rPh sb="8" eb="9">
      <t>ナド</t>
    </rPh>
    <rPh sb="17" eb="18">
      <t>フク</t>
    </rPh>
    <rPh sb="20" eb="22">
      <t>キサイ</t>
    </rPh>
    <phoneticPr fontId="17"/>
  </si>
  <si>
    <t>対象書類</t>
    <rPh sb="0" eb="2">
      <t>タイショウ</t>
    </rPh>
    <rPh sb="2" eb="4">
      <t>ショルイ</t>
    </rPh>
    <phoneticPr fontId="17"/>
  </si>
  <si>
    <t>ファイル形式(拡張子)</t>
    <rPh sb="7" eb="10">
      <t>カクチョウシ</t>
    </rPh>
    <phoneticPr fontId="17"/>
  </si>
  <si>
    <t>発注者利用ソフト</t>
    <phoneticPr fontId="17"/>
  </si>
  <si>
    <t>受注者利用ソフト</t>
    <phoneticPr fontId="17"/>
  </si>
  <si>
    <t>工事帳票</t>
    <phoneticPr fontId="17"/>
  </si>
  <si>
    <t>　Ｗｏｒｄ形式（.docまたはdocx）</t>
    <rPh sb="5" eb="7">
      <t>ケイシキ</t>
    </rPh>
    <phoneticPr fontId="17"/>
  </si>
  <si>
    <t>Word2013</t>
    <phoneticPr fontId="17"/>
  </si>
  <si>
    <t>　Ｅｘｃｅｌ形式（.xlsまたはxlsx）</t>
    <rPh sb="6" eb="8">
      <t>ケイシキ</t>
    </rPh>
    <phoneticPr fontId="17"/>
  </si>
  <si>
    <t>Eexcel2013</t>
    <phoneticPr fontId="17"/>
  </si>
  <si>
    <t>　PDF形式（.pdf）</t>
    <rPh sb="4" eb="6">
      <t>ケイシキ</t>
    </rPh>
    <phoneticPr fontId="17"/>
  </si>
  <si>
    <t>Adobe Acrobat Reader</t>
    <phoneticPr fontId="17"/>
  </si>
  <si>
    <t>　DocuWorks形式(.xdwと.xbd)</t>
    <rPh sb="10" eb="12">
      <t>ケイシキ</t>
    </rPh>
    <phoneticPr fontId="17"/>
  </si>
  <si>
    <t>DocuWorks 9または8</t>
    <phoneticPr fontId="17"/>
  </si>
  <si>
    <t>　JPEG形式(.jpg)またはＴＩＦＦ形式（.tif)</t>
    <rPh sb="5" eb="7">
      <t>ケイシキ</t>
    </rPh>
    <rPh sb="20" eb="22">
      <t>ケイシキ</t>
    </rPh>
    <phoneticPr fontId="17"/>
  </si>
  <si>
    <t>EX-フォトビューア</t>
    <phoneticPr fontId="17"/>
  </si>
  <si>
    <t>CAD図面</t>
    <rPh sb="3" eb="5">
      <t>ズメン</t>
    </rPh>
    <phoneticPr fontId="17"/>
  </si>
  <si>
    <t>　SXF(SFC)形式</t>
    <phoneticPr fontId="17"/>
  </si>
  <si>
    <t>EX-TREND武蔵</t>
    <phoneticPr fontId="17"/>
  </si>
  <si>
    <t>電子成果</t>
    <rPh sb="0" eb="2">
      <t>デンシ</t>
    </rPh>
    <rPh sb="2" eb="4">
      <t>セイカ</t>
    </rPh>
    <phoneticPr fontId="17"/>
  </si>
  <si>
    <t>　チェックシステム</t>
    <phoneticPr fontId="17"/>
  </si>
  <si>
    <t>電子納品検査プログラム</t>
    <rPh sb="0" eb="4">
      <t>デンシノウヒン</t>
    </rPh>
    <rPh sb="4" eb="6">
      <t>ケンサ</t>
    </rPh>
    <phoneticPr fontId="17"/>
  </si>
  <si>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7"/>
  </si>
  <si>
    <t>情報共有システム（ASP方式）利用の是非</t>
    <phoneticPr fontId="17"/>
  </si>
  <si>
    <t>情報共有システム（ASP方式）利用の是非</t>
    <rPh sb="0" eb="4">
      <t>ジョウホウキョウユウ</t>
    </rPh>
    <rPh sb="12" eb="14">
      <t>ホウシキ</t>
    </rPh>
    <rPh sb="15" eb="17">
      <t>リヨウ</t>
    </rPh>
    <rPh sb="18" eb="20">
      <t>ゼヒ</t>
    </rPh>
    <phoneticPr fontId="17"/>
  </si>
  <si>
    <t>■システムを利用する</t>
    <phoneticPr fontId="17"/>
  </si>
  <si>
    <t>　情報共有システムの活用</t>
    <rPh sb="1" eb="3">
      <t>ジョウホウ</t>
    </rPh>
    <rPh sb="3" eb="5">
      <t>キョウユウ</t>
    </rPh>
    <rPh sb="10" eb="12">
      <t>カツヨウ</t>
    </rPh>
    <phoneticPr fontId="17"/>
  </si>
  <si>
    <t>ASPサービスの名称</t>
    <rPh sb="8" eb="10">
      <t>メイショウ</t>
    </rPh>
    <phoneticPr fontId="17"/>
  </si>
  <si>
    <t>■今回はシステムを利用しない→（５）へ</t>
    <phoneticPr fontId="17"/>
  </si>
  <si>
    <t>機能</t>
    <rPh sb="0" eb="2">
      <t>キノウ</t>
    </rPh>
    <phoneticPr fontId="17"/>
  </si>
  <si>
    <t>必須利用機能</t>
    <rPh sb="0" eb="2">
      <t>ヒッス</t>
    </rPh>
    <rPh sb="2" eb="4">
      <t>リヨウ</t>
    </rPh>
    <rPh sb="4" eb="6">
      <t>キノウ</t>
    </rPh>
    <phoneticPr fontId="17"/>
  </si>
  <si>
    <t>任意利用機能</t>
    <rPh sb="0" eb="2">
      <t>ニンイ</t>
    </rPh>
    <rPh sb="2" eb="4">
      <t>リヨウ</t>
    </rPh>
    <rPh sb="4" eb="6">
      <t>キノウ</t>
    </rPh>
    <phoneticPr fontId="17"/>
  </si>
  <si>
    <t>　■発議書類作成機能</t>
    <rPh sb="2" eb="4">
      <t>ハツギ</t>
    </rPh>
    <rPh sb="4" eb="6">
      <t>ショルイ</t>
    </rPh>
    <rPh sb="6" eb="8">
      <t>サクセイ</t>
    </rPh>
    <rPh sb="8" eb="10">
      <t>キノウ</t>
    </rPh>
    <phoneticPr fontId="17"/>
  </si>
  <si>
    <t>□掲示板機能</t>
  </si>
  <si>
    <t>□掲示板機能</t>
    <phoneticPr fontId="17"/>
  </si>
  <si>
    <t>　■ワークフロー機能</t>
    <rPh sb="8" eb="10">
      <t>キノウ</t>
    </rPh>
    <phoneticPr fontId="17"/>
  </si>
  <si>
    <t>□スケジュール管理機能</t>
  </si>
  <si>
    <t>■掲示板機能</t>
    <phoneticPr fontId="17"/>
  </si>
  <si>
    <t>　■書類管理機能</t>
    <rPh sb="2" eb="4">
      <t>ショルイ</t>
    </rPh>
    <rPh sb="4" eb="6">
      <t>カンリ</t>
    </rPh>
    <rPh sb="6" eb="8">
      <t>キノウ</t>
    </rPh>
    <phoneticPr fontId="17"/>
  </si>
  <si>
    <t>□スケジュール管理機能</t>
    <phoneticPr fontId="17"/>
  </si>
  <si>
    <t>　■工事書類等出力・保管支援機能</t>
    <rPh sb="2" eb="4">
      <t>コウジ</t>
    </rPh>
    <rPh sb="4" eb="6">
      <t>ショルイ</t>
    </rPh>
    <rPh sb="6" eb="7">
      <t>トウ</t>
    </rPh>
    <rPh sb="7" eb="9">
      <t>シュツリョク</t>
    </rPh>
    <rPh sb="10" eb="12">
      <t>ホカン</t>
    </rPh>
    <rPh sb="12" eb="14">
      <t>シエン</t>
    </rPh>
    <rPh sb="14" eb="16">
      <t>キノウ</t>
    </rPh>
    <phoneticPr fontId="17"/>
  </si>
  <si>
    <t>■スケジュール管理機能</t>
    <phoneticPr fontId="17"/>
  </si>
  <si>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7"/>
  </si>
  <si>
    <t>フォルダ</t>
    <phoneticPr fontId="17"/>
  </si>
  <si>
    <t>ファイル名</t>
    <rPh sb="4" eb="5">
      <t>メイ</t>
    </rPh>
    <phoneticPr fontId="17"/>
  </si>
  <si>
    <t>作成対象</t>
    <rPh sb="0" eb="2">
      <t>サクセイ</t>
    </rPh>
    <rPh sb="2" eb="4">
      <t>タイショウ</t>
    </rPh>
    <phoneticPr fontId="17"/>
  </si>
  <si>
    <t>備考</t>
    <phoneticPr fontId="17"/>
  </si>
  <si>
    <t>サブフォルダ</t>
    <phoneticPr fontId="17"/>
  </si>
  <si>
    <t>&lt;root&gt;</t>
    <phoneticPr fontId="17"/>
  </si>
  <si>
    <t>INDEX_C.XML,INDE_C08.DTD</t>
    <phoneticPr fontId="17"/>
  </si>
  <si>
    <t>必　須</t>
    <rPh sb="0" eb="1">
      <t>ヒツ</t>
    </rPh>
    <rPh sb="2" eb="3">
      <t>ス</t>
    </rPh>
    <phoneticPr fontId="17"/>
  </si>
  <si>
    <t>　PHOTO</t>
    <phoneticPr fontId="17"/>
  </si>
  <si>
    <t>PHOTO.XML,PHOTO05.DTD</t>
    <phoneticPr fontId="17"/>
  </si>
  <si>
    <t>必　須</t>
    <phoneticPr fontId="17"/>
  </si>
  <si>
    <t>必　須</t>
    <phoneticPr fontId="17"/>
  </si>
  <si>
    <t>該当時</t>
    <rPh sb="0" eb="3">
      <t>ガイトウジ</t>
    </rPh>
    <phoneticPr fontId="17"/>
  </si>
  <si>
    <t>　DRAWINGF</t>
    <phoneticPr fontId="17"/>
  </si>
  <si>
    <t>DRAWINGF.XML,DRAW04.DTD</t>
    <phoneticPr fontId="17"/>
  </si>
  <si>
    <t>○</t>
    <phoneticPr fontId="17"/>
  </si>
  <si>
    <t>－</t>
    <phoneticPr fontId="17"/>
  </si>
  <si>
    <t>　REGISTER</t>
    <phoneticPr fontId="17"/>
  </si>
  <si>
    <t>REGISTER.XML,REGIST06.DTD</t>
    <phoneticPr fontId="17"/>
  </si>
  <si>
    <t>　OTHRS</t>
    <phoneticPr fontId="17"/>
  </si>
  <si>
    <t>OTHRS.XML,OTHRS05.DTD</t>
    <phoneticPr fontId="17"/>
  </si>
  <si>
    <t>ORG</t>
    <phoneticPr fontId="17"/>
  </si>
  <si>
    <t xml:space="preserve">  ICON</t>
    <phoneticPr fontId="17"/>
  </si>
  <si>
    <t>i-Constructionデータ</t>
    <phoneticPr fontId="17"/>
  </si>
  <si>
    <t>　PLAN</t>
    <phoneticPr fontId="17"/>
  </si>
  <si>
    <t>PLAN.XML,PLAN05.DTD</t>
    <phoneticPr fontId="17"/>
  </si>
  <si>
    <t>施工計画書</t>
    <rPh sb="0" eb="2">
      <t>セコウ</t>
    </rPh>
    <rPh sb="2" eb="5">
      <t>ケイカクショ</t>
    </rPh>
    <phoneticPr fontId="17"/>
  </si>
  <si>
    <t>　MEET</t>
    <phoneticPr fontId="17"/>
  </si>
  <si>
    <t>MEET.XML,MEET05.DTD</t>
    <phoneticPr fontId="17"/>
  </si>
  <si>
    <t>ORG999</t>
    <phoneticPr fontId="17"/>
  </si>
  <si>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7"/>
  </si>
  <si>
    <t>フォルダ構成</t>
    <rPh sb="4" eb="6">
      <t>コウセイ</t>
    </rPh>
    <phoneticPr fontId="17"/>
  </si>
  <si>
    <t>書類名称</t>
    <rPh sb="0" eb="2">
      <t>ショルイ</t>
    </rPh>
    <phoneticPr fontId="17"/>
  </si>
  <si>
    <t>検査対象</t>
    <rPh sb="0" eb="2">
      <t>ケンサ</t>
    </rPh>
    <rPh sb="2" eb="4">
      <t>タイショウ</t>
    </rPh>
    <phoneticPr fontId="17"/>
  </si>
  <si>
    <t>　工事写真</t>
    <rPh sb="1" eb="3">
      <t>コウジ</t>
    </rPh>
    <rPh sb="3" eb="5">
      <t>シャシン</t>
    </rPh>
    <phoneticPr fontId="17"/>
  </si>
  <si>
    <t>デジタル写真管理情報基準による</t>
    <phoneticPr fontId="17"/>
  </si>
  <si>
    <t>電子必須</t>
    <rPh sb="0" eb="2">
      <t>デンシ</t>
    </rPh>
    <rPh sb="2" eb="4">
      <t>ヒッス</t>
    </rPh>
    <phoneticPr fontId="17"/>
  </si>
  <si>
    <t>着工前完成は電子と紙</t>
    <rPh sb="0" eb="3">
      <t>チャッコウマエ</t>
    </rPh>
    <rPh sb="3" eb="5">
      <t>カンセイ</t>
    </rPh>
    <rPh sb="6" eb="8">
      <t>デンシ</t>
    </rPh>
    <rPh sb="9" eb="10">
      <t>カミ</t>
    </rPh>
    <phoneticPr fontId="17"/>
  </si>
  <si>
    <t>検査対象</t>
    <rPh sb="0" eb="4">
      <t>ケンサタイショウ</t>
    </rPh>
    <phoneticPr fontId="17"/>
  </si>
  <si>
    <t>　工事帳票</t>
    <phoneticPr fontId="17"/>
  </si>
  <si>
    <t>施工計画</t>
    <rPh sb="0" eb="2">
      <t>セコウ</t>
    </rPh>
    <rPh sb="2" eb="4">
      <t>ケイカク</t>
    </rPh>
    <phoneticPr fontId="17"/>
  </si>
  <si>
    <t>計画書</t>
    <rPh sb="0" eb="2">
      <t>ケイカク</t>
    </rPh>
    <rPh sb="2" eb="3">
      <t>ショ</t>
    </rPh>
    <phoneticPr fontId="17"/>
  </si>
  <si>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</si>
  <si>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7"/>
  </si>
  <si>
    <t>電　子</t>
    <rPh sb="0" eb="1">
      <t>デン</t>
    </rPh>
    <rPh sb="2" eb="3">
      <t>コ</t>
    </rPh>
    <phoneticPr fontId="17"/>
  </si>
  <si>
    <t>設計照査</t>
    <rPh sb="0" eb="2">
      <t>セッケイ</t>
    </rPh>
    <rPh sb="2" eb="4">
      <t>ショウサ</t>
    </rPh>
    <phoneticPr fontId="17"/>
  </si>
  <si>
    <t>設計図書の照査確認資料</t>
    <phoneticPr fontId="17"/>
  </si>
  <si>
    <t>電子または紙</t>
    <rPh sb="0" eb="2">
      <t>デンシ</t>
    </rPh>
    <rPh sb="5" eb="6">
      <t>カミ</t>
    </rPh>
    <phoneticPr fontId="17"/>
  </si>
  <si>
    <t>工事測量成果表</t>
    <phoneticPr fontId="17"/>
  </si>
  <si>
    <t>電子と紙</t>
    <rPh sb="0" eb="2">
      <t>デンシ</t>
    </rPh>
    <rPh sb="3" eb="4">
      <t>カミ</t>
    </rPh>
    <phoneticPr fontId="17"/>
  </si>
  <si>
    <t>工事測量結果</t>
    <rPh sb="4" eb="6">
      <t>ケッカ</t>
    </rPh>
    <phoneticPr fontId="17"/>
  </si>
  <si>
    <t>紙</t>
    <rPh sb="0" eb="1">
      <t>カミ</t>
    </rPh>
    <phoneticPr fontId="17"/>
  </si>
  <si>
    <t>施工体制</t>
    <rPh sb="0" eb="2">
      <t>セコウ</t>
    </rPh>
    <rPh sb="2" eb="4">
      <t>タイセイ</t>
    </rPh>
    <phoneticPr fontId="17"/>
  </si>
  <si>
    <t>施工体制台帳、施工体系図</t>
    <phoneticPr fontId="17"/>
  </si>
  <si>
    <t>－</t>
    <phoneticPr fontId="17"/>
  </si>
  <si>
    <t>施工状況</t>
    <rPh sb="0" eb="4">
      <t>セコウジョウキョウ</t>
    </rPh>
    <phoneticPr fontId="17"/>
  </si>
  <si>
    <t>施工管理</t>
    <phoneticPr fontId="17"/>
  </si>
  <si>
    <t>打合せ簿</t>
    <rPh sb="0" eb="2">
      <t>ウチアワ</t>
    </rPh>
    <rPh sb="3" eb="4">
      <t>ボ</t>
    </rPh>
    <phoneticPr fontId="17"/>
  </si>
  <si>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</si>
  <si>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</si>
  <si>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</si>
  <si>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</si>
  <si>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</si>
  <si>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</si>
  <si>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7"/>
  </si>
  <si>
    <t>材料確認書</t>
    <rPh sb="4" eb="5">
      <t>ショ</t>
    </rPh>
    <phoneticPr fontId="17"/>
  </si>
  <si>
    <t>段階確認</t>
    <rPh sb="0" eb="2">
      <t>ダンカイ</t>
    </rPh>
    <rPh sb="2" eb="4">
      <t>カクニン</t>
    </rPh>
    <phoneticPr fontId="17"/>
  </si>
  <si>
    <t>段階確認書</t>
  </si>
  <si>
    <t>安全管理</t>
    <phoneticPr fontId="17"/>
  </si>
  <si>
    <t>工事事故速報</t>
    <rPh sb="0" eb="2">
      <t>コウジ</t>
    </rPh>
    <rPh sb="4" eb="6">
      <t>ソクホウ</t>
    </rPh>
    <phoneticPr fontId="17"/>
  </si>
  <si>
    <t>工程管理</t>
    <rPh sb="0" eb="2">
      <t>コウテイ</t>
    </rPh>
    <rPh sb="2" eb="4">
      <t>カンリ</t>
    </rPh>
    <phoneticPr fontId="17"/>
  </si>
  <si>
    <t>履行報告</t>
    <rPh sb="0" eb="2">
      <t>リコウ</t>
    </rPh>
    <rPh sb="2" eb="4">
      <t>ホウコク</t>
    </rPh>
    <phoneticPr fontId="17"/>
  </si>
  <si>
    <t>工事履行報告書</t>
  </si>
  <si>
    <t>出来形管理</t>
    <rPh sb="0" eb="3">
      <t>デキガタ</t>
    </rPh>
    <rPh sb="3" eb="5">
      <t>カンリ</t>
    </rPh>
    <phoneticPr fontId="17"/>
  </si>
  <si>
    <t>出来形管理資料</t>
    <rPh sb="0" eb="3">
      <t>デキガタ</t>
    </rPh>
    <rPh sb="3" eb="5">
      <t>カンリ</t>
    </rPh>
    <rPh sb="5" eb="7">
      <t>シリョウ</t>
    </rPh>
    <phoneticPr fontId="17"/>
  </si>
  <si>
    <t>出来形管理図表</t>
  </si>
  <si>
    <t>数量計算書</t>
    <rPh sb="0" eb="2">
      <t>スウリョウ</t>
    </rPh>
    <rPh sb="2" eb="5">
      <t>ケイサンショ</t>
    </rPh>
    <phoneticPr fontId="17"/>
  </si>
  <si>
    <t>出来形数量計算書</t>
    <rPh sb="0" eb="2">
      <t>デキ</t>
    </rPh>
    <rPh sb="2" eb="3">
      <t>ガタ</t>
    </rPh>
    <rPh sb="3" eb="5">
      <t>スウリョウ</t>
    </rPh>
    <rPh sb="5" eb="8">
      <t>ケイサンショ</t>
    </rPh>
    <phoneticPr fontId="17"/>
  </si>
  <si>
    <t>品質管理</t>
    <rPh sb="0" eb="2">
      <t>ヒンシツ</t>
    </rPh>
    <phoneticPr fontId="17"/>
  </si>
  <si>
    <t>品質管理資料</t>
    <rPh sb="0" eb="2">
      <t>ヒンシツ</t>
    </rPh>
    <rPh sb="2" eb="4">
      <t>カンリ</t>
    </rPh>
    <rPh sb="4" eb="6">
      <t>シリョウ</t>
    </rPh>
    <phoneticPr fontId="17"/>
  </si>
  <si>
    <t>品質管理図表</t>
  </si>
  <si>
    <t>品質証明資料</t>
    <phoneticPr fontId="17"/>
  </si>
  <si>
    <t>材料品質証明資料</t>
    <phoneticPr fontId="17"/>
  </si>
  <si>
    <t>品質証明書</t>
    <phoneticPr fontId="17"/>
  </si>
  <si>
    <t>建設リサイクル</t>
    <rPh sb="0" eb="2">
      <t>ケンセツ</t>
    </rPh>
    <phoneticPr fontId="17"/>
  </si>
  <si>
    <t>（COBRISに登録した実施書）</t>
    <rPh sb="8" eb="10">
      <t>トウロク</t>
    </rPh>
    <rPh sb="12" eb="15">
      <t>ジッシショ</t>
    </rPh>
    <phoneticPr fontId="17"/>
  </si>
  <si>
    <t>創意工夫・社会性等に関する
実施状況</t>
    <rPh sb="0" eb="4">
      <t>ソウイクフウ</t>
    </rPh>
    <rPh sb="5" eb="8">
      <t>シャカイセイ</t>
    </rPh>
    <rPh sb="8" eb="9">
      <t>トウ</t>
    </rPh>
    <rPh sb="10" eb="11">
      <t>カン</t>
    </rPh>
    <rPh sb="14" eb="16">
      <t>ジッシ</t>
    </rPh>
    <rPh sb="16" eb="18">
      <t>ジョウキョウ</t>
    </rPh>
    <phoneticPr fontId="17"/>
  </si>
  <si>
    <t>区分</t>
    <rPh sb="0" eb="2">
      <t>クブン</t>
    </rPh>
    <phoneticPr fontId="17"/>
  </si>
  <si>
    <t>書類名称</t>
    <phoneticPr fontId="17"/>
  </si>
  <si>
    <t>電子成果品</t>
    <rPh sb="0" eb="2">
      <t>デンシ</t>
    </rPh>
    <rPh sb="2" eb="5">
      <t>セイカヒン</t>
    </rPh>
    <phoneticPr fontId="17"/>
  </si>
  <si>
    <t>電子成果品（CD-RまたはDVD-R）</t>
    <rPh sb="0" eb="2">
      <t>デンシ</t>
    </rPh>
    <rPh sb="2" eb="5">
      <t>セイカヒン</t>
    </rPh>
    <phoneticPr fontId="17"/>
  </si>
  <si>
    <t>電子媒体</t>
    <rPh sb="0" eb="2">
      <t>デンシ</t>
    </rPh>
    <rPh sb="2" eb="4">
      <t>バイタイ</t>
    </rPh>
    <phoneticPr fontId="17"/>
  </si>
  <si>
    <t>電子納品関係書類</t>
    <rPh sb="0" eb="2">
      <t>デンシ</t>
    </rPh>
    <rPh sb="2" eb="4">
      <t>ノウヒン</t>
    </rPh>
    <rPh sb="4" eb="6">
      <t>カンケイ</t>
    </rPh>
    <rPh sb="6" eb="8">
      <t>ショルイ</t>
    </rPh>
    <phoneticPr fontId="17"/>
  </si>
  <si>
    <t>電子媒体納品書</t>
    <phoneticPr fontId="17"/>
  </si>
  <si>
    <t>チェックシステム結果（受注者）</t>
    <rPh sb="11" eb="14">
      <t>ジュチュウシャ</t>
    </rPh>
    <phoneticPr fontId="17"/>
  </si>
  <si>
    <t>担当
監督員</t>
    <rPh sb="0" eb="2">
      <t>タントウ</t>
    </rPh>
    <rPh sb="3" eb="6">
      <t>カントクイン</t>
    </rPh>
    <phoneticPr fontId="17"/>
  </si>
  <si>
    <t>発注者名</t>
    <rPh sb="0" eb="3">
      <t>ハッチュウシャ</t>
    </rPh>
    <rPh sb="3" eb="4">
      <t>メイ</t>
    </rPh>
    <phoneticPr fontId="17"/>
  </si>
  <si>
    <t>工事名称</t>
    <rPh sb="0" eb="2">
      <t>コウジ</t>
    </rPh>
    <rPh sb="2" eb="4">
      <t>メイショウ</t>
    </rPh>
    <phoneticPr fontId="17"/>
  </si>
  <si>
    <t>（１次下請）</t>
    <rPh sb="2" eb="3">
      <t>ジ</t>
    </rPh>
    <rPh sb="3" eb="5">
      <t>シタウケ</t>
    </rPh>
    <phoneticPr fontId="17"/>
  </si>
  <si>
    <t>（２次下請）</t>
    <rPh sb="2" eb="3">
      <t>ジ</t>
    </rPh>
    <rPh sb="3" eb="5">
      <t>シタウケ</t>
    </rPh>
    <phoneticPr fontId="17"/>
  </si>
  <si>
    <t>（３次下請）</t>
    <rPh sb="2" eb="3">
      <t>ジ</t>
    </rPh>
    <rPh sb="3" eb="5">
      <t>シタウケ</t>
    </rPh>
    <phoneticPr fontId="17"/>
  </si>
  <si>
    <t>（４次下請）</t>
    <rPh sb="2" eb="3">
      <t>ジ</t>
    </rPh>
    <rPh sb="3" eb="5">
      <t>シタウケ</t>
    </rPh>
    <phoneticPr fontId="17"/>
  </si>
  <si>
    <t>所在地</t>
    <rPh sb="0" eb="3">
      <t>ショザイチ</t>
    </rPh>
    <phoneticPr fontId="17"/>
  </si>
  <si>
    <t>代表者名</t>
    <rPh sb="0" eb="3">
      <t>ダイヒョウシャ</t>
    </rPh>
    <rPh sb="3" eb="4">
      <t>メイ</t>
    </rPh>
    <phoneticPr fontId="17"/>
  </si>
  <si>
    <t>監理技術者補佐名</t>
    <rPh sb="0" eb="2">
      <t>カンリ</t>
    </rPh>
    <rPh sb="2" eb="5">
      <t>ギジュツシャ</t>
    </rPh>
    <rPh sb="5" eb="7">
      <t>ホサ</t>
    </rPh>
    <rPh sb="7" eb="8">
      <t>メイ</t>
    </rPh>
    <phoneticPr fontId="17"/>
  </si>
  <si>
    <t>専門技術者名</t>
    <rPh sb="0" eb="2">
      <t>センモン</t>
    </rPh>
    <rPh sb="2" eb="5">
      <t>ギジュツシャ</t>
    </rPh>
    <rPh sb="5" eb="6">
      <t>メイ</t>
    </rPh>
    <phoneticPr fontId="17"/>
  </si>
  <si>
    <t>一般 / 特定</t>
    <rPh sb="0" eb="2">
      <t>イッパン</t>
    </rPh>
    <rPh sb="5" eb="7">
      <t>トクテイ</t>
    </rPh>
    <phoneticPr fontId="16"/>
  </si>
  <si>
    <t>担当工事内容</t>
    <rPh sb="0" eb="2">
      <t>タントウ</t>
    </rPh>
    <rPh sb="2" eb="4">
      <t>コウジ</t>
    </rPh>
    <rPh sb="4" eb="6">
      <t>ナイヨウ</t>
    </rPh>
    <phoneticPr fontId="17"/>
  </si>
  <si>
    <t>工事</t>
    <rPh sb="0" eb="2">
      <t>コウジ</t>
    </rPh>
    <phoneticPr fontId="17"/>
  </si>
  <si>
    <t>専門技術者</t>
    <rPh sb="0" eb="2">
      <t>センモン</t>
    </rPh>
    <rPh sb="2" eb="5">
      <t>ギジュツシャ</t>
    </rPh>
    <phoneticPr fontId="17"/>
  </si>
  <si>
    <t>会          長</t>
    <rPh sb="0" eb="12">
      <t>カイチョウ</t>
    </rPh>
    <phoneticPr fontId="17"/>
  </si>
  <si>
    <t>統括安全衛生責任者</t>
    <rPh sb="0" eb="2">
      <t>トウカツ</t>
    </rPh>
    <rPh sb="2" eb="4">
      <t>アンゼン</t>
    </rPh>
    <rPh sb="4" eb="6">
      <t>エイセイ</t>
    </rPh>
    <rPh sb="6" eb="9">
      <t>セキニンシャ</t>
    </rPh>
    <phoneticPr fontId="17"/>
  </si>
  <si>
    <t>元方安全衛生管理者</t>
    <rPh sb="0" eb="1">
      <t>モト</t>
    </rPh>
    <rPh sb="1" eb="2">
      <t>カタ</t>
    </rPh>
    <rPh sb="2" eb="4">
      <t>アンゼン</t>
    </rPh>
    <rPh sb="4" eb="6">
      <t>エイセイ</t>
    </rPh>
    <rPh sb="6" eb="8">
      <t>カンリ</t>
    </rPh>
    <rPh sb="8" eb="9">
      <t>シャ</t>
    </rPh>
    <phoneticPr fontId="17"/>
  </si>
  <si>
    <t>担当工事　　　　　　　　　　　　　　　　　　　　　　　　　　　　　　　　　　　　　　　　　　　　　　　　　　　　　　　　　　　　　　　　　　　　　　　　　　　　　　内　　　容</t>
    <phoneticPr fontId="17"/>
  </si>
  <si>
    <t>副    会    長</t>
    <rPh sb="0" eb="11">
      <t>フクカイチョウ</t>
    </rPh>
    <phoneticPr fontId="17"/>
  </si>
  <si>
    <t>様式１</t>
    <rPh sb="0" eb="2">
      <t>ヨウシキ</t>
    </rPh>
    <phoneticPr fontId="17"/>
  </si>
  <si>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7"/>
  </si>
  <si>
    <t>《下請負人に関する事項》</t>
    <rPh sb="1" eb="2">
      <t>シタ</t>
    </rPh>
    <rPh sb="2" eb="4">
      <t>ウケオ</t>
    </rPh>
    <rPh sb="4" eb="5">
      <t>ヒト</t>
    </rPh>
    <rPh sb="6" eb="7">
      <t>カン</t>
    </rPh>
    <rPh sb="9" eb="11">
      <t>ジコウ</t>
    </rPh>
    <phoneticPr fontId="17"/>
  </si>
  <si>
    <t>会社名・
事業者ID</t>
    <rPh sb="0" eb="3">
      <t>カイシャメイ</t>
    </rPh>
    <rPh sb="5" eb="8">
      <t>ジギョウシャ</t>
    </rPh>
    <phoneticPr fontId="17"/>
  </si>
  <si>
    <t>代表者名</t>
    <rPh sb="0" eb="2">
      <t>ダイヒョウ</t>
    </rPh>
    <rPh sb="2" eb="3">
      <t>シャ</t>
    </rPh>
    <rPh sb="3" eb="4">
      <t>メイ</t>
    </rPh>
    <phoneticPr fontId="17"/>
  </si>
  <si>
    <t>［会社名・事業者ID］</t>
    <phoneticPr fontId="17"/>
  </si>
  <si>
    <t>［事業所名・現場ID］</t>
    <phoneticPr fontId="17"/>
  </si>
  <si>
    <r>
      <t xml:space="preserve">住    所
電話番号
</t>
    </r>
    <r>
      <rPr>
        <sz val="9"/>
        <rFont val="ＭＳ 明朝"/>
        <family val="1"/>
        <charset val="128"/>
      </rPr>
      <t>（※１）</t>
    </r>
    <rPh sb="0" eb="1">
      <t>ジュウ</t>
    </rPh>
    <rPh sb="5" eb="6">
      <t>ショ</t>
    </rPh>
    <rPh sb="7" eb="9">
      <t>デンワ</t>
    </rPh>
    <rPh sb="9" eb="11">
      <t>バンゴウ</t>
    </rPh>
    <phoneticPr fontId="17"/>
  </si>
  <si>
    <t>建設業の
許可</t>
    <rPh sb="0" eb="3">
      <t>ケンセツギョウ</t>
    </rPh>
    <rPh sb="5" eb="7">
      <t>キョカ</t>
    </rPh>
    <phoneticPr fontId="17"/>
  </si>
  <si>
    <t>許　可　業　種</t>
    <rPh sb="0" eb="1">
      <t>モト</t>
    </rPh>
    <rPh sb="2" eb="3">
      <t>カ</t>
    </rPh>
    <rPh sb="4" eb="5">
      <t>ギョウ</t>
    </rPh>
    <rPh sb="6" eb="7">
      <t>シュ</t>
    </rPh>
    <phoneticPr fontId="17"/>
  </si>
  <si>
    <t>許　可　番　号</t>
    <rPh sb="0" eb="3">
      <t>キョカ</t>
    </rPh>
    <rPh sb="4" eb="7">
      <t>バンゴウ</t>
    </rPh>
    <phoneticPr fontId="17"/>
  </si>
  <si>
    <t>許可（更新）年月日</t>
    <rPh sb="0" eb="2">
      <t>キョカ</t>
    </rPh>
    <rPh sb="3" eb="5">
      <t>コウシン</t>
    </rPh>
    <rPh sb="6" eb="9">
      <t>ネンガッピ</t>
    </rPh>
    <phoneticPr fontId="17"/>
  </si>
  <si>
    <t xml:space="preserve">TEL          (          )             </t>
    <phoneticPr fontId="17"/>
  </si>
  <si>
    <t>工事名称
及び
工事内容</t>
    <rPh sb="0" eb="2">
      <t>コウジ</t>
    </rPh>
    <rPh sb="2" eb="4">
      <t>メイショウ</t>
    </rPh>
    <rPh sb="5" eb="6">
      <t>オヨ</t>
    </rPh>
    <rPh sb="8" eb="10">
      <t>コウジ</t>
    </rPh>
    <rPh sb="10" eb="12">
      <t>ナイヨウ</t>
    </rPh>
    <phoneticPr fontId="17"/>
  </si>
  <si>
    <t>工事業</t>
    <rPh sb="0" eb="2">
      <t>コウジ</t>
    </rPh>
    <rPh sb="2" eb="3">
      <t>ギョウ</t>
    </rPh>
    <phoneticPr fontId="17"/>
  </si>
  <si>
    <t>大臣　特定</t>
    <rPh sb="0" eb="2">
      <t>ダイジン</t>
    </rPh>
    <rPh sb="3" eb="5">
      <t>トクテイ</t>
    </rPh>
    <phoneticPr fontId="17"/>
  </si>
  <si>
    <t xml:space="preserve">        第　　　　号</t>
    <rPh sb="8" eb="9">
      <t>ダイ</t>
    </rPh>
    <rPh sb="13" eb="14">
      <t>ゴウ</t>
    </rPh>
    <phoneticPr fontId="17"/>
  </si>
  <si>
    <t>　　年　　月　　日</t>
    <rPh sb="2" eb="3">
      <t>ネン</t>
    </rPh>
    <rPh sb="5" eb="6">
      <t>ガツ</t>
    </rPh>
    <rPh sb="8" eb="9">
      <t>ニチ</t>
    </rPh>
    <phoneticPr fontId="17"/>
  </si>
  <si>
    <t>知事　一般</t>
    <rPh sb="0" eb="2">
      <t>チジ</t>
    </rPh>
    <rPh sb="3" eb="5">
      <t>イッパン</t>
    </rPh>
    <phoneticPr fontId="17"/>
  </si>
  <si>
    <t>契約日</t>
    <rPh sb="0" eb="3">
      <t>ケイヤクビ</t>
    </rPh>
    <phoneticPr fontId="17"/>
  </si>
  <si>
    <t>年　　　月　　　日　</t>
    <rPh sb="0" eb="1">
      <t>ネン</t>
    </rPh>
    <rPh sb="4" eb="5">
      <t>ガツ</t>
    </rPh>
    <rPh sb="8" eb="9">
      <t>ニチ</t>
    </rPh>
    <phoneticPr fontId="17"/>
  </si>
  <si>
    <t>自　　　　　年　　　月　　　日</t>
    <rPh sb="0" eb="1">
      <t>ジ</t>
    </rPh>
    <rPh sb="6" eb="7">
      <t>ネン</t>
    </rPh>
    <rPh sb="10" eb="11">
      <t>ガツ</t>
    </rPh>
    <rPh sb="14" eb="15">
      <t>ニチ</t>
    </rPh>
    <phoneticPr fontId="17"/>
  </si>
  <si>
    <t>至　　　　　年　　　月　　　日</t>
    <rPh sb="0" eb="1">
      <t>イタ</t>
    </rPh>
    <rPh sb="6" eb="7">
      <t>ネン</t>
    </rPh>
    <rPh sb="10" eb="11">
      <t>ガツ</t>
    </rPh>
    <rPh sb="14" eb="15">
      <t>ニチ</t>
    </rPh>
    <phoneticPr fontId="17"/>
  </si>
  <si>
    <r>
      <t xml:space="preserve">下請契約額
</t>
    </r>
    <r>
      <rPr>
        <sz val="9"/>
        <rFont val="ＭＳ 明朝"/>
        <family val="1"/>
        <charset val="128"/>
      </rPr>
      <t>(※２）</t>
    </r>
    <rPh sb="0" eb="2">
      <t>シタウケ</t>
    </rPh>
    <rPh sb="2" eb="4">
      <t>ケイヤク</t>
    </rPh>
    <rPh sb="4" eb="5">
      <t>ガク</t>
    </rPh>
    <phoneticPr fontId="17"/>
  </si>
  <si>
    <t>円　　　　　　　　　　　　</t>
    <rPh sb="0" eb="1">
      <t>エン</t>
    </rPh>
    <phoneticPr fontId="17"/>
  </si>
  <si>
    <r>
      <t xml:space="preserve">契約形式
</t>
    </r>
    <r>
      <rPr>
        <sz val="9"/>
        <rFont val="ＭＳ 明朝"/>
        <family val="1"/>
        <charset val="128"/>
      </rPr>
      <t>（※３）</t>
    </r>
    <rPh sb="0" eb="2">
      <t>ケイヤク</t>
    </rPh>
    <rPh sb="2" eb="4">
      <t>ケイシキ</t>
    </rPh>
    <phoneticPr fontId="17"/>
  </si>
  <si>
    <t>・契約書</t>
    <rPh sb="1" eb="4">
      <t>ケイヤクショ</t>
    </rPh>
    <phoneticPr fontId="17"/>
  </si>
  <si>
    <t>・注文書
　及び請書</t>
    <rPh sb="1" eb="4">
      <t>チュウモンショ</t>
    </rPh>
    <rPh sb="6" eb="7">
      <t>オヨ</t>
    </rPh>
    <rPh sb="8" eb="10">
      <t>ウケショ</t>
    </rPh>
    <phoneticPr fontId="17"/>
  </si>
  <si>
    <t>・毎月払</t>
    <rPh sb="1" eb="3">
      <t>マイツキ</t>
    </rPh>
    <rPh sb="2" eb="4">
      <t>ツキバライ</t>
    </rPh>
    <rPh sb="3" eb="4">
      <t>ハラ</t>
    </rPh>
    <phoneticPr fontId="17"/>
  </si>
  <si>
    <t>代金支払</t>
    <rPh sb="0" eb="2">
      <t>ダイキン</t>
    </rPh>
    <rPh sb="2" eb="4">
      <t>シハラ</t>
    </rPh>
    <phoneticPr fontId="17"/>
  </si>
  <si>
    <t>・前払</t>
    <rPh sb="1" eb="3">
      <t>マエバラ</t>
    </rPh>
    <phoneticPr fontId="17"/>
  </si>
  <si>
    <t>・部分払</t>
    <rPh sb="1" eb="3">
      <t>ブブン</t>
    </rPh>
    <rPh sb="3" eb="4">
      <t>ハラ</t>
    </rPh>
    <phoneticPr fontId="17"/>
  </si>
  <si>
    <t>・完成払</t>
    <rPh sb="1" eb="3">
      <t>カンセイ</t>
    </rPh>
    <rPh sb="3" eb="4">
      <t>ハラ</t>
    </rPh>
    <phoneticPr fontId="17"/>
  </si>
  <si>
    <t>・隔月払</t>
    <rPh sb="1" eb="2">
      <t>カク</t>
    </rPh>
    <rPh sb="2" eb="4">
      <t>ツキバライ</t>
    </rPh>
    <rPh sb="3" eb="4">
      <t>ハラ</t>
    </rPh>
    <phoneticPr fontId="17"/>
  </si>
  <si>
    <t>・現金　　％</t>
    <rPh sb="1" eb="3">
      <t>ゲンキンツキバライ</t>
    </rPh>
    <phoneticPr fontId="17"/>
  </si>
  <si>
    <t>発注者名
及び
住所</t>
    <rPh sb="0" eb="2">
      <t>ハッチュウ</t>
    </rPh>
    <rPh sb="2" eb="3">
      <t>シャ</t>
    </rPh>
    <rPh sb="3" eb="4">
      <t>メイ</t>
    </rPh>
    <rPh sb="5" eb="6">
      <t>オヨ</t>
    </rPh>
    <rPh sb="8" eb="10">
      <t>ジュウショ</t>
    </rPh>
    <phoneticPr fontId="17"/>
  </si>
  <si>
    <t>方法等</t>
    <rPh sb="0" eb="2">
      <t>ホウホウ</t>
    </rPh>
    <rPh sb="2" eb="3">
      <t>トウ</t>
    </rPh>
    <phoneticPr fontId="17"/>
  </si>
  <si>
    <t>(      )%</t>
    <phoneticPr fontId="17"/>
  </si>
  <si>
    <t>(      )%</t>
  </si>
  <si>
    <t>・その他</t>
    <rPh sb="3" eb="4">
      <t>ホカツキバライ</t>
    </rPh>
    <phoneticPr fontId="17"/>
  </si>
  <si>
    <t>・手形　　％</t>
    <rPh sb="1" eb="3">
      <t>テガタツキバライ</t>
    </rPh>
    <phoneticPr fontId="17"/>
  </si>
  <si>
    <t>（　回／月）</t>
    <rPh sb="2" eb="3">
      <t>カイ</t>
    </rPh>
    <rPh sb="4" eb="5">
      <t>ツキ</t>
    </rPh>
    <phoneticPr fontId="17"/>
  </si>
  <si>
    <t>　　手形期間　　　日間</t>
    <rPh sb="2" eb="4">
      <t>テガタ</t>
    </rPh>
    <rPh sb="4" eb="6">
      <t>キカン</t>
    </rPh>
    <rPh sb="9" eb="11">
      <t>ニチカン</t>
    </rPh>
    <phoneticPr fontId="17"/>
  </si>
  <si>
    <t>施工に必要な許可業種</t>
    <rPh sb="0" eb="2">
      <t>セコウ</t>
    </rPh>
    <rPh sb="3" eb="5">
      <t>ヒツヨウ</t>
    </rPh>
    <rPh sb="6" eb="8">
      <t>キョカ</t>
    </rPh>
    <rPh sb="8" eb="10">
      <t>ギョウシュ</t>
    </rPh>
    <phoneticPr fontId="17"/>
  </si>
  <si>
    <t>契約金額</t>
    <rPh sb="0" eb="2">
      <t>ケイヤク</t>
    </rPh>
    <rPh sb="2" eb="4">
      <t>キンガク</t>
    </rPh>
    <phoneticPr fontId="17"/>
  </si>
  <si>
    <t>契約
営業所</t>
    <rPh sb="0" eb="2">
      <t>ケイヤク</t>
    </rPh>
    <rPh sb="3" eb="6">
      <t>エイギョウショ</t>
    </rPh>
    <phoneticPr fontId="17"/>
  </si>
  <si>
    <t>　</t>
    <phoneticPr fontId="17"/>
  </si>
  <si>
    <t>名　　　　　　　　　称</t>
    <rPh sb="0" eb="11">
      <t>メイショウ</t>
    </rPh>
    <phoneticPr fontId="17"/>
  </si>
  <si>
    <t>住　　　　　　　　　所</t>
    <rPh sb="0" eb="11">
      <t>ジュウショ</t>
    </rPh>
    <phoneticPr fontId="17"/>
  </si>
  <si>
    <t>元請契約</t>
    <rPh sb="0" eb="2">
      <t>モトウケ</t>
    </rPh>
    <rPh sb="2" eb="4">
      <t>ケイヤク</t>
    </rPh>
    <phoneticPr fontId="17"/>
  </si>
  <si>
    <t>健康保険等の加入状況
（ ※４ ）</t>
    <rPh sb="0" eb="2">
      <t>ケンコウ</t>
    </rPh>
    <rPh sb="2" eb="4">
      <t>ホケン</t>
    </rPh>
    <rPh sb="4" eb="5">
      <t>トウ</t>
    </rPh>
    <rPh sb="6" eb="8">
      <t>カニュウ</t>
    </rPh>
    <rPh sb="8" eb="10">
      <t>ジョウキョウ</t>
    </rPh>
    <phoneticPr fontId="17"/>
  </si>
  <si>
    <t>　</t>
    <phoneticPr fontId="17"/>
  </si>
  <si>
    <t>保険加入の有無</t>
    <rPh sb="0" eb="2">
      <t>ホケン</t>
    </rPh>
    <rPh sb="2" eb="4">
      <t>カニュウ</t>
    </rPh>
    <rPh sb="5" eb="7">
      <t>ウム</t>
    </rPh>
    <phoneticPr fontId="17"/>
  </si>
  <si>
    <t>健康保険</t>
    <rPh sb="0" eb="2">
      <t>ケンコウ</t>
    </rPh>
    <rPh sb="2" eb="4">
      <t>ホケン</t>
    </rPh>
    <phoneticPr fontId="17"/>
  </si>
  <si>
    <t>厚生年金保険</t>
    <rPh sb="0" eb="2">
      <t>コウセイ</t>
    </rPh>
    <rPh sb="2" eb="4">
      <t>ネンキン</t>
    </rPh>
    <rPh sb="4" eb="6">
      <t>ホケン</t>
    </rPh>
    <phoneticPr fontId="17"/>
  </si>
  <si>
    <t>雇用保険</t>
    <rPh sb="0" eb="2">
      <t>コヨウ</t>
    </rPh>
    <rPh sb="2" eb="4">
      <t>ホケン</t>
    </rPh>
    <phoneticPr fontId="17"/>
  </si>
  <si>
    <t>下請契約</t>
    <rPh sb="0" eb="2">
      <t>シタウケ</t>
    </rPh>
    <rPh sb="2" eb="4">
      <t>ケイヤク</t>
    </rPh>
    <phoneticPr fontId="17"/>
  </si>
  <si>
    <t>加入　　未加入
適用除外</t>
    <rPh sb="0" eb="2">
      <t>カニュウ</t>
    </rPh>
    <rPh sb="4" eb="7">
      <t>ミカニュウ</t>
    </rPh>
    <rPh sb="8" eb="10">
      <t>テキヨウ</t>
    </rPh>
    <rPh sb="10" eb="12">
      <t>ジョガイ</t>
    </rPh>
    <phoneticPr fontId="17"/>
  </si>
  <si>
    <t>事業所
整理記号等</t>
    <rPh sb="0" eb="3">
      <t>ジギョウショ</t>
    </rPh>
    <rPh sb="4" eb="6">
      <t>セイリ</t>
    </rPh>
    <rPh sb="6" eb="8">
      <t>キゴウ</t>
    </rPh>
    <rPh sb="8" eb="9">
      <t>トウ</t>
    </rPh>
    <phoneticPr fontId="17"/>
  </si>
  <si>
    <t>営業所の名称</t>
    <rPh sb="0" eb="3">
      <t>エイギョウショ</t>
    </rPh>
    <rPh sb="4" eb="6">
      <t>メイショウ</t>
    </rPh>
    <phoneticPr fontId="17"/>
  </si>
  <si>
    <t>健康保険等の加入状況</t>
    <rPh sb="0" eb="2">
      <t>ケンコウ</t>
    </rPh>
    <rPh sb="2" eb="4">
      <t>ホケン</t>
    </rPh>
    <rPh sb="4" eb="5">
      <t>トウ</t>
    </rPh>
    <rPh sb="6" eb="8">
      <t>カニュウ</t>
    </rPh>
    <rPh sb="8" eb="10">
      <t>ジョウキョウ</t>
    </rPh>
    <phoneticPr fontId="17"/>
  </si>
  <si>
    <t>現場代理人名</t>
    <rPh sb="0" eb="2">
      <t>ゲンバ</t>
    </rPh>
    <rPh sb="2" eb="4">
      <t>ダイリ</t>
    </rPh>
    <rPh sb="4" eb="5">
      <t>ニン</t>
    </rPh>
    <rPh sb="5" eb="6">
      <t>メイ</t>
    </rPh>
    <phoneticPr fontId="17"/>
  </si>
  <si>
    <t>安全衛生責任者名</t>
    <rPh sb="0" eb="2">
      <t>アンゼン</t>
    </rPh>
    <rPh sb="2" eb="4">
      <t>エイセイ</t>
    </rPh>
    <rPh sb="4" eb="7">
      <t>セキニンシャ</t>
    </rPh>
    <rPh sb="7" eb="8">
      <t>メイ</t>
    </rPh>
    <phoneticPr fontId="17"/>
  </si>
  <si>
    <t>権限及び
意見申出方法</t>
    <rPh sb="0" eb="2">
      <t>ケンゲン</t>
    </rPh>
    <rPh sb="2" eb="3">
      <t>オヨ</t>
    </rPh>
    <rPh sb="5" eb="7">
      <t>イケン</t>
    </rPh>
    <rPh sb="7" eb="9">
      <t>モウシデ</t>
    </rPh>
    <rPh sb="9" eb="11">
      <t>ホウホウ</t>
    </rPh>
    <phoneticPr fontId="17"/>
  </si>
  <si>
    <t>安全衛生推進者名</t>
    <rPh sb="0" eb="2">
      <t>アンゼン</t>
    </rPh>
    <rPh sb="2" eb="4">
      <t>エイセイ</t>
    </rPh>
    <rPh sb="4" eb="6">
      <t>スイシン</t>
    </rPh>
    <rPh sb="6" eb="7">
      <t>セキニンシャ</t>
    </rPh>
    <rPh sb="7" eb="8">
      <t>メイ</t>
    </rPh>
    <phoneticPr fontId="17"/>
  </si>
  <si>
    <t>主任技術者名</t>
    <rPh sb="0" eb="2">
      <t>シュニン</t>
    </rPh>
    <rPh sb="2" eb="5">
      <t>ギジュツシャ</t>
    </rPh>
    <rPh sb="5" eb="6">
      <t>メイ</t>
    </rPh>
    <phoneticPr fontId="17"/>
  </si>
  <si>
    <t>専　任
非専任</t>
    <rPh sb="0" eb="3">
      <t>センニン</t>
    </rPh>
    <rPh sb="4" eb="5">
      <t>ヒ</t>
    </rPh>
    <rPh sb="5" eb="7">
      <t>センニン</t>
    </rPh>
    <phoneticPr fontId="17"/>
  </si>
  <si>
    <t>雇用管理責任者名</t>
    <rPh sb="0" eb="2">
      <t>コヨウ</t>
    </rPh>
    <rPh sb="2" eb="4">
      <t>カンリ</t>
    </rPh>
    <rPh sb="4" eb="7">
      <t>セキニンシャ</t>
    </rPh>
    <rPh sb="7" eb="8">
      <t>メイ</t>
    </rPh>
    <phoneticPr fontId="17"/>
  </si>
  <si>
    <t>資格内容</t>
    <rPh sb="0" eb="2">
      <t>シカク</t>
    </rPh>
    <rPh sb="2" eb="4">
      <t>ナイヨウ</t>
    </rPh>
    <phoneticPr fontId="17"/>
  </si>
  <si>
    <t>発注者の
監督員名</t>
    <rPh sb="0" eb="3">
      <t>ハッチュウシャ</t>
    </rPh>
    <rPh sb="5" eb="7">
      <t>カントク</t>
    </rPh>
    <rPh sb="7" eb="8">
      <t>イン</t>
    </rPh>
    <rPh sb="8" eb="9">
      <t>メイ</t>
    </rPh>
    <phoneticPr fontId="17"/>
  </si>
  <si>
    <t>権限及び意見申出方法</t>
    <rPh sb="0" eb="2">
      <t>ケンゲン</t>
    </rPh>
    <rPh sb="2" eb="3">
      <t>オヨ</t>
    </rPh>
    <rPh sb="4" eb="6">
      <t>イケン</t>
    </rPh>
    <rPh sb="6" eb="7">
      <t>モウ</t>
    </rPh>
    <rPh sb="7" eb="8">
      <t>デ</t>
    </rPh>
    <rPh sb="8" eb="10">
      <t>ホウホウ</t>
    </rPh>
    <phoneticPr fontId="17"/>
  </si>
  <si>
    <t>監督員名</t>
    <rPh sb="0" eb="2">
      <t>カントク</t>
    </rPh>
    <rPh sb="2" eb="3">
      <t>イン</t>
    </rPh>
    <rPh sb="3" eb="4">
      <t>メイ</t>
    </rPh>
    <phoneticPr fontId="17"/>
  </si>
  <si>
    <t>現場
代理人名</t>
    <rPh sb="0" eb="2">
      <t>ゲンバ</t>
    </rPh>
    <rPh sb="3" eb="5">
      <t>ダイリ</t>
    </rPh>
    <rPh sb="5" eb="6">
      <t>ニン</t>
    </rPh>
    <rPh sb="6" eb="7">
      <t>メイ</t>
    </rPh>
    <phoneticPr fontId="17"/>
  </si>
  <si>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7"/>
  </si>
  <si>
    <t>有　 無</t>
    <rPh sb="0" eb="1">
      <t>ユウ</t>
    </rPh>
    <rPh sb="3" eb="4">
      <t>ム</t>
    </rPh>
    <phoneticPr fontId="17"/>
  </si>
  <si>
    <t>外国人建設就労者の従事の状況(有無)</t>
    <phoneticPr fontId="17"/>
  </si>
  <si>
    <t>外国人建設就労者の従事の状況(有無)</t>
    <phoneticPr fontId="17"/>
  </si>
  <si>
    <t>外国人技能実習生の従事状況(有無)</t>
    <phoneticPr fontId="17"/>
  </si>
  <si>
    <t>監理技術者名　
主任技術者名</t>
    <rPh sb="0" eb="2">
      <t>カンリ</t>
    </rPh>
    <rPh sb="2" eb="5">
      <t>ギジュツシャ</t>
    </rPh>
    <rPh sb="5" eb="6">
      <t>メイ</t>
    </rPh>
    <rPh sb="8" eb="10">
      <t>シュニン</t>
    </rPh>
    <rPh sb="10" eb="13">
      <t>ギジュツシャ</t>
    </rPh>
    <rPh sb="13" eb="14">
      <t>メイ</t>
    </rPh>
    <phoneticPr fontId="17"/>
  </si>
  <si>
    <t>監理技術者
補佐名</t>
    <rPh sb="0" eb="2">
      <t>カンリ</t>
    </rPh>
    <rPh sb="2" eb="5">
      <t>ギジュツシャ</t>
    </rPh>
    <rPh sb="6" eb="8">
      <t>ホサ</t>
    </rPh>
    <rPh sb="8" eb="9">
      <t>メイ</t>
    </rPh>
    <phoneticPr fontId="17"/>
  </si>
  <si>
    <t>（※１）</t>
    <phoneticPr fontId="17"/>
  </si>
  <si>
    <t>（※１）</t>
    <phoneticPr fontId="17"/>
  </si>
  <si>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7"/>
  </si>
  <si>
    <t>専門
技術者名</t>
    <rPh sb="0" eb="2">
      <t>センモン</t>
    </rPh>
    <rPh sb="3" eb="6">
      <t>ギジュツシャ</t>
    </rPh>
    <rPh sb="6" eb="7">
      <t>メイ</t>
    </rPh>
    <phoneticPr fontId="17"/>
  </si>
  <si>
    <t>（※２）</t>
    <phoneticPr fontId="17"/>
  </si>
  <si>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7"/>
  </si>
  <si>
    <t>（※３）</t>
    <phoneticPr fontId="17"/>
  </si>
  <si>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7"/>
  </si>
  <si>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7"/>
  </si>
  <si>
    <t>担当
工事内容</t>
    <rPh sb="0" eb="2">
      <t>タントウ</t>
    </rPh>
    <rPh sb="3" eb="5">
      <t>コウジ</t>
    </rPh>
    <rPh sb="5" eb="7">
      <t>ナイヨウ</t>
    </rPh>
    <phoneticPr fontId="17"/>
  </si>
  <si>
    <t>（※４）</t>
    <phoneticPr fontId="17"/>
  </si>
  <si>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7"/>
  </si>
  <si>
    <t>外国人技能実習生の従事状況(有無)</t>
    <phoneticPr fontId="17"/>
  </si>
  <si>
    <t>※　色つきセルは入力必須項目。</t>
    <rPh sb="2" eb="3">
      <t>イロ</t>
    </rPh>
    <rPh sb="8" eb="10">
      <t>ニュウリョク</t>
    </rPh>
    <rPh sb="10" eb="12">
      <t>ヒッス</t>
    </rPh>
    <rPh sb="12" eb="14">
      <t>コウモク</t>
    </rPh>
    <phoneticPr fontId="17"/>
  </si>
  <si>
    <t>様式２</t>
    <rPh sb="0" eb="2">
      <t>ヨウシキ</t>
    </rPh>
    <phoneticPr fontId="17"/>
  </si>
  <si>
    <t>《再下請負関係》</t>
    <rPh sb="1" eb="2">
      <t>サイ</t>
    </rPh>
    <rPh sb="2" eb="3">
      <t>シタ</t>
    </rPh>
    <rPh sb="3" eb="5">
      <t>ウケオ</t>
    </rPh>
    <rPh sb="5" eb="7">
      <t>カンケイ</t>
    </rPh>
    <phoneticPr fontId="17"/>
  </si>
  <si>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7"/>
  </si>
  <si>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7"/>
  </si>
  <si>
    <t>会社名
・事業者ID</t>
    <rPh sb="0" eb="3">
      <t>カイシャメイ</t>
    </rPh>
    <rPh sb="5" eb="8">
      <t>ジギョウシャ</t>
    </rPh>
    <phoneticPr fontId="17"/>
  </si>
  <si>
    <t>直近上位
注文者名</t>
    <rPh sb="0" eb="1">
      <t>チョク</t>
    </rPh>
    <rPh sb="1" eb="2">
      <t>チカ</t>
    </rPh>
    <rPh sb="2" eb="4">
      <t>ジョウイ</t>
    </rPh>
    <rPh sb="5" eb="7">
      <t>チュウモン</t>
    </rPh>
    <rPh sb="7" eb="8">
      <t>シャ</t>
    </rPh>
    <rPh sb="8" eb="9">
      <t>メイ</t>
    </rPh>
    <phoneticPr fontId="17"/>
  </si>
  <si>
    <t>住所
電話番号</t>
    <rPh sb="0" eb="2">
      <t>ジュウショ</t>
    </rPh>
    <rPh sb="3" eb="5">
      <t>デンワ</t>
    </rPh>
    <rPh sb="5" eb="7">
      <t>バンゴウ</t>
    </rPh>
    <phoneticPr fontId="17"/>
  </si>
  <si>
    <t>【報告下請負業者】</t>
    <rPh sb="1" eb="3">
      <t>ホウコク</t>
    </rPh>
    <rPh sb="3" eb="4">
      <t>シタ</t>
    </rPh>
    <rPh sb="4" eb="6">
      <t>ウケオ</t>
    </rPh>
    <rPh sb="6" eb="8">
      <t>ギョウシャ</t>
    </rPh>
    <phoneticPr fontId="17"/>
  </si>
  <si>
    <t xml:space="preserve">TEL          (          )             </t>
    <phoneticPr fontId="17"/>
  </si>
  <si>
    <t>元請名称・事業者ID</t>
    <rPh sb="0" eb="2">
      <t>モトウケ</t>
    </rPh>
    <rPh sb="2" eb="4">
      <t>メイショウ</t>
    </rPh>
    <rPh sb="5" eb="7">
      <t>ジギョウ</t>
    </rPh>
    <rPh sb="7" eb="8">
      <t>シャ</t>
    </rPh>
    <phoneticPr fontId="17"/>
  </si>
  <si>
    <t>自　　　　　年　　　月　　　日
至　　　　　年　　　月　　　日</t>
    <rPh sb="0" eb="1">
      <t>ジ</t>
    </rPh>
    <rPh sb="6" eb="7">
      <t>ネン</t>
    </rPh>
    <rPh sb="10" eb="11">
      <t>ガツ</t>
    </rPh>
    <rPh sb="14" eb="15">
      <t>ニチ</t>
    </rPh>
    <rPh sb="16" eb="17">
      <t>イタ</t>
    </rPh>
    <phoneticPr fontId="17"/>
  </si>
  <si>
    <t>会社名・事業者ID</t>
    <rPh sb="0" eb="2">
      <t>カイシャ</t>
    </rPh>
    <rPh sb="2" eb="3">
      <t>メイ</t>
    </rPh>
    <rPh sb="4" eb="7">
      <t>ジギョウシャ</t>
    </rPh>
    <phoneticPr fontId="17"/>
  </si>
  <si>
    <r>
      <t xml:space="preserve">下請契約額
</t>
    </r>
    <r>
      <rPr>
        <sz val="9"/>
        <rFont val="ＭＳ 明朝"/>
        <family val="1"/>
        <charset val="128"/>
      </rPr>
      <t>(※１）</t>
    </r>
    <rPh sb="0" eb="2">
      <t>シタウケ</t>
    </rPh>
    <rPh sb="2" eb="4">
      <t>ケイヤク</t>
    </rPh>
    <rPh sb="4" eb="5">
      <t>ガク</t>
    </rPh>
    <phoneticPr fontId="17"/>
  </si>
  <si>
    <t>《自社に関する事項》</t>
    <rPh sb="1" eb="3">
      <t>ジシャ</t>
    </rPh>
    <phoneticPr fontId="17"/>
  </si>
  <si>
    <t>健康保険等の加入状況
（ ※２ ）</t>
    <rPh sb="0" eb="2">
      <t>ケンコウ</t>
    </rPh>
    <rPh sb="2" eb="4">
      <t>ホケン</t>
    </rPh>
    <rPh sb="4" eb="5">
      <t>トウ</t>
    </rPh>
    <rPh sb="6" eb="8">
      <t>カニュウ</t>
    </rPh>
    <rPh sb="8" eb="10">
      <t>ジョウキョウ</t>
    </rPh>
    <phoneticPr fontId="17"/>
  </si>
  <si>
    <t>外国人技能実習生の従事状況(有無)</t>
    <phoneticPr fontId="17"/>
  </si>
  <si>
    <t>作　　業　　員　　名　　簿</t>
  </si>
  <si>
    <t>（　　年　　月　　日作成)</t>
    <phoneticPr fontId="17"/>
  </si>
  <si>
    <t>元請
確認欄</t>
    <phoneticPr fontId="17"/>
  </si>
  <si>
    <t>事業所の名称
・現場ID</t>
    <rPh sb="8" eb="10">
      <t>ゲンバ</t>
    </rPh>
    <phoneticPr fontId="17"/>
  </si>
  <si>
    <t>所長名</t>
  </si>
  <si>
    <t>提出日　　　　　年　　　月　　　日</t>
    <rPh sb="0" eb="2">
      <t>テイシュツ</t>
    </rPh>
    <rPh sb="2" eb="3">
      <t>ビ</t>
    </rPh>
    <rPh sb="8" eb="9">
      <t>ネン</t>
    </rPh>
    <rPh sb="12" eb="13">
      <t>ガツ</t>
    </rPh>
    <rPh sb="16" eb="17">
      <t>ヒ</t>
    </rPh>
    <phoneticPr fontId="17"/>
  </si>
  <si>
    <t>本書面に記載した内容は、作業員名簿として安全衛生管理や労働災害発生時の緊急連絡・対応のために元請負業者に提示することについて、記載者本人は同意しています。</t>
    <phoneticPr fontId="17"/>
  </si>
  <si>
    <t>一次会社名
・事業者ID</t>
    <rPh sb="0" eb="1">
      <t>イチ</t>
    </rPh>
    <rPh sb="7" eb="9">
      <t>ジギョウ</t>
    </rPh>
    <rPh sb="9" eb="10">
      <t>シャ</t>
    </rPh>
    <phoneticPr fontId="17"/>
  </si>
  <si>
    <t>（　次)会社名
・事業者ID</t>
    <rPh sb="9" eb="12">
      <t>ジギョウシャ</t>
    </rPh>
    <phoneticPr fontId="17"/>
  </si>
  <si>
    <t>番号</t>
    <rPh sb="0" eb="1">
      <t>バン</t>
    </rPh>
    <rPh sb="1" eb="2">
      <t>ゴウ</t>
    </rPh>
    <phoneticPr fontId="17"/>
  </si>
  <si>
    <t>ふりがな</t>
    <phoneticPr fontId="17"/>
  </si>
  <si>
    <t>職種</t>
  </si>
  <si>
    <t>※</t>
    <phoneticPr fontId="17"/>
  </si>
  <si>
    <t>生年月日</t>
    <phoneticPr fontId="17"/>
  </si>
  <si>
    <t>建設業退職金
共済制度</t>
    <rPh sb="0" eb="3">
      <t>ケンセツギョウ</t>
    </rPh>
    <rPh sb="3" eb="6">
      <t>タイショクキン</t>
    </rPh>
    <rPh sb="7" eb="9">
      <t>キョウサイ</t>
    </rPh>
    <rPh sb="9" eb="11">
      <t>セイド</t>
    </rPh>
    <phoneticPr fontId="17"/>
  </si>
  <si>
    <t>教　育・資　格・免　許</t>
    <rPh sb="0" eb="1">
      <t>キョウ</t>
    </rPh>
    <rPh sb="2" eb="3">
      <t>イク</t>
    </rPh>
    <rPh sb="4" eb="5">
      <t>シ</t>
    </rPh>
    <rPh sb="6" eb="7">
      <t>カク</t>
    </rPh>
    <rPh sb="8" eb="9">
      <t>メン</t>
    </rPh>
    <rPh sb="10" eb="11">
      <t>モト</t>
    </rPh>
    <phoneticPr fontId="17"/>
  </si>
  <si>
    <t>入場年月日</t>
  </si>
  <si>
    <t>氏名</t>
  </si>
  <si>
    <t>年金保険</t>
    <rPh sb="0" eb="2">
      <t>ネンキン</t>
    </rPh>
    <rPh sb="2" eb="4">
      <t>ホケン</t>
    </rPh>
    <phoneticPr fontId="17"/>
  </si>
  <si>
    <t>年齢</t>
  </si>
  <si>
    <t>中小企業退職金
共済制度</t>
    <rPh sb="0" eb="2">
      <t>チュウショウ</t>
    </rPh>
    <rPh sb="2" eb="4">
      <t>キギョウ</t>
    </rPh>
    <rPh sb="4" eb="6">
      <t>タイショク</t>
    </rPh>
    <rPh sb="6" eb="7">
      <t>キン</t>
    </rPh>
    <rPh sb="8" eb="10">
      <t>キョウサイ</t>
    </rPh>
    <rPh sb="10" eb="12">
      <t>セイド</t>
    </rPh>
    <phoneticPr fontId="17"/>
  </si>
  <si>
    <t>雇入・職長
特別教育</t>
    <rPh sb="0" eb="1">
      <t>ヤトイ</t>
    </rPh>
    <rPh sb="1" eb="2">
      <t>ニュウ</t>
    </rPh>
    <rPh sb="3" eb="5">
      <t>ショクチョウ</t>
    </rPh>
    <rPh sb="6" eb="8">
      <t>トクベツ</t>
    </rPh>
    <rPh sb="8" eb="10">
      <t>キョウイク</t>
    </rPh>
    <phoneticPr fontId="17"/>
  </si>
  <si>
    <t>技能講習</t>
  </si>
  <si>
    <t>免　許</t>
    <phoneticPr fontId="17"/>
  </si>
  <si>
    <t>受入教育
実施年月日</t>
    <phoneticPr fontId="17"/>
  </si>
  <si>
    <t>技能者ID</t>
    <rPh sb="0" eb="3">
      <t>ギノウシャ</t>
    </rPh>
    <phoneticPr fontId="17"/>
  </si>
  <si>
    <t>年　月　日</t>
  </si>
  <si>
    <t>歳</t>
  </si>
  <si>
    <t>（注)１．※印欄には次の略称を入れる。</t>
    <rPh sb="1" eb="2">
      <t>チュウ</t>
    </rPh>
    <rPh sb="6" eb="7">
      <t>ジルシ</t>
    </rPh>
    <rPh sb="7" eb="8">
      <t>ラン</t>
    </rPh>
    <rPh sb="10" eb="11">
      <t>ツギ</t>
    </rPh>
    <rPh sb="12" eb="14">
      <t>リャクショウ</t>
    </rPh>
    <rPh sb="15" eb="16">
      <t>イ</t>
    </rPh>
    <phoneticPr fontId="17"/>
  </si>
  <si>
    <t>（注）６．年金保険欄には、左欄に年金保険の名称（厚生年金、国民年金）を記載。
　　　　　各年金の受給者である場合は、左欄に「受給者」と記載。</t>
    <phoneticPr fontId="17"/>
  </si>
  <si>
    <t>　　現 … 現場代理人</t>
    <rPh sb="2" eb="3">
      <t>ゲン</t>
    </rPh>
    <phoneticPr fontId="17"/>
  </si>
  <si>
    <t>作 … 作業主任者（（注）2.)</t>
    <rPh sb="0" eb="1">
      <t>サク</t>
    </rPh>
    <phoneticPr fontId="17"/>
  </si>
  <si>
    <t>　　女 … 女性作業員</t>
    <rPh sb="2" eb="3">
      <t>オンナ</t>
    </rPh>
    <phoneticPr fontId="17"/>
  </si>
  <si>
    <t>未 … 18歳未満の作業員</t>
    <rPh sb="0" eb="1">
      <t>ミ</t>
    </rPh>
    <rPh sb="6" eb="7">
      <t>サイ</t>
    </rPh>
    <rPh sb="7" eb="9">
      <t>ミマン</t>
    </rPh>
    <rPh sb="10" eb="13">
      <t>サギョウイン</t>
    </rPh>
    <phoneticPr fontId="17"/>
  </si>
  <si>
    <t>　　主 … 主任技術者</t>
    <rPh sb="2" eb="3">
      <t>シュ</t>
    </rPh>
    <phoneticPr fontId="17"/>
  </si>
  <si>
    <t>職 … 職　長</t>
    <rPh sb="0" eb="1">
      <t>ショク</t>
    </rPh>
    <phoneticPr fontId="17"/>
  </si>
  <si>
    <t>安 … 安全衛生責任者</t>
    <rPh sb="0" eb="1">
      <t>アン</t>
    </rPh>
    <phoneticPr fontId="17"/>
  </si>
  <si>
    <t xml:space="preserve"> 能 … 能力向上教育</t>
    <rPh sb="1" eb="2">
      <t>ノウ</t>
    </rPh>
    <rPh sb="5" eb="7">
      <t>ノウリョク</t>
    </rPh>
    <rPh sb="7" eb="9">
      <t>コウジョウ</t>
    </rPh>
    <rPh sb="9" eb="11">
      <t>キョウイク</t>
    </rPh>
    <phoneticPr fontId="17"/>
  </si>
  <si>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7"/>
  </si>
  <si>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7"/>
  </si>
  <si>
    <t>　　習 … 外国人技能実習生</t>
    <rPh sb="2" eb="3">
      <t>シュウ</t>
    </rPh>
    <phoneticPr fontId="17"/>
  </si>
  <si>
    <t>就 … 外国人建設就労者</t>
    <rPh sb="0" eb="1">
      <t>シュウ</t>
    </rPh>
    <phoneticPr fontId="17"/>
  </si>
  <si>
    <t>　　 １特 …１号特定技能外国人</t>
    <rPh sb="4" eb="5">
      <t>トク</t>
    </rPh>
    <phoneticPr fontId="17"/>
  </si>
  <si>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7"/>
  </si>
  <si>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7"/>
  </si>
  <si>
    <t>（注）３．各社別に作成するのが原則だが、リース機械等の運転者は一緒でもよい。</t>
    <rPh sb="1" eb="2">
      <t>チュウ</t>
    </rPh>
    <phoneticPr fontId="17"/>
  </si>
  <si>
    <t>（注）９．安全衛生に関する教育の内容（例：雇入時教育、職長教育、建設用リフトの運転の業務
          に係る特別教育）については「雇入・職長特別教育」欄に記載。</t>
    <phoneticPr fontId="17"/>
  </si>
  <si>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7"/>
  </si>
  <si>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7"/>
  </si>
  <si>
    <t>（注）10．建設工事に係る知識及び技術又は技能に関する資格（例：登録○○基幹技能者、○級○
          ○施工管理技士）を有する場合は、「免許」欄に記載。</t>
    <rPh sb="57" eb="59">
      <t>セコウ</t>
    </rPh>
    <rPh sb="59" eb="61">
      <t>カンリ</t>
    </rPh>
    <phoneticPr fontId="17"/>
  </si>
  <si>
    <t>（注）11．記載事項の一部について、別紙を用いて記載しても差し支えない。</t>
    <phoneticPr fontId="17"/>
  </si>
  <si>
    <t>選　定　理　由　書</t>
    <rPh sb="0" eb="1">
      <t>セン</t>
    </rPh>
    <rPh sb="2" eb="3">
      <t>サダム</t>
    </rPh>
    <rPh sb="4" eb="5">
      <t>リ</t>
    </rPh>
    <rPh sb="6" eb="7">
      <t>ヨシ</t>
    </rPh>
    <rPh sb="8" eb="9">
      <t>ショ</t>
    </rPh>
    <phoneticPr fontId="17"/>
  </si>
  <si>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7"/>
  </si>
  <si>
    <t>１　下請負人の住所又は所在</t>
    <rPh sb="2" eb="3">
      <t>シタ</t>
    </rPh>
    <rPh sb="3" eb="5">
      <t>ウケオイ</t>
    </rPh>
    <rPh sb="5" eb="6">
      <t>ニン</t>
    </rPh>
    <rPh sb="7" eb="9">
      <t>ジュウショ</t>
    </rPh>
    <rPh sb="9" eb="10">
      <t>マタ</t>
    </rPh>
    <rPh sb="11" eb="13">
      <t>ショザイ</t>
    </rPh>
    <phoneticPr fontId="17"/>
  </si>
  <si>
    <t>２　氏名又は名称</t>
    <rPh sb="2" eb="4">
      <t>シメイ</t>
    </rPh>
    <rPh sb="4" eb="5">
      <t>マタ</t>
    </rPh>
    <rPh sb="6" eb="8">
      <t>メイショウ</t>
    </rPh>
    <phoneticPr fontId="17"/>
  </si>
  <si>
    <t>３　建設業許可番号</t>
    <rPh sb="2" eb="4">
      <t>ケンセツ</t>
    </rPh>
    <rPh sb="4" eb="5">
      <t>ギョウ</t>
    </rPh>
    <rPh sb="5" eb="7">
      <t>キョカ</t>
    </rPh>
    <rPh sb="7" eb="9">
      <t>バンゴウ</t>
    </rPh>
    <phoneticPr fontId="17"/>
  </si>
  <si>
    <t>・大臣許可</t>
    <rPh sb="1" eb="3">
      <t>ダイジン</t>
    </rPh>
    <rPh sb="3" eb="5">
      <t>キョカ</t>
    </rPh>
    <phoneticPr fontId="17"/>
  </si>
  <si>
    <t>・知事許可</t>
    <rPh sb="1" eb="3">
      <t>チジ</t>
    </rPh>
    <rPh sb="3" eb="5">
      <t>キョカ</t>
    </rPh>
    <phoneticPr fontId="17"/>
  </si>
  <si>
    <t>・許可なし</t>
    <rPh sb="1" eb="3">
      <t>キョカ</t>
    </rPh>
    <phoneticPr fontId="17"/>
  </si>
  <si>
    <t>号）</t>
    <rPh sb="0" eb="1">
      <t>ゴウ</t>
    </rPh>
    <phoneticPr fontId="17"/>
  </si>
  <si>
    <t>４　契約額</t>
    <rPh sb="2" eb="4">
      <t>ケイヤク</t>
    </rPh>
    <rPh sb="4" eb="5">
      <t>ガク</t>
    </rPh>
    <phoneticPr fontId="17"/>
  </si>
  <si>
    <t>円</t>
    <rPh sb="0" eb="1">
      <t>エン</t>
    </rPh>
    <phoneticPr fontId="17"/>
  </si>
  <si>
    <t>５　工期</t>
    <rPh sb="2" eb="4">
      <t>コウキ</t>
    </rPh>
    <phoneticPr fontId="17"/>
  </si>
  <si>
    <t>～</t>
    <phoneticPr fontId="17"/>
  </si>
  <si>
    <t>６　県内業者にしなかった理由</t>
    <rPh sb="2" eb="4">
      <t>ケンナイ</t>
    </rPh>
    <rPh sb="4" eb="6">
      <t>ギョウシャ</t>
    </rPh>
    <rPh sb="12" eb="14">
      <t>リユウ</t>
    </rPh>
    <phoneticPr fontId="17"/>
  </si>
  <si>
    <t>（具体的に記載すること。）</t>
    <rPh sb="1" eb="4">
      <t>グタイテキ</t>
    </rPh>
    <rPh sb="5" eb="7">
      <t>キサイ</t>
    </rPh>
    <phoneticPr fontId="17"/>
  </si>
  <si>
    <t>100</t>
    <phoneticPr fontId="17"/>
  </si>
  <si>
    <t>110</t>
    <phoneticPr fontId="17"/>
  </si>
  <si>
    <t>120</t>
    <phoneticPr fontId="17"/>
  </si>
  <si>
    <t>130</t>
    <phoneticPr fontId="17"/>
  </si>
  <si>
    <t>140</t>
    <phoneticPr fontId="17"/>
  </si>
  <si>
    <t>適正な労働条件に係る
「誓約書」の日付</t>
    <rPh sb="0" eb="2">
      <t>テキセイ</t>
    </rPh>
    <rPh sb="3" eb="7">
      <t>ロウドウジョウケン</t>
    </rPh>
    <rPh sb="8" eb="9">
      <t>カカ</t>
    </rPh>
    <rPh sb="12" eb="15">
      <t>セイヤクショ</t>
    </rPh>
    <rPh sb="17" eb="19">
      <t>ヒヅケ</t>
    </rPh>
    <phoneticPr fontId="98"/>
  </si>
  <si>
    <t>年　　月　　日</t>
    <rPh sb="0" eb="1">
      <t>ネン</t>
    </rPh>
    <rPh sb="3" eb="4">
      <t>ツキ</t>
    </rPh>
    <rPh sb="6" eb="7">
      <t>ヒ</t>
    </rPh>
    <phoneticPr fontId="98"/>
  </si>
  <si>
    <t>福岡市博多区東公園７－７</t>
  </si>
  <si>
    <t>(株）福岡企画技調</t>
  </si>
  <si>
    <t>代表取締役　企画太郎</t>
  </si>
  <si>
    <t>○</t>
  </si>
  <si>
    <t>「安全・訓練等の活動報告書」は工事打合せ簿によるものとして削除</t>
    <rPh sb="29" eb="31">
      <t>サクジョ</t>
    </rPh>
    <phoneticPr fontId="17"/>
  </si>
  <si>
    <t>削除</t>
    <rPh sb="0" eb="2">
      <t>サクジョ</t>
    </rPh>
    <phoneticPr fontId="17"/>
  </si>
  <si>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7"/>
  </si>
  <si>
    <t>改定</t>
    <rPh sb="0" eb="2">
      <t>カイテイ</t>
    </rPh>
    <phoneticPr fontId="17"/>
  </si>
  <si>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7"/>
  </si>
  <si>
    <t>「事前協議チェックシート【工事】」、「材料承認願い」、「施工体系図」の改定</t>
    <rPh sb="19" eb="23">
      <t>ザイリョウショウニン</t>
    </rPh>
    <rPh sb="23" eb="24">
      <t>ネガ</t>
    </rPh>
    <rPh sb="28" eb="33">
      <t>セコウタイケイズ</t>
    </rPh>
    <rPh sb="35" eb="37">
      <t>カイテイ</t>
    </rPh>
    <phoneticPr fontId="17"/>
  </si>
  <si>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7"/>
  </si>
  <si>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7"/>
  </si>
  <si>
    <t>工 　事 　名：</t>
    <rPh sb="0" eb="1">
      <t>コウ</t>
    </rPh>
    <rPh sb="3" eb="4">
      <t>コト</t>
    </rPh>
    <rPh sb="6" eb="7">
      <t>メイ</t>
    </rPh>
    <phoneticPr fontId="17"/>
  </si>
  <si>
    <t>受注会社名：</t>
    <rPh sb="0" eb="2">
      <t>ジュチュウ</t>
    </rPh>
    <rPh sb="2" eb="4">
      <t>カイシャ</t>
    </rPh>
    <rPh sb="4" eb="5">
      <t>メイ</t>
    </rPh>
    <phoneticPr fontId="17"/>
  </si>
  <si>
    <t>作 　成 　者：</t>
    <rPh sb="0" eb="1">
      <t>サク</t>
    </rPh>
    <rPh sb="3" eb="4">
      <t>シゲル</t>
    </rPh>
    <rPh sb="6" eb="7">
      <t>シャ</t>
    </rPh>
    <phoneticPr fontId="17"/>
  </si>
  <si>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8"/>
  </si>
  <si>
    <t>床掘工</t>
    <rPh sb="0" eb="2">
      <t>トコボリ</t>
    </rPh>
    <rPh sb="2" eb="3">
      <t>コウ</t>
    </rPh>
    <phoneticPr fontId="98"/>
  </si>
  <si>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8"/>
  </si>
  <si>
    <t>ＩＣＴ活用工事（小規模土工）計画書</t>
    <rPh sb="3" eb="5">
      <t>カツヨウ</t>
    </rPh>
    <rPh sb="5" eb="7">
      <t>コウジ</t>
    </rPh>
    <rPh sb="8" eb="11">
      <t>ショウキボ</t>
    </rPh>
    <rPh sb="11" eb="12">
      <t>ド</t>
    </rPh>
    <rPh sb="12" eb="13">
      <t>コウ</t>
    </rPh>
    <rPh sb="14" eb="16">
      <t>ケイカク</t>
    </rPh>
    <rPh sb="16" eb="17">
      <t>ショ</t>
    </rPh>
    <phoneticPr fontId="98"/>
  </si>
  <si>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8"/>
  </si>
  <si>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8"/>
  </si>
  <si>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8"/>
  </si>
  <si>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8"/>
  </si>
  <si>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8"/>
  </si>
  <si>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8"/>
  </si>
  <si>
    <t>床掘工</t>
    <rPh sb="0" eb="2">
      <t>トコボ</t>
    </rPh>
    <rPh sb="2" eb="3">
      <t>コウ</t>
    </rPh>
    <phoneticPr fontId="98"/>
  </si>
  <si>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8"/>
  </si>
  <si>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8"/>
  </si>
  <si>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8"/>
  </si>
  <si>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8"/>
  </si>
  <si>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8"/>
  </si>
  <si>
    <t>ＩＣＴ活用工事（基礎工）計画書</t>
    <rPh sb="3" eb="5">
      <t>カツヨウ</t>
    </rPh>
    <rPh sb="5" eb="7">
      <t>コウジ</t>
    </rPh>
    <rPh sb="8" eb="10">
      <t>キソ</t>
    </rPh>
    <rPh sb="10" eb="11">
      <t>コウ</t>
    </rPh>
    <rPh sb="12" eb="14">
      <t>ケイカク</t>
    </rPh>
    <rPh sb="14" eb="15">
      <t>ショ</t>
    </rPh>
    <phoneticPr fontId="98"/>
  </si>
  <si>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8"/>
  </si>
  <si>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8"/>
  </si>
  <si>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8"/>
  </si>
  <si>
    <t>ＩＣＴ活用工事（擁壁工）計画書</t>
    <rPh sb="3" eb="5">
      <t>カツヨウ</t>
    </rPh>
    <rPh sb="5" eb="7">
      <t>コウジ</t>
    </rPh>
    <rPh sb="8" eb="10">
      <t>ヨウヘキ</t>
    </rPh>
    <rPh sb="10" eb="11">
      <t>コウ</t>
    </rPh>
    <rPh sb="12" eb="14">
      <t>ケイカク</t>
    </rPh>
    <rPh sb="14" eb="15">
      <t>ショ</t>
    </rPh>
    <phoneticPr fontId="98"/>
  </si>
  <si>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8"/>
  </si>
  <si>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8"/>
  </si>
  <si>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8"/>
  </si>
  <si>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8"/>
  </si>
  <si>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7"/>
  </si>
  <si>
    <t>各書類</t>
    <rPh sb="0" eb="3">
      <t>カクショルイ</t>
    </rPh>
    <phoneticPr fontId="17"/>
  </si>
  <si>
    <t>210，100，150</t>
    <phoneticPr fontId="17"/>
  </si>
  <si>
    <t>220</t>
    <phoneticPr fontId="17"/>
  </si>
  <si>
    <t>（2.01版）</t>
    <rPh sb="5" eb="6">
      <t>バン</t>
    </rPh>
    <phoneticPr fontId="17"/>
  </si>
  <si>
    <t>240</t>
    <phoneticPr fontId="17"/>
  </si>
  <si>
    <t>様式－５(1)</t>
    <rPh sb="0" eb="2">
      <t>ヨウシキ</t>
    </rPh>
    <phoneticPr fontId="86"/>
  </si>
  <si>
    <t>請求書</t>
    <rPh sb="0" eb="3">
      <t>セイキュウショ</t>
    </rPh>
    <phoneticPr fontId="86"/>
  </si>
  <si>
    <t>（</t>
    <phoneticPr fontId="86"/>
  </si>
  <si>
    <t>）</t>
    <phoneticPr fontId="86"/>
  </si>
  <si>
    <t>前払金</t>
    <rPh sb="0" eb="3">
      <t>マエバライキン</t>
    </rPh>
    <phoneticPr fontId="17"/>
  </si>
  <si>
    <t>中間前払金</t>
    <rPh sb="0" eb="2">
      <t>チュウカン</t>
    </rPh>
    <rPh sb="2" eb="4">
      <t>マエバラ</t>
    </rPh>
    <rPh sb="4" eb="5">
      <t>キン</t>
    </rPh>
    <phoneticPr fontId="17"/>
  </si>
  <si>
    <t>部分払金</t>
    <rPh sb="0" eb="2">
      <t>ブブン</t>
    </rPh>
    <rPh sb="2" eb="3">
      <t>ハラ</t>
    </rPh>
    <rPh sb="3" eb="4">
      <t>キン</t>
    </rPh>
    <phoneticPr fontId="17"/>
  </si>
  <si>
    <t>完成代金</t>
    <rPh sb="0" eb="2">
      <t>カンセイ</t>
    </rPh>
    <rPh sb="2" eb="4">
      <t>ダイキン</t>
    </rPh>
    <phoneticPr fontId="17"/>
  </si>
  <si>
    <t>請求者（住所）</t>
    <phoneticPr fontId="86"/>
  </si>
  <si>
    <t>（氏名）</t>
    <phoneticPr fontId="86"/>
  </si>
  <si>
    <t>（記名押印又は署名）</t>
    <rPh sb="1" eb="3">
      <t>キメイ</t>
    </rPh>
    <rPh sb="3" eb="5">
      <t>オウイン</t>
    </rPh>
    <rPh sb="4" eb="5">
      <t>イン</t>
    </rPh>
    <rPh sb="5" eb="6">
      <t>マタ</t>
    </rPh>
    <rPh sb="7" eb="9">
      <t>ショメイ</t>
    </rPh>
    <phoneticPr fontId="86"/>
  </si>
  <si>
    <t>下記のとおり請求します。</t>
    <phoneticPr fontId="86"/>
  </si>
  <si>
    <t>請求金額</t>
    <phoneticPr fontId="86"/>
  </si>
  <si>
    <t>ただし、次の工事の(</t>
    <phoneticPr fontId="86"/>
  </si>
  <si>
    <t>)として</t>
    <phoneticPr fontId="86"/>
  </si>
  <si>
    <t>契約日</t>
  </si>
  <si>
    <t>￥</t>
    <phoneticPr fontId="86"/>
  </si>
  <si>
    <t>債権者番号</t>
  </si>
  <si>
    <t>(注)1．</t>
    <phoneticPr fontId="17"/>
  </si>
  <si>
    <t>（　　　）には前払金、中間前払金、部分払金、完成代金の別を記入すること。</t>
  </si>
  <si>
    <t>2．</t>
    <phoneticPr fontId="21"/>
  </si>
  <si>
    <t>部分払金を請求する場合は、請求内訳書を添付すること。</t>
  </si>
  <si>
    <t>3．</t>
    <phoneticPr fontId="21"/>
  </si>
  <si>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6"/>
  </si>
  <si>
    <t>追加</t>
    <rPh sb="0" eb="2">
      <t>ツイカ</t>
    </rPh>
    <phoneticPr fontId="17"/>
  </si>
  <si>
    <t>「その他：受注者用」から移動</t>
    <rPh sb="3" eb="4">
      <t>タ</t>
    </rPh>
    <rPh sb="5" eb="9">
      <t>ジュチュウシャヨウ</t>
    </rPh>
    <rPh sb="12" eb="14">
      <t>イドウ</t>
    </rPh>
    <phoneticPr fontId="17"/>
  </si>
  <si>
    <t>1270</t>
    <phoneticPr fontId="17"/>
  </si>
  <si>
    <t>工事安全対策自己点検チェックリストの最下段部の「（提出）～最後」を削除</t>
    <rPh sb="18" eb="21">
      <t>サイゲダン</t>
    </rPh>
    <rPh sb="21" eb="22">
      <t>ブ</t>
    </rPh>
    <rPh sb="25" eb="27">
      <t>テイシュツ</t>
    </rPh>
    <rPh sb="29" eb="31">
      <t>サイゴ</t>
    </rPh>
    <rPh sb="33" eb="35">
      <t>サクジョ</t>
    </rPh>
    <phoneticPr fontId="17"/>
  </si>
  <si>
    <t>250</t>
    <phoneticPr fontId="17"/>
  </si>
  <si>
    <t>改定</t>
    <rPh sb="0" eb="2">
      <t>カイテイ</t>
    </rPh>
    <phoneticPr fontId="17"/>
  </si>
  <si>
    <t>提出書類一覧</t>
    <rPh sb="0" eb="2">
      <t>テイシュツ</t>
    </rPh>
    <rPh sb="2" eb="4">
      <t>ショルイ</t>
    </rPh>
    <rPh sb="4" eb="6">
      <t>イチラン</t>
    </rPh>
    <phoneticPr fontId="17"/>
  </si>
  <si>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7"/>
  </si>
  <si>
    <t>修正</t>
    <rPh sb="0" eb="2">
      <t>シュウセイ</t>
    </rPh>
    <phoneticPr fontId="17"/>
  </si>
  <si>
    <t>任意様式</t>
    <rPh sb="0" eb="2">
      <t>ニンイ</t>
    </rPh>
    <rPh sb="2" eb="4">
      <t>ヨウシキ</t>
    </rPh>
    <phoneticPr fontId="17"/>
  </si>
  <si>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7"/>
  </si>
  <si>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7"/>
  </si>
  <si>
    <t>追加</t>
    <rPh sb="0" eb="2">
      <t>ツイカ</t>
    </rPh>
    <phoneticPr fontId="17"/>
  </si>
  <si>
    <t>各様式</t>
    <rPh sb="0" eb="1">
      <t>カク</t>
    </rPh>
    <rPh sb="1" eb="3">
      <t>ヨウシキ</t>
    </rPh>
    <phoneticPr fontId="17"/>
  </si>
  <si>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7"/>
  </si>
  <si>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7"/>
  </si>
  <si>
    <t>技術提案履行報告書</t>
    <rPh sb="0" eb="2">
      <t>ギジュツ</t>
    </rPh>
    <rPh sb="2" eb="4">
      <t>テイアン</t>
    </rPh>
    <rPh sb="4" eb="6">
      <t>リコウ</t>
    </rPh>
    <rPh sb="6" eb="9">
      <t>ホウコクショ</t>
    </rPh>
    <phoneticPr fontId="17"/>
  </si>
  <si>
    <t>総合評価の場合</t>
    <rPh sb="0" eb="2">
      <t>ソウゴウ</t>
    </rPh>
    <rPh sb="2" eb="4">
      <t>ヒョウカ</t>
    </rPh>
    <rPh sb="5" eb="7">
      <t>バアイ</t>
    </rPh>
    <phoneticPr fontId="17"/>
  </si>
  <si>
    <t>各様式</t>
    <rPh sb="0" eb="1">
      <t>カク</t>
    </rPh>
    <rPh sb="1" eb="3">
      <t>ヨウシキ</t>
    </rPh>
    <phoneticPr fontId="17"/>
  </si>
  <si>
    <t>工事完成図・工事写真・工程管理表、施設台帳、技術提案履行報告書の追加</t>
    <rPh sb="17" eb="19">
      <t>シセツ</t>
    </rPh>
    <rPh sb="19" eb="21">
      <t>ダイチョウ</t>
    </rPh>
    <rPh sb="32" eb="34">
      <t>ツイカ</t>
    </rPh>
    <phoneticPr fontId="17"/>
  </si>
  <si>
    <t>表１：該当する発注方式のチェック欄に「☑」と記入する。</t>
    <rPh sb="0" eb="1">
      <t>ヒョウ</t>
    </rPh>
    <rPh sb="3" eb="5">
      <t>ガイトウ</t>
    </rPh>
    <rPh sb="7" eb="9">
      <t>ハッチュウ</t>
    </rPh>
    <rPh sb="9" eb="11">
      <t>ホウシキ</t>
    </rPh>
    <rPh sb="16" eb="17">
      <t>ラン</t>
    </rPh>
    <rPh sb="22" eb="24">
      <t>キニュウ</t>
    </rPh>
    <phoneticPr fontId="98"/>
  </si>
  <si>
    <t>出来形</t>
    <rPh sb="0" eb="2">
      <t>デキ</t>
    </rPh>
    <rPh sb="2" eb="3">
      <t>ガタ</t>
    </rPh>
    <phoneticPr fontId="110"/>
  </si>
  <si>
    <t>福岡　次郎</t>
    <rPh sb="0" eb="2">
      <t>ふくおか</t>
    </rPh>
    <rPh sb="3" eb="5">
      <t>じろう</t>
    </rPh>
    <phoneticPr fontId="38" type="Hiragana"/>
  </si>
  <si>
    <t>福岡　三郎</t>
    <rPh sb="0" eb="2">
      <t>ふくおか</t>
    </rPh>
    <rPh sb="3" eb="5">
      <t>さぶろう</t>
    </rPh>
    <phoneticPr fontId="38" type="Hiragana"/>
  </si>
  <si>
    <t>福岡　五郎</t>
    <rPh sb="0" eb="2">
      <t>ふくおか</t>
    </rPh>
    <rPh sb="3" eb="5">
      <t>ごろう</t>
    </rPh>
    <phoneticPr fontId="38" type="Hiragana"/>
  </si>
  <si>
    <t>　（福岡　四郎）</t>
    <rPh sb="2" eb="4">
      <t>ふくおか</t>
    </rPh>
    <rPh sb="5" eb="7">
      <t>しろう</t>
    </rPh>
    <phoneticPr fontId="38"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</si>
  <si>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7"/>
  </si>
  <si>
    <t>（工事価格のうち、現場労働者に関する健康保険、厚生年金保険及び雇用保険の法定の</t>
    <phoneticPr fontId="17"/>
  </si>
  <si>
    <t xml:space="preserve">事業主負担額 </t>
    <phoneticPr fontId="17"/>
  </si>
  <si>
    <t xml:space="preserve"> 円）</t>
  </si>
  <si>
    <t>〇〇〇〇〇</t>
  </si>
  <si>
    <t>□□□□□</t>
  </si>
  <si>
    <t>△△△△△△</t>
  </si>
  <si>
    <t>Ｌ型擁壁</t>
    <rPh sb="1" eb="2">
      <t>ガタ</t>
    </rPh>
    <rPh sb="2" eb="4">
      <t>ヨウヘキ</t>
    </rPh>
    <phoneticPr fontId="10"/>
  </si>
  <si>
    <t>1200×1500</t>
  </si>
  <si>
    <t>1400×1500</t>
  </si>
  <si>
    <t>1800×1500</t>
  </si>
  <si>
    <t>2000×1500</t>
  </si>
  <si>
    <t>本</t>
    <rPh sb="0" eb="1">
      <t>ホン</t>
    </rPh>
    <phoneticPr fontId="17"/>
  </si>
  <si>
    <t>令和〇年〇月〇日</t>
    <rPh sb="0" eb="2">
      <t>レイワ</t>
    </rPh>
    <rPh sb="3" eb="4">
      <t>ネン</t>
    </rPh>
    <rPh sb="5" eb="6">
      <t>ガツ</t>
    </rPh>
    <rPh sb="7" eb="8">
      <t>ニチ</t>
    </rPh>
    <phoneticPr fontId="10"/>
  </si>
  <si>
    <t>路盤工</t>
    <rPh sb="0" eb="3">
      <t>ロバンコウ</t>
    </rPh>
    <phoneticPr fontId="10"/>
  </si>
  <si>
    <t>上層路盤工
下層路盤工</t>
    <rPh sb="0" eb="2">
      <t>ジョウソウ</t>
    </rPh>
    <rPh sb="2" eb="4">
      <t>ロバン</t>
    </rPh>
    <rPh sb="4" eb="5">
      <t>コウ</t>
    </rPh>
    <rPh sb="6" eb="8">
      <t>カソウ</t>
    </rPh>
    <rPh sb="8" eb="11">
      <t>ロバンコウ</t>
    </rPh>
    <phoneticPr fontId="17"/>
  </si>
  <si>
    <t>施工完了時
施工幅、施工厚さ</t>
    <rPh sb="0" eb="2">
      <t>セコウ</t>
    </rPh>
    <rPh sb="2" eb="4">
      <t>カンリョウ</t>
    </rPh>
    <rPh sb="4" eb="5">
      <t>ジ</t>
    </rPh>
    <rPh sb="6" eb="8">
      <t>セコウ</t>
    </rPh>
    <rPh sb="8" eb="9">
      <t>ハバ</t>
    </rPh>
    <rPh sb="10" eb="12">
      <t>セコウ</t>
    </rPh>
    <rPh sb="12" eb="13">
      <t>アツ</t>
    </rPh>
    <phoneticPr fontId="10"/>
  </si>
  <si>
    <t>曇り（10℃）</t>
    <rPh sb="0" eb="1">
      <t>クモ</t>
    </rPh>
    <phoneticPr fontId="17"/>
  </si>
  <si>
    <t>(株）福岡企画技調　現場代理人　福岡次郎</t>
    <rPh sb="10" eb="12">
      <t>ゲンバ</t>
    </rPh>
    <rPh sb="12" eb="15">
      <t>ダイリニン</t>
    </rPh>
    <rPh sb="16" eb="18">
      <t>フクオカ</t>
    </rPh>
    <rPh sb="18" eb="20">
      <t>ジロウ</t>
    </rPh>
    <phoneticPr fontId="17"/>
  </si>
  <si>
    <t>（木）</t>
    <rPh sb="1" eb="2">
      <t>モク</t>
    </rPh>
    <phoneticPr fontId="17"/>
  </si>
  <si>
    <t>福岡県○○市○○○地内（県道○○○線　○○○交差点）</t>
    <rPh sb="0" eb="3">
      <t>フクオカケン</t>
    </rPh>
    <rPh sb="5" eb="6">
      <t>シ</t>
    </rPh>
    <rPh sb="9" eb="10">
      <t>チ</t>
    </rPh>
    <rPh sb="10" eb="11">
      <t>ナイ</t>
    </rPh>
    <rPh sb="12" eb="14">
      <t>ケンドウ</t>
    </rPh>
    <rPh sb="17" eb="18">
      <t>セン</t>
    </rPh>
    <rPh sb="22" eb="25">
      <t>コウサテン</t>
    </rPh>
    <phoneticPr fontId="17"/>
  </si>
  <si>
    <t>○○　○○</t>
    <phoneticPr fontId="17"/>
  </si>
  <si>
    <t>○○歳</t>
    <rPh sb="2" eb="3">
      <t>サイ</t>
    </rPh>
    <phoneticPr fontId="17"/>
  </si>
  <si>
    <t>男性</t>
    <rPh sb="0" eb="2">
      <t>ダンセイ</t>
    </rPh>
    <phoneticPr fontId="17"/>
  </si>
  <si>
    <t>交通誘導員</t>
    <rPh sb="0" eb="2">
      <t>コウツウ</t>
    </rPh>
    <rPh sb="2" eb="5">
      <t>ユウドウイン</t>
    </rPh>
    <phoneticPr fontId="17"/>
  </si>
  <si>
    <t>右足骨折</t>
    <rPh sb="0" eb="2">
      <t>ミギアシ</t>
    </rPh>
    <rPh sb="2" eb="4">
      <t>コッセツ</t>
    </rPh>
    <phoneticPr fontId="17"/>
  </si>
  <si>
    <t>○○○病院</t>
    <rPh sb="3" eb="5">
      <t>ビョウイン</t>
    </rPh>
    <phoneticPr fontId="17"/>
  </si>
  <si>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7"/>
  </si>
  <si>
    <t>　　　　　　１０月</t>
    <rPh sb="8" eb="9">
      <t>ガツ</t>
    </rPh>
    <phoneticPr fontId="17"/>
  </si>
  <si>
    <t>　　　　　　１１月</t>
    <rPh sb="8" eb="9">
      <t>ガツ</t>
    </rPh>
    <phoneticPr fontId="17"/>
  </si>
  <si>
    <t>　　　　　　１２月</t>
    <rPh sb="8" eb="9">
      <t>ガツ</t>
    </rPh>
    <phoneticPr fontId="17"/>
  </si>
  <si>
    <t>　　　　　　　９月</t>
    <rPh sb="8" eb="9">
      <t>ガツ</t>
    </rPh>
    <phoneticPr fontId="17"/>
  </si>
  <si>
    <t>　　　　　　　８月</t>
    <rPh sb="8" eb="9">
      <t>ガツ</t>
    </rPh>
    <phoneticPr fontId="17"/>
  </si>
  <si>
    <t>令和〇年　　　７月</t>
    <rPh sb="0" eb="2">
      <t>レイワ</t>
    </rPh>
    <rPh sb="3" eb="4">
      <t>ネン</t>
    </rPh>
    <rPh sb="8" eb="9">
      <t>ガツ</t>
    </rPh>
    <phoneticPr fontId="17"/>
  </si>
  <si>
    <t>令和〇　　　　１月</t>
    <rPh sb="0" eb="2">
      <t>レイワ</t>
    </rPh>
    <rPh sb="8" eb="9">
      <t>ガツ</t>
    </rPh>
    <phoneticPr fontId="17"/>
  </si>
  <si>
    <t>10月〇日第１回変更契約</t>
    <rPh sb="2" eb="3">
      <t>ガツ</t>
    </rPh>
    <rPh sb="4" eb="5">
      <t>ニチ</t>
    </rPh>
    <rPh sb="5" eb="6">
      <t>ダイ</t>
    </rPh>
    <rPh sb="7" eb="8">
      <t>カイ</t>
    </rPh>
    <rPh sb="8" eb="10">
      <t>ヘンコウ</t>
    </rPh>
    <rPh sb="10" eb="12">
      <t>ケイヤク</t>
    </rPh>
    <phoneticPr fontId="17"/>
  </si>
  <si>
    <t>70（50）</t>
    <phoneticPr fontId="17"/>
  </si>
  <si>
    <t>100（70）</t>
    <phoneticPr fontId="17"/>
  </si>
  <si>
    <t>　　（80）</t>
    <phoneticPr fontId="17"/>
  </si>
  <si>
    <t>　　（100）</t>
    <phoneticPr fontId="17"/>
  </si>
  <si>
    <t>高密度ポリエチレン管</t>
    <rPh sb="0" eb="3">
      <t>コウミツド</t>
    </rPh>
    <rPh sb="9" eb="10">
      <t>カン</t>
    </rPh>
    <phoneticPr fontId="17"/>
  </si>
  <si>
    <t>φ600</t>
    <phoneticPr fontId="17"/>
  </si>
  <si>
    <t>ｍ</t>
    <phoneticPr fontId="17"/>
  </si>
  <si>
    <t>φ600</t>
    <phoneticPr fontId="17"/>
  </si>
  <si>
    <t>ｍ</t>
    <phoneticPr fontId="17"/>
  </si>
  <si>
    <t>鋼矢板</t>
    <rPh sb="0" eb="3">
      <t>コウヤイタ</t>
    </rPh>
    <phoneticPr fontId="17"/>
  </si>
  <si>
    <t>〇型〇ｍ</t>
    <rPh sb="1" eb="2">
      <t>ガタ</t>
    </rPh>
    <phoneticPr fontId="17"/>
  </si>
  <si>
    <t>枚</t>
    <rPh sb="0" eb="1">
      <t>マイ</t>
    </rPh>
    <phoneticPr fontId="17"/>
  </si>
  <si>
    <t>　　地域への貢献等</t>
    <phoneticPr fontId="17"/>
  </si>
  <si>
    <t>　　安全衛生</t>
    <phoneticPr fontId="17"/>
  </si>
  <si>
    <t>　　品質</t>
    <phoneticPr fontId="17"/>
  </si>
  <si>
    <t>　　新技術活用</t>
    <phoneticPr fontId="17"/>
  </si>
  <si>
    <t>　　施工</t>
    <phoneticPr fontId="17"/>
  </si>
  <si>
    <t xml:space="preserve"> 　　創意工夫</t>
    <phoneticPr fontId="17"/>
  </si>
  <si>
    <t>　　社会性等</t>
    <phoneticPr fontId="17"/>
  </si>
  <si>
    <t>福岡県新技術・新工法ライブラリーの活用</t>
    <rPh sb="0" eb="3">
      <t>フクオカケン</t>
    </rPh>
    <rPh sb="3" eb="6">
      <t>シンギジュツ</t>
    </rPh>
    <rPh sb="7" eb="10">
      <t>シンコウホウ</t>
    </rPh>
    <rPh sb="17" eb="19">
      <t>カツヨウ</t>
    </rPh>
    <phoneticPr fontId="17"/>
  </si>
  <si>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7"/>
  </si>
  <si>
    <t>統一様式</t>
    <rPh sb="0" eb="2">
      <t>トウイツ</t>
    </rPh>
    <rPh sb="2" eb="4">
      <t>ヨウシキ</t>
    </rPh>
    <phoneticPr fontId="17"/>
  </si>
  <si>
    <t>参考記入例の記載</t>
    <rPh sb="0" eb="2">
      <t>サンコウ</t>
    </rPh>
    <rPh sb="2" eb="4">
      <t>キニュウ</t>
    </rPh>
    <rPh sb="4" eb="5">
      <t>レイ</t>
    </rPh>
    <rPh sb="6" eb="8">
      <t>キサイ</t>
    </rPh>
    <phoneticPr fontId="17"/>
  </si>
  <si>
    <t>様式第031号</t>
    <rPh sb="0" eb="2">
      <t>ヨウシキ</t>
    </rPh>
    <rPh sb="2" eb="3">
      <t>ダイ</t>
    </rPh>
    <rPh sb="6" eb="7">
      <t>ゴウ</t>
    </rPh>
    <phoneticPr fontId="163"/>
  </si>
  <si>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3"/>
  </si>
  <si>
    <t>年</t>
    <rPh sb="0" eb="1">
      <t>ネン</t>
    </rPh>
    <phoneticPr fontId="163"/>
  </si>
  <si>
    <t>月</t>
    <rPh sb="0" eb="1">
      <t>ガツ</t>
    </rPh>
    <phoneticPr fontId="163"/>
  </si>
  <si>
    <t>日</t>
    <rPh sb="0" eb="1">
      <t>ニチ</t>
    </rPh>
    <phoneticPr fontId="163"/>
  </si>
  <si>
    <t>発注者</t>
    <phoneticPr fontId="163"/>
  </si>
  <si>
    <t>殿</t>
    <rPh sb="0" eb="1">
      <t>トノ</t>
    </rPh>
    <phoneticPr fontId="163"/>
  </si>
  <si>
    <t>受注者</t>
    <rPh sb="0" eb="3">
      <t>ジュチュウシャ</t>
    </rPh>
    <phoneticPr fontId="163"/>
  </si>
  <si>
    <t>住所</t>
    <rPh sb="0" eb="2">
      <t>ジュウショ</t>
    </rPh>
    <phoneticPr fontId="163"/>
  </si>
  <si>
    <t>名称</t>
    <rPh sb="0" eb="2">
      <t>メイショウ</t>
    </rPh>
    <phoneticPr fontId="163"/>
  </si>
  <si>
    <t>共済契約者番号</t>
    <rPh sb="0" eb="2">
      <t>キョウサイ</t>
    </rPh>
    <rPh sb="2" eb="5">
      <t>ケイヤクシャ</t>
    </rPh>
    <rPh sb="5" eb="7">
      <t>バンゴウ</t>
    </rPh>
    <phoneticPr fontId="163"/>
  </si>
  <si>
    <t>建設キャリアアップシステム事業者ID</t>
    <rPh sb="0" eb="2">
      <t>ケンセツ</t>
    </rPh>
    <rPh sb="13" eb="16">
      <t>ジギョウシャ</t>
    </rPh>
    <phoneticPr fontId="163"/>
  </si>
  <si>
    <t>工事番号および工事名</t>
    <rPh sb="0" eb="2">
      <t>コウジ</t>
    </rPh>
    <rPh sb="2" eb="4">
      <t>バンゴウ</t>
    </rPh>
    <rPh sb="7" eb="9">
      <t>コウジ</t>
    </rPh>
    <rPh sb="9" eb="10">
      <t>メイ</t>
    </rPh>
    <phoneticPr fontId="163"/>
  </si>
  <si>
    <t>建設キャリアアップシステム現場ID</t>
    <rPh sb="0" eb="2">
      <t>ケンセツ</t>
    </rPh>
    <rPh sb="13" eb="15">
      <t>ゲンバ</t>
    </rPh>
    <phoneticPr fontId="163"/>
  </si>
  <si>
    <t>工事期間</t>
    <rPh sb="0" eb="2">
      <t>コウジ</t>
    </rPh>
    <rPh sb="2" eb="4">
      <t>キカン</t>
    </rPh>
    <phoneticPr fontId="163"/>
  </si>
  <si>
    <t>～</t>
    <phoneticPr fontId="163"/>
  </si>
  <si>
    <t>上記工事に係る建設業退職金共済制度の掛金充当実績について、以下のとおり報告します。</t>
    <phoneticPr fontId="163"/>
  </si>
  <si>
    <t>（１）</t>
    <phoneticPr fontId="163"/>
  </si>
  <si>
    <t>工事全体</t>
    <rPh sb="0" eb="2">
      <t>コウジ</t>
    </rPh>
    <rPh sb="2" eb="4">
      <t>ゼンタイ</t>
    </rPh>
    <phoneticPr fontId="163"/>
  </si>
  <si>
    <t>労働者延べ就労日数</t>
    <rPh sb="0" eb="3">
      <t>ロウドウシャ</t>
    </rPh>
    <rPh sb="3" eb="4">
      <t>ノ</t>
    </rPh>
    <rPh sb="5" eb="7">
      <t>シュウロウ</t>
    </rPh>
    <rPh sb="7" eb="9">
      <t>ニッスウ</t>
    </rPh>
    <phoneticPr fontId="163"/>
  </si>
  <si>
    <t>人日</t>
    <rPh sb="0" eb="1">
      <t>ニン</t>
    </rPh>
    <rPh sb="1" eb="2">
      <t>ニチ</t>
    </rPh>
    <phoneticPr fontId="163"/>
  </si>
  <si>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3"/>
  </si>
  <si>
    <t>者</t>
    <rPh sb="0" eb="1">
      <t>モノ</t>
    </rPh>
    <phoneticPr fontId="163"/>
  </si>
  <si>
    <t>本工事に従事した労働者数</t>
    <rPh sb="0" eb="1">
      <t>ホン</t>
    </rPh>
    <rPh sb="1" eb="3">
      <t>コウジ</t>
    </rPh>
    <rPh sb="4" eb="6">
      <t>ジュウジ</t>
    </rPh>
    <rPh sb="8" eb="11">
      <t>ロウドウシャ</t>
    </rPh>
    <rPh sb="11" eb="12">
      <t>スウ</t>
    </rPh>
    <phoneticPr fontId="163"/>
  </si>
  <si>
    <t>人</t>
    <rPh sb="0" eb="1">
      <t>ニン</t>
    </rPh>
    <phoneticPr fontId="163"/>
  </si>
  <si>
    <t>（２）</t>
    <phoneticPr fontId="163"/>
  </si>
  <si>
    <t>建退共対象労働者</t>
    <rPh sb="0" eb="3">
      <t>ケ</t>
    </rPh>
    <rPh sb="3" eb="5">
      <t>タイショウ</t>
    </rPh>
    <rPh sb="5" eb="8">
      <t>ロウドウシャ</t>
    </rPh>
    <phoneticPr fontId="163"/>
  </si>
  <si>
    <t>建退共対象労働者延べ就労日数（掛金充当日数）</t>
    <phoneticPr fontId="163"/>
  </si>
  <si>
    <t>採用した方式</t>
    <rPh sb="0" eb="2">
      <t>サイヨウ</t>
    </rPh>
    <rPh sb="4" eb="6">
      <t>ホウシキ</t>
    </rPh>
    <phoneticPr fontId="163"/>
  </si>
  <si>
    <t>電子申請方式</t>
    <rPh sb="0" eb="2">
      <t>デンシ</t>
    </rPh>
    <rPh sb="2" eb="4">
      <t>シンセイ</t>
    </rPh>
    <rPh sb="4" eb="6">
      <t>ホウシキ</t>
    </rPh>
    <phoneticPr fontId="163"/>
  </si>
  <si>
    <t>証紙貼付方式</t>
    <rPh sb="0" eb="2">
      <t>ショウシ</t>
    </rPh>
    <rPh sb="2" eb="4">
      <t>チョウフ</t>
    </rPh>
    <rPh sb="4" eb="6">
      <t>ホウシキ</t>
    </rPh>
    <phoneticPr fontId="163"/>
  </si>
  <si>
    <t>・</t>
    <phoneticPr fontId="163"/>
  </si>
  <si>
    <t>事業者数（元請を含む）</t>
    <rPh sb="0" eb="3">
      <t>ジギョウシャ</t>
    </rPh>
    <rPh sb="3" eb="4">
      <t>スウ</t>
    </rPh>
    <rPh sb="5" eb="7">
      <t>モトウケ</t>
    </rPh>
    <rPh sb="8" eb="9">
      <t>フク</t>
    </rPh>
    <phoneticPr fontId="163"/>
  </si>
  <si>
    <t>・</t>
    <phoneticPr fontId="163"/>
  </si>
  <si>
    <t>対象労働者数</t>
    <rPh sb="0" eb="2">
      <t>タイショウ</t>
    </rPh>
    <rPh sb="2" eb="5">
      <t>ロウドウシャ</t>
    </rPh>
    <rPh sb="5" eb="6">
      <t>スウ</t>
    </rPh>
    <phoneticPr fontId="163"/>
  </si>
  <si>
    <t>（参考：工事全体の数を記入すること）</t>
    <phoneticPr fontId="163"/>
  </si>
  <si>
    <t>・</t>
    <phoneticPr fontId="163"/>
  </si>
  <si>
    <t>建設キャリアアップシステムによる就労履歴数</t>
    <phoneticPr fontId="163"/>
  </si>
  <si>
    <t>・</t>
    <phoneticPr fontId="163"/>
  </si>
  <si>
    <t>建設キャリアアップシステムの施工体制を登録した事業者数</t>
    <phoneticPr fontId="163"/>
  </si>
  <si>
    <t>建設キャリアアップシステムの作業員登録を行った労働者数</t>
    <phoneticPr fontId="163"/>
  </si>
  <si>
    <t>様式第033号</t>
    <rPh sb="0" eb="2">
      <t>ヨウシキ</t>
    </rPh>
    <rPh sb="2" eb="3">
      <t>ダイ</t>
    </rPh>
    <rPh sb="6" eb="7">
      <t>ゴウ</t>
    </rPh>
    <phoneticPr fontId="163"/>
  </si>
  <si>
    <t>発注者</t>
    <rPh sb="0" eb="1">
      <t>ハツ</t>
    </rPh>
    <rPh sb="1" eb="2">
      <t>チュウ</t>
    </rPh>
    <rPh sb="2" eb="3">
      <t>モノ</t>
    </rPh>
    <phoneticPr fontId="163"/>
  </si>
  <si>
    <t>工事番号および工事名</t>
    <rPh sb="0" eb="2">
      <t>コウジ</t>
    </rPh>
    <rPh sb="2" eb="4">
      <t>バンゴウ</t>
    </rPh>
    <rPh sb="7" eb="10">
      <t>コウジメイ</t>
    </rPh>
    <phoneticPr fontId="163"/>
  </si>
  <si>
    <t>総工事費</t>
    <rPh sb="0" eb="1">
      <t>ソウ</t>
    </rPh>
    <rPh sb="1" eb="4">
      <t>コウジヒ</t>
    </rPh>
    <phoneticPr fontId="163"/>
  </si>
  <si>
    <t>円</t>
    <rPh sb="0" eb="1">
      <t>エン</t>
    </rPh>
    <phoneticPr fontId="163"/>
  </si>
  <si>
    <t>受注者（元請）</t>
    <rPh sb="0" eb="3">
      <t>ジュチュウシャ</t>
    </rPh>
    <rPh sb="4" eb="6">
      <t>モトウケ</t>
    </rPh>
    <phoneticPr fontId="163"/>
  </si>
  <si>
    <t>住　 所</t>
    <rPh sb="0" eb="1">
      <t>ジュウ</t>
    </rPh>
    <rPh sb="3" eb="4">
      <t>ショ</t>
    </rPh>
    <phoneticPr fontId="163"/>
  </si>
  <si>
    <t>名　 称</t>
    <rPh sb="0" eb="1">
      <t>ナ</t>
    </rPh>
    <rPh sb="3" eb="4">
      <t>ショウ</t>
    </rPh>
    <phoneticPr fontId="163"/>
  </si>
  <si>
    <t>共済証紙購入金額</t>
    <rPh sb="0" eb="2">
      <t>キョウサイ</t>
    </rPh>
    <rPh sb="2" eb="4">
      <t>ショウシ</t>
    </rPh>
    <rPh sb="4" eb="6">
      <t>コウニュウ</t>
    </rPh>
    <rPh sb="6" eb="8">
      <t>キンガク</t>
    </rPh>
    <phoneticPr fontId="163"/>
  </si>
  <si>
    <t>掛金収納書提出用台紙</t>
    <rPh sb="0" eb="2">
      <t>カケキン</t>
    </rPh>
    <rPh sb="2" eb="4">
      <t>シュウノウ</t>
    </rPh>
    <rPh sb="4" eb="5">
      <t>ショ</t>
    </rPh>
    <rPh sb="5" eb="7">
      <t>テイシュツ</t>
    </rPh>
    <rPh sb="7" eb="8">
      <t>ヨウ</t>
    </rPh>
    <rPh sb="8" eb="10">
      <t>ダイシ</t>
    </rPh>
    <phoneticPr fontId="163"/>
  </si>
  <si>
    <t>(掛金収納書は台紙に貼り付ける)</t>
    <rPh sb="1" eb="3">
      <t>カケキン</t>
    </rPh>
    <rPh sb="3" eb="5">
      <t>シュウノウ</t>
    </rPh>
    <rPh sb="5" eb="6">
      <t>ショ</t>
    </rPh>
    <rPh sb="7" eb="9">
      <t>ダイシ</t>
    </rPh>
    <rPh sb="10" eb="11">
      <t>ハ</t>
    </rPh>
    <rPh sb="12" eb="13">
      <t>ツ</t>
    </rPh>
    <phoneticPr fontId="163"/>
  </si>
  <si>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3"/>
  </si>
  <si>
    <t>1. 発注者の指示のとおり</t>
    <phoneticPr fontId="163"/>
  </si>
  <si>
    <t>2. 対象労働者数と当該労働者の就労日数を的確に把握している場合</t>
    <phoneticPr fontId="163"/>
  </si>
  <si>
    <t>就労予定延人数</t>
    <rPh sb="0" eb="2">
      <t>シュウロウ</t>
    </rPh>
    <rPh sb="2" eb="4">
      <t>ヨテイ</t>
    </rPh>
    <rPh sb="4" eb="5">
      <t>ノ</t>
    </rPh>
    <rPh sb="5" eb="7">
      <t>ニンズウ</t>
    </rPh>
    <phoneticPr fontId="163"/>
  </si>
  <si>
    <t>販売価格</t>
    <rPh sb="0" eb="2">
      <t>ハンバイ</t>
    </rPh>
    <rPh sb="2" eb="4">
      <t>カカク</t>
    </rPh>
    <phoneticPr fontId="163"/>
  </si>
  <si>
    <t>×</t>
    <phoneticPr fontId="163"/>
  </si>
  <si>
    <t>＝</t>
    <phoneticPr fontId="163"/>
  </si>
  <si>
    <t>3. 対象労働者数と当該労働者の就労日数の把握が困難な場合</t>
    <phoneticPr fontId="163"/>
  </si>
  <si>
    <t>購入率</t>
    <rPh sb="0" eb="2">
      <t>コウニュウ</t>
    </rPh>
    <rPh sb="2" eb="3">
      <t>リツ</t>
    </rPh>
    <phoneticPr fontId="163"/>
  </si>
  <si>
    <t>※加入率</t>
    <rPh sb="1" eb="3">
      <t>カニュウ</t>
    </rPh>
    <rPh sb="3" eb="4">
      <t>リツ</t>
    </rPh>
    <phoneticPr fontId="163"/>
  </si>
  <si>
    <t>×</t>
    <phoneticPr fontId="163"/>
  </si>
  <si>
    <t>％</t>
    <phoneticPr fontId="163"/>
  </si>
  <si>
    <t>※対象工事における労働者の建退共加入率</t>
    <rPh sb="1" eb="5">
      <t>タイショウコウジ</t>
    </rPh>
    <rPh sb="9" eb="12">
      <t>ロウドウシャ</t>
    </rPh>
    <rPh sb="13" eb="16">
      <t>ケンタイキョウ</t>
    </rPh>
    <rPh sb="16" eb="18">
      <t>カニュウ</t>
    </rPh>
    <rPh sb="18" eb="19">
      <t>リツ</t>
    </rPh>
    <phoneticPr fontId="163"/>
  </si>
  <si>
    <t xml:space="preserve">4.その他 </t>
    <phoneticPr fontId="163"/>
  </si>
  <si>
    <t>購入額の根拠を記入</t>
    <rPh sb="0" eb="3">
      <t>コウニュウガク</t>
    </rPh>
    <rPh sb="4" eb="6">
      <t>コンキョ</t>
    </rPh>
    <rPh sb="7" eb="9">
      <t>キニュウ</t>
    </rPh>
    <phoneticPr fontId="163"/>
  </si>
  <si>
    <t>（参考）</t>
    <phoneticPr fontId="163"/>
  </si>
  <si>
    <t>建設キャリアアップシステム登録情報</t>
    <phoneticPr fontId="163"/>
  </si>
  <si>
    <t>　共済契約者である元請負人の建設キャリアアップシステム事業者登録の有無</t>
    <phoneticPr fontId="163"/>
  </si>
  <si>
    <t>（　有　・ 無　）</t>
    <phoneticPr fontId="163"/>
  </si>
  <si>
    <t>　本工事について、現場・契約情報の建設キャリアアップシステムへの登録の有無</t>
    <phoneticPr fontId="163"/>
  </si>
  <si>
    <t>　本工事について、カードリーダーの設置等、就業履歴が蓄積可能な環境の有無</t>
    <phoneticPr fontId="163"/>
  </si>
  <si>
    <t>100-999</t>
    <phoneticPr fontId="17"/>
  </si>
  <si>
    <t>レ</t>
  </si>
  <si>
    <t>追加</t>
    <rPh sb="0" eb="2">
      <t>ツイカ</t>
    </rPh>
    <phoneticPr fontId="17"/>
  </si>
  <si>
    <t>390、390-1</t>
    <phoneticPr fontId="17"/>
  </si>
  <si>
    <t>総括
監督員</t>
    <phoneticPr fontId="17"/>
  </si>
  <si>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7"/>
  </si>
  <si>
    <t>適マーク使用承諾工場</t>
    <rPh sb="0" eb="1">
      <t>テキ</t>
    </rPh>
    <rPh sb="4" eb="6">
      <t>シヨウ</t>
    </rPh>
    <rPh sb="6" eb="8">
      <t>ショウダク</t>
    </rPh>
    <rPh sb="8" eb="10">
      <t>コウジョウ</t>
    </rPh>
    <phoneticPr fontId="17"/>
  </si>
  <si>
    <t>（3.0版）</t>
    <rPh sb="4" eb="5">
      <t>バン</t>
    </rPh>
    <phoneticPr fontId="17"/>
  </si>
  <si>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7"/>
  </si>
  <si>
    <t>様式第031号</t>
    <rPh sb="0" eb="2">
      <t>ヨウシキ</t>
    </rPh>
    <rPh sb="2" eb="3">
      <t>ダイ</t>
    </rPh>
    <rPh sb="6" eb="7">
      <t>ゴウ</t>
    </rPh>
    <phoneticPr fontId="17"/>
  </si>
  <si>
    <t>様式第033号</t>
    <rPh sb="0" eb="2">
      <t>ヨウシキ</t>
    </rPh>
    <rPh sb="2" eb="3">
      <t>ダイ</t>
    </rPh>
    <rPh sb="6" eb="7">
      <t>ゴウ</t>
    </rPh>
    <phoneticPr fontId="17"/>
  </si>
  <si>
    <t>390-1</t>
    <phoneticPr fontId="17"/>
  </si>
  <si>
    <t>掛金充当実績総括表・工事別共済証紙台紙等の様式追加</t>
    <rPh sb="17" eb="19">
      <t>ダイシ</t>
    </rPh>
    <rPh sb="21" eb="23">
      <t>ヨウシキ</t>
    </rPh>
    <rPh sb="23" eb="25">
      <t>ツイカ</t>
    </rPh>
    <phoneticPr fontId="17"/>
  </si>
  <si>
    <t>廃止</t>
    <rPh sb="0" eb="2">
      <t>ハイシ</t>
    </rPh>
    <phoneticPr fontId="17"/>
  </si>
  <si>
    <t>070</t>
    <phoneticPr fontId="17"/>
  </si>
  <si>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7"/>
  </si>
  <si>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7"/>
  </si>
  <si>
    <t>（3.1版）</t>
    <rPh sb="4" eb="5">
      <t>バン</t>
    </rPh>
    <phoneticPr fontId="17"/>
  </si>
  <si>
    <t>改定</t>
    <rPh sb="0" eb="2">
      <t>カイテイ</t>
    </rPh>
    <phoneticPr fontId="17"/>
  </si>
  <si>
    <t>再生資源利用（促進）計画書（実施書）　土砂1000m3→土砂500ｍ３</t>
    <rPh sb="19" eb="21">
      <t>ドシャ</t>
    </rPh>
    <rPh sb="28" eb="30">
      <t>ドシャ</t>
    </rPh>
    <phoneticPr fontId="17"/>
  </si>
  <si>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7"/>
  </si>
  <si>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7"/>
  </si>
  <si>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7"/>
  </si>
  <si>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7"/>
  </si>
  <si>
    <t>◇確認結果票</t>
    <rPh sb="1" eb="3">
      <t>カクニン</t>
    </rPh>
    <rPh sb="3" eb="5">
      <t>ケッカ</t>
    </rPh>
    <rPh sb="5" eb="6">
      <t>ヒョウ</t>
    </rPh>
    <phoneticPr fontId="17"/>
  </si>
  <si>
    <t>5企画第207号</t>
    <rPh sb="1" eb="3">
      <t>キカク</t>
    </rPh>
    <rPh sb="3" eb="4">
      <t>ダイ</t>
    </rPh>
    <rPh sb="7" eb="8">
      <t>ゴウ</t>
    </rPh>
    <phoneticPr fontId="17"/>
  </si>
  <si>
    <t>再生資源利用促進計画の作成に伴う確認結果票</t>
    <rPh sb="16" eb="18">
      <t>カクニン</t>
    </rPh>
    <rPh sb="18" eb="20">
      <t>ケッカ</t>
    </rPh>
    <rPh sb="20" eb="21">
      <t>ヒョウ</t>
    </rPh>
    <phoneticPr fontId="17"/>
  </si>
  <si>
    <t>元請建設工事事業者等</t>
  </si>
  <si>
    <t>作成・更新年月日</t>
  </si>
  <si>
    <t>工事責任者</t>
    <rPh sb="0" eb="2">
      <t>コウジ</t>
    </rPh>
    <rPh sb="2" eb="5">
      <t>セキニンシャ</t>
    </rPh>
    <phoneticPr fontId="17"/>
  </si>
  <si>
    <t>土砂の搬出に係わる土壌汚染対策法等の手続確認結果</t>
    <rPh sb="22" eb="24">
      <t>ケッカ</t>
    </rPh>
    <phoneticPr fontId="17"/>
  </si>
  <si>
    <t>工区等</t>
    <rPh sb="0" eb="2">
      <t>コウク</t>
    </rPh>
    <rPh sb="2" eb="3">
      <t>トウ</t>
    </rPh>
    <phoneticPr fontId="17"/>
  </si>
  <si>
    <t>結果
区分</t>
    <phoneticPr fontId="17"/>
  </si>
  <si>
    <t>確認結果</t>
    <rPh sb="0" eb="2">
      <t>カクニン</t>
    </rPh>
    <rPh sb="2" eb="4">
      <t>ケッカ</t>
    </rPh>
    <phoneticPr fontId="17"/>
  </si>
  <si>
    <t>注）　結果区分が①の場合には、建設発生土ではなく汚染土としての取扱いとなる</t>
    <rPh sb="0" eb="1">
      <t>チュウ</t>
    </rPh>
    <rPh sb="3" eb="5">
      <t>ケッカ</t>
    </rPh>
    <rPh sb="5" eb="7">
      <t>クブン</t>
    </rPh>
    <phoneticPr fontId="17"/>
  </si>
  <si>
    <t>建設発生土の搬出先確認結果</t>
    <rPh sb="11" eb="13">
      <t>ケッカ</t>
    </rPh>
    <phoneticPr fontId="17"/>
  </si>
  <si>
    <t>Ｎｏ</t>
    <phoneticPr fontId="17"/>
  </si>
  <si>
    <t>搬出先名称</t>
    <phoneticPr fontId="17"/>
  </si>
  <si>
    <t>確認結果</t>
    <phoneticPr fontId="17"/>
  </si>
  <si>
    <t>詳細</t>
    <phoneticPr fontId="17"/>
  </si>
  <si>
    <t>●●●●●●工事</t>
    <rPh sb="6" eb="8">
      <t>コウジ</t>
    </rPh>
    <phoneticPr fontId="17"/>
  </si>
  <si>
    <t>（株）○○建設</t>
    <rPh sb="0" eb="3">
      <t>カブ</t>
    </rPh>
    <rPh sb="5" eb="7">
      <t>ケンセツ</t>
    </rPh>
    <phoneticPr fontId="17"/>
  </si>
  <si>
    <t>○○　○○</t>
  </si>
  <si>
    <t>工事区域</t>
    <rPh sb="0" eb="2">
      <t>コウジ</t>
    </rPh>
    <rPh sb="2" eb="4">
      <t>クイキ</t>
    </rPh>
    <phoneticPr fontId="17"/>
  </si>
  <si>
    <t>②</t>
  </si>
  <si>
    <t>▲▲工区</t>
    <rPh sb="2" eb="4">
      <t>コウク</t>
    </rPh>
    <phoneticPr fontId="17"/>
  </si>
  <si>
    <t>①</t>
  </si>
  <si>
    <t>●●●●●●道路改良工事</t>
    <rPh sb="6" eb="8">
      <t>ドウロ</t>
    </rPh>
    <rPh sb="8" eb="10">
      <t>カイリョウ</t>
    </rPh>
    <phoneticPr fontId="17"/>
  </si>
  <si>
    <t>規制未指定</t>
    <phoneticPr fontId="178"/>
  </si>
  <si>
    <t>事業名：一般国道●●号●●●道路
事業機関名：九州地方整備局●●国道事務所</t>
    <phoneticPr fontId="17"/>
  </si>
  <si>
    <t>■■建材株式会社</t>
    <rPh sb="2" eb="4">
      <t>ケンザイ</t>
    </rPh>
    <rPh sb="4" eb="8">
      <t>カブシキガイシャ</t>
    </rPh>
    <phoneticPr fontId="17"/>
  </si>
  <si>
    <t>規制未指定</t>
  </si>
  <si>
    <t>岩石採取計画認可●●法
登録番号●●県第0000000号</t>
    <rPh sb="0" eb="2">
      <t>ガンセキ</t>
    </rPh>
    <rPh sb="10" eb="11">
      <t>ホウ</t>
    </rPh>
    <phoneticPr fontId="17"/>
  </si>
  <si>
    <t>●●●●リサイクルプラント</t>
    <phoneticPr fontId="17"/>
  </si>
  <si>
    <t>盛土許可等</t>
    <phoneticPr fontId="178"/>
  </si>
  <si>
    <t>●●県土砂埋立て●●制度に関する条例許可
許可番号0000000</t>
    <rPh sb="2" eb="3">
      <t>ケン</t>
    </rPh>
    <rPh sb="13" eb="14">
      <t>カン</t>
    </rPh>
    <rPh sb="16" eb="18">
      <t>ジョウレイ</t>
    </rPh>
    <rPh sb="18" eb="20">
      <t>キョカ</t>
    </rPh>
    <rPh sb="21" eb="23">
      <t>キョカ</t>
    </rPh>
    <rPh sb="23" eb="25">
      <t>バンゴウ</t>
    </rPh>
    <phoneticPr fontId="17"/>
  </si>
  <si>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</si>
  <si>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7"/>
  </si>
  <si>
    <t>●●●●仮置場</t>
    <rPh sb="4" eb="6">
      <t>カリオ</t>
    </rPh>
    <rPh sb="6" eb="7">
      <t>バ</t>
    </rPh>
    <phoneticPr fontId="17"/>
  </si>
  <si>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7"/>
  </si>
  <si>
    <t>●●●●●採石場跡地</t>
    <rPh sb="5" eb="8">
      <t>サイセキジョウ</t>
    </rPh>
    <rPh sb="8" eb="10">
      <t>アトチ</t>
    </rPh>
    <phoneticPr fontId="17"/>
  </si>
  <si>
    <t>他法令許可等</t>
  </si>
  <si>
    <t>岩石採取計画認可●●法
登録番号●●県第0000000号</t>
    <phoneticPr fontId="17"/>
  </si>
  <si>
    <t>●●●●●災害復旧工事</t>
    <rPh sb="5" eb="7">
      <t>サイガイ</t>
    </rPh>
    <rPh sb="7" eb="9">
      <t>フッキュウ</t>
    </rPh>
    <rPh sb="9" eb="11">
      <t>コウジ</t>
    </rPh>
    <phoneticPr fontId="17"/>
  </si>
  <si>
    <t>許可不要工事等</t>
    <rPh sb="0" eb="2">
      <t>キョカ</t>
    </rPh>
    <rPh sb="2" eb="4">
      <t>フヨウ</t>
    </rPh>
    <rPh sb="4" eb="6">
      <t>コウジ</t>
    </rPh>
    <rPh sb="6" eb="7">
      <t>トウ</t>
    </rPh>
    <phoneticPr fontId="17"/>
  </si>
  <si>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7"/>
  </si>
  <si>
    <t>400</t>
    <phoneticPr fontId="17"/>
  </si>
  <si>
    <t>受領書</t>
    <rPh sb="0" eb="3">
      <t>ジュリョウショ</t>
    </rPh>
    <phoneticPr fontId="17"/>
  </si>
  <si>
    <t>令和</t>
    <rPh sb="0" eb="2">
      <t>レイワ</t>
    </rPh>
    <phoneticPr fontId="17"/>
  </si>
  <si>
    <t>（搬出元）</t>
    <rPh sb="1" eb="3">
      <t>ハンシュツ</t>
    </rPh>
    <rPh sb="3" eb="4">
      <t>モト</t>
    </rPh>
    <phoneticPr fontId="17"/>
  </si>
  <si>
    <t>責任者　</t>
    <rPh sb="0" eb="3">
      <t>セキニンシャ</t>
    </rPh>
    <phoneticPr fontId="17"/>
  </si>
  <si>
    <t>　殿</t>
    <rPh sb="1" eb="2">
      <t>ドノ</t>
    </rPh>
    <phoneticPr fontId="17"/>
  </si>
  <si>
    <t>（受領先）</t>
    <rPh sb="1" eb="3">
      <t>ジュリョウ</t>
    </rPh>
    <rPh sb="3" eb="4">
      <t>サキ</t>
    </rPh>
    <phoneticPr fontId="17"/>
  </si>
  <si>
    <t>責任者</t>
    <rPh sb="0" eb="3">
      <t>セキニンシャ</t>
    </rPh>
    <phoneticPr fontId="17"/>
  </si>
  <si>
    <t>土砂受領書</t>
    <rPh sb="0" eb="2">
      <t>ドシャ</t>
    </rPh>
    <rPh sb="2" eb="5">
      <t>ジュリョウショ</t>
    </rPh>
    <phoneticPr fontId="17"/>
  </si>
  <si>
    <t>受領先の名称及び所在地</t>
    <rPh sb="0" eb="2">
      <t>ジュリョウ</t>
    </rPh>
    <rPh sb="2" eb="3">
      <t>サキ</t>
    </rPh>
    <rPh sb="4" eb="6">
      <t>メイショウ</t>
    </rPh>
    <rPh sb="6" eb="7">
      <t>オヨ</t>
    </rPh>
    <rPh sb="8" eb="11">
      <t>ショザイチ</t>
    </rPh>
    <phoneticPr fontId="17"/>
  </si>
  <si>
    <t>：</t>
    <phoneticPr fontId="17"/>
  </si>
  <si>
    <t>受領した管理者の商号</t>
    <rPh sb="0" eb="2">
      <t>ジュリョウ</t>
    </rPh>
    <rPh sb="4" eb="7">
      <t>カンリシャ</t>
    </rPh>
    <rPh sb="8" eb="10">
      <t>ショウゴウ</t>
    </rPh>
    <phoneticPr fontId="17"/>
  </si>
  <si>
    <t>搬出元の名称及び所在地</t>
    <rPh sb="0" eb="2">
      <t>ハンシュツ</t>
    </rPh>
    <rPh sb="2" eb="3">
      <t>モト</t>
    </rPh>
    <rPh sb="4" eb="6">
      <t>メイショウ</t>
    </rPh>
    <rPh sb="6" eb="7">
      <t>オヨ</t>
    </rPh>
    <rPh sb="8" eb="11">
      <t>ショザイチ</t>
    </rPh>
    <phoneticPr fontId="17"/>
  </si>
  <si>
    <t>：</t>
    <phoneticPr fontId="17"/>
  </si>
  <si>
    <t>土砂の搬出量</t>
    <rPh sb="0" eb="2">
      <t>ドシャ</t>
    </rPh>
    <rPh sb="3" eb="5">
      <t>ハンシュツ</t>
    </rPh>
    <rPh sb="5" eb="6">
      <t>リョウ</t>
    </rPh>
    <phoneticPr fontId="17"/>
  </si>
  <si>
    <t>m3</t>
    <phoneticPr fontId="17"/>
  </si>
  <si>
    <t>盛土利用等</t>
    <rPh sb="0" eb="2">
      <t>モリド</t>
    </rPh>
    <rPh sb="2" eb="4">
      <t>リヨウ</t>
    </rPh>
    <rPh sb="4" eb="5">
      <t>トウ</t>
    </rPh>
    <phoneticPr fontId="17"/>
  </si>
  <si>
    <t>第１種建設発生土</t>
    <rPh sb="0" eb="1">
      <t>ダイ</t>
    </rPh>
    <rPh sb="2" eb="3">
      <t>シュ</t>
    </rPh>
    <rPh sb="3" eb="5">
      <t>ケンセツ</t>
    </rPh>
    <rPh sb="5" eb="8">
      <t>ハッセイド</t>
    </rPh>
    <phoneticPr fontId="17"/>
  </si>
  <si>
    <t>（地山量）</t>
    <rPh sb="1" eb="3">
      <t>ジヤマ</t>
    </rPh>
    <rPh sb="3" eb="4">
      <t>リョウ</t>
    </rPh>
    <phoneticPr fontId="17"/>
  </si>
  <si>
    <t>一時堆積</t>
    <rPh sb="0" eb="2">
      <t>イチジ</t>
    </rPh>
    <rPh sb="2" eb="4">
      <t>タイセキ</t>
    </rPh>
    <phoneticPr fontId="17"/>
  </si>
  <si>
    <t>第２種建設発生土</t>
    <rPh sb="0" eb="1">
      <t>ダイ</t>
    </rPh>
    <rPh sb="2" eb="3">
      <t>シュ</t>
    </rPh>
    <rPh sb="3" eb="5">
      <t>ケンセツ</t>
    </rPh>
    <rPh sb="5" eb="8">
      <t>ハッセイド</t>
    </rPh>
    <phoneticPr fontId="17"/>
  </si>
  <si>
    <t>（締固め量）</t>
    <rPh sb="1" eb="3">
      <t>シメカタ</t>
    </rPh>
    <rPh sb="4" eb="5">
      <t>リョウ</t>
    </rPh>
    <phoneticPr fontId="17"/>
  </si>
  <si>
    <t>m3</t>
    <phoneticPr fontId="17"/>
  </si>
  <si>
    <t>第３種建設発生土</t>
    <rPh sb="0" eb="1">
      <t>ダイ</t>
    </rPh>
    <rPh sb="2" eb="3">
      <t>シュ</t>
    </rPh>
    <rPh sb="3" eb="5">
      <t>ケンセツ</t>
    </rPh>
    <rPh sb="5" eb="8">
      <t>ハッセイド</t>
    </rPh>
    <phoneticPr fontId="17"/>
  </si>
  <si>
    <t>（ほぐし土量）</t>
    <rPh sb="4" eb="6">
      <t>ドリョウ</t>
    </rPh>
    <phoneticPr fontId="17"/>
  </si>
  <si>
    <t>第４種建設発生土</t>
    <rPh sb="0" eb="1">
      <t>ダイ</t>
    </rPh>
    <rPh sb="2" eb="3">
      <t>シュ</t>
    </rPh>
    <rPh sb="3" eb="5">
      <t>ケンセツ</t>
    </rPh>
    <rPh sb="5" eb="8">
      <t>ハッセイド</t>
    </rPh>
    <phoneticPr fontId="17"/>
  </si>
  <si>
    <t>搬入が完了した日</t>
    <rPh sb="0" eb="2">
      <t>ハンニュウ</t>
    </rPh>
    <rPh sb="3" eb="5">
      <t>カンリョウ</t>
    </rPh>
    <rPh sb="7" eb="8">
      <t>ヒ</t>
    </rPh>
    <phoneticPr fontId="17"/>
  </si>
  <si>
    <t>泥土</t>
    <rPh sb="0" eb="2">
      <t>デイド</t>
    </rPh>
    <phoneticPr fontId="17"/>
  </si>
  <si>
    <t>●</t>
    <phoneticPr fontId="17"/>
  </si>
  <si>
    <t>●</t>
    <phoneticPr fontId="17"/>
  </si>
  <si>
    <t>●●●●●建設工事</t>
    <rPh sb="5" eb="7">
      <t>ケンセツ</t>
    </rPh>
    <rPh sb="7" eb="9">
      <t>コウジ</t>
    </rPh>
    <phoneticPr fontId="17"/>
  </si>
  <si>
    <t>　●●●●</t>
    <phoneticPr fontId="17"/>
  </si>
  <si>
    <t>■■■■■建設工事</t>
    <rPh sb="5" eb="7">
      <t>ケンセツ</t>
    </rPh>
    <rPh sb="7" eb="9">
      <t>コウジ</t>
    </rPh>
    <phoneticPr fontId="17"/>
  </si>
  <si>
    <t>■■■■</t>
    <phoneticPr fontId="17"/>
  </si>
  <si>
    <t>■■県■■市■■町■丁目■番地■地内</t>
    <rPh sb="2" eb="3">
      <t>ケン</t>
    </rPh>
    <rPh sb="5" eb="6">
      <t>シ</t>
    </rPh>
    <rPh sb="8" eb="9">
      <t>マチ</t>
    </rPh>
    <rPh sb="10" eb="12">
      <t>チョウメ</t>
    </rPh>
    <rPh sb="13" eb="15">
      <t>バンチ</t>
    </rPh>
    <rPh sb="16" eb="17">
      <t>チ</t>
    </rPh>
    <rPh sb="17" eb="18">
      <t>ナイ</t>
    </rPh>
    <phoneticPr fontId="17"/>
  </si>
  <si>
    <t>■■■■建設（株）</t>
    <rPh sb="4" eb="6">
      <t>ケンセツ</t>
    </rPh>
    <rPh sb="6" eb="9">
      <t>カブ</t>
    </rPh>
    <phoneticPr fontId="17"/>
  </si>
  <si>
    <t>●●県●●市●●町●丁目●番地●地内</t>
    <rPh sb="2" eb="3">
      <t>ケン</t>
    </rPh>
    <rPh sb="5" eb="6">
      <t>シ</t>
    </rPh>
    <rPh sb="8" eb="9">
      <t>マチ</t>
    </rPh>
    <rPh sb="10" eb="12">
      <t>チョウメ</t>
    </rPh>
    <rPh sb="13" eb="15">
      <t>バンチ</t>
    </rPh>
    <rPh sb="16" eb="17">
      <t>チ</t>
    </rPh>
    <rPh sb="17" eb="18">
      <t>ナイ</t>
    </rPh>
    <phoneticPr fontId="17"/>
  </si>
  <si>
    <t>●●●●</t>
    <phoneticPr fontId="17"/>
  </si>
  <si>
    <t>●●●</t>
    <phoneticPr fontId="17"/>
  </si>
  <si>
    <t>●</t>
    <phoneticPr fontId="17"/>
  </si>
  <si>
    <t>●</t>
    <phoneticPr fontId="17"/>
  </si>
  <si>
    <t>土砂搬出及び受領証明書</t>
    <rPh sb="0" eb="2">
      <t>ドシャ</t>
    </rPh>
    <rPh sb="2" eb="4">
      <t>ハンシュツ</t>
    </rPh>
    <rPh sb="4" eb="5">
      <t>オヨ</t>
    </rPh>
    <rPh sb="6" eb="8">
      <t>ジュリョウ</t>
    </rPh>
    <rPh sb="8" eb="11">
      <t>ショウメイショ</t>
    </rPh>
    <phoneticPr fontId="17"/>
  </si>
  <si>
    <t>：</t>
    <phoneticPr fontId="17"/>
  </si>
  <si>
    <t>m3</t>
    <phoneticPr fontId="17"/>
  </si>
  <si>
    <t>●●●●●建設工事</t>
    <phoneticPr fontId="17"/>
  </si>
  <si>
    <t>●●●●</t>
    <phoneticPr fontId="17"/>
  </si>
  <si>
    <t>■■■■資材置場</t>
    <rPh sb="4" eb="6">
      <t>シザイ</t>
    </rPh>
    <rPh sb="6" eb="8">
      <t>オキバ</t>
    </rPh>
    <phoneticPr fontId="17"/>
  </si>
  <si>
    <t>●●●●●(株)</t>
    <rPh sb="5" eb="8">
      <t>カブ</t>
    </rPh>
    <phoneticPr fontId="17"/>
  </si>
  <si>
    <t>●●●</t>
    <phoneticPr fontId="17"/>
  </si>
  <si>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7"/>
  </si>
  <si>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7"/>
  </si>
  <si>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7"/>
  </si>
  <si>
    <t>2企画第2482号</t>
    <rPh sb="1" eb="3">
      <t>キカク</t>
    </rPh>
    <rPh sb="3" eb="4">
      <t>ダイ</t>
    </rPh>
    <rPh sb="8" eb="9">
      <t>ゴウ</t>
    </rPh>
    <phoneticPr fontId="17"/>
  </si>
  <si>
    <t>県様式</t>
    <rPh sb="0" eb="1">
      <t>ケン</t>
    </rPh>
    <rPh sb="1" eb="3">
      <t>ヨウシキ</t>
    </rPh>
    <phoneticPr fontId="17"/>
  </si>
  <si>
    <t>受注者</t>
    <phoneticPr fontId="17"/>
  </si>
  <si>
    <t>受注者</t>
    <rPh sb="0" eb="3">
      <t>ジュチュウシャ</t>
    </rPh>
    <phoneticPr fontId="17"/>
  </si>
  <si>
    <t>受注者</t>
    <rPh sb="0" eb="2">
      <t>ジュチュウ</t>
    </rPh>
    <rPh sb="2" eb="3">
      <t>シャ</t>
    </rPh>
    <phoneticPr fontId="17"/>
  </si>
  <si>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7"/>
  </si>
  <si>
    <t>（4.0版）</t>
    <rPh sb="4" eb="5">
      <t>バン</t>
    </rPh>
    <phoneticPr fontId="17"/>
  </si>
  <si>
    <t>請負者→受注者</t>
    <rPh sb="0" eb="2">
      <t>ウケオイ</t>
    </rPh>
    <rPh sb="2" eb="3">
      <t>シャ</t>
    </rPh>
    <rPh sb="4" eb="7">
      <t>ジュチュウシャ</t>
    </rPh>
    <phoneticPr fontId="17"/>
  </si>
  <si>
    <t>別途様式と重複するため削除</t>
    <rPh sb="5" eb="7">
      <t>ジュウフク</t>
    </rPh>
    <rPh sb="11" eb="13">
      <t>サクジョ</t>
    </rPh>
    <phoneticPr fontId="17"/>
  </si>
  <si>
    <t>「※受領書がある場合は添付し、下記の記載は不要」を追加</t>
    <rPh sb="25" eb="27">
      <t>ツイカ</t>
    </rPh>
    <phoneticPr fontId="17"/>
  </si>
  <si>
    <r>
      <t>２つの地域にまたがる場合</t>
    </r>
    <r>
      <rPr>
        <sz val="8"/>
        <rFont val="ＭＳ Ｐ明朝"/>
        <family val="1"/>
        <charset val="128"/>
      </rPr>
      <t>※２</t>
    </r>
    <phoneticPr fontId="17"/>
  </si>
  <si>
    <t>「２つの地域にまたがる場合」について、記載修正</t>
    <rPh sb="19" eb="21">
      <t>キサイ</t>
    </rPh>
    <rPh sb="21" eb="23">
      <t>シュウセイ</t>
    </rPh>
    <phoneticPr fontId="17"/>
  </si>
  <si>
    <t>COBRIS対象工事は、受領書を提出</t>
    <rPh sb="6" eb="8">
      <t>タイショウ</t>
    </rPh>
    <rPh sb="8" eb="10">
      <t>コウジ</t>
    </rPh>
    <rPh sb="12" eb="15">
      <t>ジュリョウショ</t>
    </rPh>
    <rPh sb="16" eb="18">
      <t>テイシュツ</t>
    </rPh>
    <phoneticPr fontId="17"/>
  </si>
  <si>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</si>
  <si>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7"/>
  </si>
  <si>
    <t>提出書類一覧、共通項目入力シート、090、140、170、190、330、350</t>
    <phoneticPr fontId="17"/>
  </si>
  <si>
    <t>2023/6</t>
    <phoneticPr fontId="17"/>
  </si>
  <si>
    <t>確認結果票の様式追加</t>
    <phoneticPr fontId="17"/>
  </si>
  <si>
    <t>受領書の様式追加</t>
    <phoneticPr fontId="17"/>
  </si>
  <si>
    <t>21企交第3655号</t>
    <phoneticPr fontId="17"/>
  </si>
  <si>
    <t>様式３</t>
    <rPh sb="0" eb="2">
      <t>ヨウシキ</t>
    </rPh>
    <phoneticPr fontId="17"/>
  </si>
  <si>
    <t>施工体系図（福岡県発注工事用様式）</t>
    <rPh sb="6" eb="9">
      <t>フクオカケン</t>
    </rPh>
    <rPh sb="9" eb="11">
      <t>ハッチュウ</t>
    </rPh>
    <rPh sb="11" eb="13">
      <t>コウジ</t>
    </rPh>
    <rPh sb="13" eb="14">
      <t>ヨウ</t>
    </rPh>
    <rPh sb="14" eb="16">
      <t>ヨウシキ</t>
    </rPh>
    <phoneticPr fontId="17"/>
  </si>
  <si>
    <t>元請名・事業者ID</t>
    <rPh sb="0" eb="1">
      <t>モト</t>
    </rPh>
    <rPh sb="1" eb="2">
      <t>ウ</t>
    </rPh>
    <rPh sb="2" eb="3">
      <t>メイ</t>
    </rPh>
    <rPh sb="4" eb="6">
      <t>ジギョウ</t>
    </rPh>
    <rPh sb="6" eb="7">
      <t>シャ</t>
    </rPh>
    <phoneticPr fontId="16"/>
  </si>
  <si>
    <t>会社名・事業者ID</t>
    <rPh sb="0" eb="3">
      <t>カイシャメイ</t>
    </rPh>
    <rPh sb="4" eb="7">
      <t>ジギョウシャ</t>
    </rPh>
    <phoneticPr fontId="16"/>
  </si>
  <si>
    <t>監理技術者名
主任技術者名</t>
    <rPh sb="0" eb="2">
      <t>カンリ</t>
    </rPh>
    <rPh sb="2" eb="5">
      <t>ギジュツシャ</t>
    </rPh>
    <rPh sb="5" eb="6">
      <t>メイ</t>
    </rPh>
    <rPh sb="7" eb="9">
      <t>シュニン</t>
    </rPh>
    <rPh sb="9" eb="12">
      <t>ギジュツシャ</t>
    </rPh>
    <rPh sb="12" eb="13">
      <t>ナ</t>
    </rPh>
    <phoneticPr fontId="17"/>
  </si>
  <si>
    <t>一般 / 特定の別</t>
    <rPh sb="0" eb="2">
      <t>イッパン</t>
    </rPh>
    <rPh sb="5" eb="7">
      <t>トクテイ</t>
    </rPh>
    <rPh sb="8" eb="9">
      <t>ベツ</t>
    </rPh>
    <phoneticPr fontId="16"/>
  </si>
  <si>
    <t>安全衛生責任者</t>
    <rPh sb="0" eb="2">
      <t>アンゼン</t>
    </rPh>
    <rPh sb="2" eb="4">
      <t>エイセイ</t>
    </rPh>
    <rPh sb="4" eb="7">
      <t>セキニンシャ</t>
    </rPh>
    <phoneticPr fontId="17"/>
  </si>
  <si>
    <t>特定専門工事の該当</t>
    <rPh sb="0" eb="2">
      <t>トクテイ</t>
    </rPh>
    <rPh sb="2" eb="4">
      <t>センモン</t>
    </rPh>
    <rPh sb="4" eb="6">
      <t>コウジ</t>
    </rPh>
    <rPh sb="7" eb="9">
      <t>ガイトウ</t>
    </rPh>
    <phoneticPr fontId="17"/>
  </si>
  <si>
    <t>有　　　・　　　無</t>
    <rPh sb="0" eb="1">
      <t>ア</t>
    </rPh>
    <rPh sb="8" eb="9">
      <t>ナ</t>
    </rPh>
    <phoneticPr fontId="17"/>
  </si>
  <si>
    <t>担当工事　　　　　　　　　　　　　　　　　　　　　　　　　　　　　　　　　　　　　　　　　　　　　　　　　　　　　　　　　　　　　　　　　　　　　　　　　　　　　　内　　　容</t>
    <phoneticPr fontId="17"/>
  </si>
  <si>
    <t>担当工事　　　　　　　　　　　　　　　　　　　　　　　　　　　　　　　　　　　　　　　　　　　　　　　　　　　　　　　　　　　　　　　　　　　　　　　　　　　　　　内　　　容</t>
    <phoneticPr fontId="17"/>
  </si>
  <si>
    <t>　　年 月 日 ～ 年 月 日</t>
    <rPh sb="2" eb="3">
      <t>ネン</t>
    </rPh>
    <rPh sb="4" eb="5">
      <t>ツキ</t>
    </rPh>
    <rPh sb="6" eb="7">
      <t>ヒ</t>
    </rPh>
    <rPh sb="10" eb="11">
      <t>ネン</t>
    </rPh>
    <rPh sb="12" eb="13">
      <t>ツキ</t>
    </rPh>
    <rPh sb="14" eb="15">
      <t>ヒ</t>
    </rPh>
    <phoneticPr fontId="17"/>
  </si>
  <si>
    <t>自</t>
    <phoneticPr fontId="17"/>
  </si>
  <si>
    <t>至</t>
    <rPh sb="0" eb="1">
      <t>イタ</t>
    </rPh>
    <phoneticPr fontId="98"/>
  </si>
  <si>
    <t>4企画第2355号</t>
    <phoneticPr fontId="17"/>
  </si>
  <si>
    <t>適正な労働条件に係る「誓約書」の日付を追記</t>
    <rPh sb="19" eb="21">
      <t>ツイキ</t>
    </rPh>
    <phoneticPr fontId="17"/>
  </si>
  <si>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7"/>
  </si>
  <si>
    <t>2023/10</t>
    <phoneticPr fontId="17"/>
  </si>
  <si>
    <t>（5.0版）</t>
    <rPh sb="4" eb="5">
      <t>バン</t>
    </rPh>
    <phoneticPr fontId="17"/>
  </si>
  <si>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7"/>
  </si>
  <si>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7"/>
  </si>
  <si>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7"/>
  </si>
  <si>
    <t>※④に必要となる３次元設計データの作成を実施しなければならない。</t>
    <phoneticPr fontId="98"/>
  </si>
  <si>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7"/>
  </si>
  <si>
    <t>材料承認願：（注）２の削除</t>
    <rPh sb="0" eb="4">
      <t>ザイリョウショウニン</t>
    </rPh>
    <rPh sb="4" eb="5">
      <t>ネガ</t>
    </rPh>
    <rPh sb="7" eb="8">
      <t>チュウ</t>
    </rPh>
    <rPh sb="11" eb="13">
      <t>サクジョ</t>
    </rPh>
    <phoneticPr fontId="17"/>
  </si>
  <si>
    <t>契約書第3条「発注者に提出」</t>
    <rPh sb="0" eb="3">
      <t>ケイヤクショ</t>
    </rPh>
    <rPh sb="3" eb="4">
      <t>ダイ</t>
    </rPh>
    <rPh sb="5" eb="6">
      <t>ジョウ</t>
    </rPh>
    <rPh sb="7" eb="10">
      <t>ハッチュウシャ</t>
    </rPh>
    <rPh sb="11" eb="13">
      <t>テイシュツ</t>
    </rPh>
    <phoneticPr fontId="17"/>
  </si>
  <si>
    <t>宛名修正の有無</t>
    <rPh sb="0" eb="2">
      <t>アテナ</t>
    </rPh>
    <rPh sb="2" eb="4">
      <t>シュウセイ</t>
    </rPh>
    <rPh sb="5" eb="7">
      <t>ウム</t>
    </rPh>
    <phoneticPr fontId="17"/>
  </si>
  <si>
    <t>備考</t>
    <rPh sb="0" eb="2">
      <t>ビコウ</t>
    </rPh>
    <phoneticPr fontId="17"/>
  </si>
  <si>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7"/>
  </si>
  <si>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7"/>
  </si>
  <si>
    <t>　受　注　者　　殿</t>
    <rPh sb="1" eb="2">
      <t>ウケ</t>
    </rPh>
    <rPh sb="3" eb="4">
      <t>チュウ</t>
    </rPh>
    <rPh sb="5" eb="6">
      <t>シャ</t>
    </rPh>
    <phoneticPr fontId="17"/>
  </si>
  <si>
    <t>020</t>
    <phoneticPr fontId="17"/>
  </si>
  <si>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17"/>
  </si>
  <si>
    <t>〔受注者〕</t>
    <rPh sb="1" eb="3">
      <t>ジュチュウ</t>
    </rPh>
    <phoneticPr fontId="17"/>
  </si>
  <si>
    <t>〔工事の受注者、生産者団体・市場・卸売業等〕</t>
    <rPh sb="4" eb="6">
      <t>ジュチュウ</t>
    </rPh>
    <phoneticPr fontId="17"/>
  </si>
  <si>
    <t>2024/4/1</t>
    <phoneticPr fontId="17"/>
  </si>
  <si>
    <t>（6.0版）</t>
    <rPh sb="4" eb="5">
      <t>バン</t>
    </rPh>
    <phoneticPr fontId="17"/>
  </si>
  <si>
    <t>※③に必要となる３次元設計データの作成を実施しなければならない。</t>
    <phoneticPr fontId="98"/>
  </si>
  <si>
    <t>⑤３次元データの納品の追加</t>
    <rPh sb="11" eb="13">
      <t>ツイカ</t>
    </rPh>
    <phoneticPr fontId="17"/>
  </si>
  <si>
    <t>④３次元出来形管理等の施工管理の削除</t>
    <rPh sb="16" eb="18">
      <t>サクジョ</t>
    </rPh>
    <phoneticPr fontId="17"/>
  </si>
  <si>
    <t>ICT小規模土工</t>
    <phoneticPr fontId="17"/>
  </si>
  <si>
    <t>※②３次元設計データを、工事完成図書として納品する。</t>
    <rPh sb="12" eb="14">
      <t>コウジ</t>
    </rPh>
    <rPh sb="14" eb="16">
      <t>カンセイ</t>
    </rPh>
    <rPh sb="16" eb="18">
      <t>トショ</t>
    </rPh>
    <rPh sb="21" eb="23">
      <t>ノウヒン</t>
    </rPh>
    <phoneticPr fontId="98"/>
  </si>
  <si>
    <t>③ＩＣＴ建設機械による施工の削除</t>
    <phoneticPr fontId="17"/>
  </si>
  <si>
    <t>ＩＣＴ法面工</t>
    <phoneticPr fontId="17"/>
  </si>
  <si>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17"/>
  </si>
  <si>
    <t>発注方式の削除</t>
    <rPh sb="5" eb="7">
      <t>サクジョ</t>
    </rPh>
    <phoneticPr fontId="17"/>
  </si>
  <si>
    <t>ＩＣＴ付帯構造物設置工</t>
    <phoneticPr fontId="17"/>
  </si>
  <si>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98"/>
  </si>
  <si>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98"/>
  </si>
  <si>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98"/>
  </si>
  <si>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98"/>
  </si>
  <si>
    <t>ＩＣＴ活用工事（土工 1000m3未満）計画書</t>
    <rPh sb="3" eb="5">
      <t>カツヨウ</t>
    </rPh>
    <rPh sb="5" eb="7">
      <t>コウジ</t>
    </rPh>
    <rPh sb="8" eb="9">
      <t>ド</t>
    </rPh>
    <rPh sb="9" eb="10">
      <t>コウ</t>
    </rPh>
    <rPh sb="20" eb="22">
      <t>ケイカク</t>
    </rPh>
    <rPh sb="22" eb="23">
      <t>ショ</t>
    </rPh>
    <phoneticPr fontId="98"/>
  </si>
  <si>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98"/>
  </si>
  <si>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306" eb="308">
      <t>サイヨウ</t>
    </rPh>
    <rPh sb="310" eb="312">
      <t>グタイ</t>
    </rPh>
    <rPh sb="313" eb="315">
      <t>ギジュツ</t>
    </rPh>
    <rPh sb="316" eb="319">
      <t>ジュチュウゴ</t>
    </rPh>
    <rPh sb="320" eb="322">
      <t>キョウギ</t>
    </rPh>
    <rPh sb="325" eb="327">
      <t>ケッテイ</t>
    </rPh>
    <rPh sb="332" eb="334">
      <t>フクスウ</t>
    </rPh>
    <rPh sb="334" eb="336">
      <t>イジョウ</t>
    </rPh>
    <rPh sb="337" eb="339">
      <t>ギジュツ</t>
    </rPh>
    <rPh sb="340" eb="341">
      <t>ク</t>
    </rPh>
    <rPh sb="342" eb="343">
      <t>ア</t>
    </rPh>
    <rPh sb="346" eb="348">
      <t>サイヨウ</t>
    </rPh>
    <rPh sb="359" eb="361">
      <t>ジゲン</t>
    </rPh>
    <rPh sb="361" eb="365">
      <t>キコウソクリョウ</t>
    </rPh>
    <rPh sb="367" eb="369">
      <t>サイヨウ</t>
    </rPh>
    <rPh sb="371" eb="373">
      <t>ギジュツ</t>
    </rPh>
    <rPh sb="374" eb="376">
      <t>ソウイ</t>
    </rPh>
    <phoneticPr fontId="98"/>
  </si>
  <si>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９．地上写真測量を用いた出来形管理
１０．その他の３次元計測技術を用いた出来形管理
　〔１０．を選択した場合の技術名称：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87" eb="289">
      <t>サイヨウ</t>
    </rPh>
    <rPh sb="291" eb="293">
      <t>グタイ</t>
    </rPh>
    <rPh sb="294" eb="296">
      <t>ギジュツ</t>
    </rPh>
    <rPh sb="297" eb="300">
      <t>ジュチュウゴ</t>
    </rPh>
    <rPh sb="301" eb="303">
      <t>キョウギ</t>
    </rPh>
    <rPh sb="306" eb="308">
      <t>ケッテイ</t>
    </rPh>
    <rPh sb="313" eb="315">
      <t>フクスウ</t>
    </rPh>
    <rPh sb="315" eb="317">
      <t>イジョウ</t>
    </rPh>
    <rPh sb="318" eb="320">
      <t>ギジュツ</t>
    </rPh>
    <rPh sb="321" eb="322">
      <t>ク</t>
    </rPh>
    <rPh sb="323" eb="324">
      <t>ア</t>
    </rPh>
    <rPh sb="327" eb="329">
      <t>サイヨウ</t>
    </rPh>
    <rPh sb="340" eb="342">
      <t>ジゲン</t>
    </rPh>
    <rPh sb="342" eb="346">
      <t>キコウソクリョウ</t>
    </rPh>
    <rPh sb="348" eb="350">
      <t>サイヨウ</t>
    </rPh>
    <rPh sb="352" eb="354">
      <t>ギジュツ</t>
    </rPh>
    <rPh sb="355" eb="357">
      <t>ソウイ</t>
    </rPh>
    <phoneticPr fontId="98"/>
  </si>
  <si>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98"/>
  </si>
  <si>
    <t>１．空中写真測量（無人航空機）を用いた起工測量
２．地上型レーザースキャナーを用いた起工測量
３．TS等光波方式を用いた起工測量
４．無人航空機搭載型レーザースキャナーを用いた起工測量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rPh sb="152" eb="154">
      <t>サイヨウ</t>
    </rPh>
    <rPh sb="156" eb="158">
      <t>グタイ</t>
    </rPh>
    <rPh sb="159" eb="161">
      <t>ギジュツ</t>
    </rPh>
    <rPh sb="162" eb="165">
      <t>ジュチュウゴ</t>
    </rPh>
    <rPh sb="166" eb="168">
      <t>キョウギ</t>
    </rPh>
    <rPh sb="171" eb="173">
      <t>ケッテイ</t>
    </rPh>
    <rPh sb="178" eb="180">
      <t>フクスウ</t>
    </rPh>
    <rPh sb="180" eb="182">
      <t>イジョウ</t>
    </rPh>
    <rPh sb="183" eb="185">
      <t>ギジュツ</t>
    </rPh>
    <rPh sb="186" eb="187">
      <t>ク</t>
    </rPh>
    <rPh sb="188" eb="189">
      <t>ア</t>
    </rPh>
    <rPh sb="192" eb="194">
      <t>サイヨウ</t>
    </rPh>
    <phoneticPr fontId="98"/>
  </si>
  <si>
    <t>追加</t>
    <rPh sb="0" eb="2">
      <t>ツイカ</t>
    </rPh>
    <phoneticPr fontId="17"/>
  </si>
  <si>
    <t>④３次元出来形管理等の施工管理の技術名修正</t>
    <rPh sb="19" eb="21">
      <t>シュウセイ</t>
    </rPh>
    <phoneticPr fontId="17"/>
  </si>
  <si>
    <t>ＩＣＴ土工</t>
    <phoneticPr fontId="17"/>
  </si>
  <si>
    <t>②３次元設計データ作成および⑤３次元データの納品の技術名修正</t>
    <rPh sb="25" eb="27">
      <t>ギジュツ</t>
    </rPh>
    <rPh sb="27" eb="28">
      <t>ナ</t>
    </rPh>
    <rPh sb="28" eb="30">
      <t>シュウセイ</t>
    </rPh>
    <phoneticPr fontId="17"/>
  </si>
  <si>
    <t>ICT活用工事関連書類</t>
    <phoneticPr fontId="17"/>
  </si>
  <si>
    <t>ＩＣＴ土工 1000m3未満、ＩＣＴ構造物工（橋梁上部）、ＩＣＴ構造物工（橋脚・橋台）の計画書追加</t>
    <rPh sb="47" eb="49">
      <t>ツイカ</t>
    </rPh>
    <phoneticPr fontId="17"/>
  </si>
  <si>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17"/>
  </si>
  <si>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17"/>
  </si>
  <si>
    <t>ＩＣＴ作業土工（床掘）</t>
    <phoneticPr fontId="17"/>
  </si>
  <si>
    <t>ＩＣＴ作業土工（床掘）</t>
    <phoneticPr fontId="17"/>
  </si>
  <si>
    <t>床掘工から作業土工（床掘）に名称変更</t>
    <rPh sb="0" eb="2">
      <t>トコホ</t>
    </rPh>
    <rPh sb="2" eb="3">
      <t>コウ</t>
    </rPh>
    <rPh sb="14" eb="16">
      <t>メイショウ</t>
    </rPh>
    <rPh sb="16" eb="18">
      <t>ヘンコウ</t>
    </rPh>
    <phoneticPr fontId="17"/>
  </si>
  <si>
    <t>2024/03</t>
    <phoneticPr fontId="17"/>
  </si>
  <si>
    <t>発注者名を表示する様式（020を除く）</t>
    <rPh sb="0" eb="3">
      <t>ハッチュウシャ</t>
    </rPh>
    <rPh sb="3" eb="4">
      <t>メイ</t>
    </rPh>
    <rPh sb="5" eb="7">
      <t>ヒョウジ</t>
    </rPh>
    <rPh sb="9" eb="11">
      <t>ヨウシキ</t>
    </rPh>
    <rPh sb="16" eb="17">
      <t>ノゾ</t>
    </rPh>
    <phoneticPr fontId="17"/>
  </si>
  <si>
    <t>（5.1版）</t>
    <rPh sb="4" eb="5">
      <t>バン</t>
    </rPh>
    <phoneticPr fontId="17"/>
  </si>
  <si>
    <t>※③または④に必要となる３次元設計データの作成を実施しなければならない。</t>
    <phoneticPr fontId="98"/>
  </si>
  <si>
    <t>①３次元起工測量、②３次元設計データ作成および④３次元出来形管理等の施工管理の技術名修正</t>
    <phoneticPr fontId="17"/>
  </si>
  <si>
    <t>ICT舗装工</t>
    <rPh sb="3" eb="5">
      <t>ホソウ</t>
    </rPh>
    <phoneticPr fontId="17"/>
  </si>
  <si>
    <t>②３次元設計データ作成の技術名修正</t>
    <phoneticPr fontId="17"/>
  </si>
  <si>
    <t>ＩＣＴ河川浚渫工</t>
    <phoneticPr fontId="17"/>
  </si>
  <si>
    <t>ＩＣＴ地盤改良工</t>
    <phoneticPr fontId="17"/>
  </si>
  <si>
    <t>ＩＣＴ舗装工（修繕工）</t>
    <phoneticPr fontId="17"/>
  </si>
  <si>
    <t>完成時に監督員へ納品</t>
    <phoneticPr fontId="17"/>
  </si>
  <si>
    <t>完成時に監督員へ納品</t>
    <rPh sb="8" eb="10">
      <t>ノウヒン</t>
    </rPh>
    <phoneticPr fontId="17"/>
  </si>
  <si>
    <t>2024/6/1</t>
    <phoneticPr fontId="17"/>
  </si>
  <si>
    <t>（6.1版）</t>
    <rPh sb="4" eb="5">
      <t>バン</t>
    </rPh>
    <phoneticPr fontId="17"/>
  </si>
  <si>
    <t>230-2</t>
    <phoneticPr fontId="17"/>
  </si>
  <si>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17"/>
  </si>
  <si>
    <t>（6.2版）</t>
    <rPh sb="4" eb="5">
      <t>バン</t>
    </rPh>
    <phoneticPr fontId="17"/>
  </si>
  <si>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8"/>
  </si>
  <si>
    <t>※③または④に必要となる３次元設計データの作成を実施しなければならない。</t>
    <phoneticPr fontId="98"/>
  </si>
  <si>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8"/>
  </si>
  <si>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8"/>
  </si>
  <si>
    <t>ＩＣＴ活用工事（作業土工（床掘））計画書</t>
    <rPh sb="3" eb="5">
      <t>カツヨウ</t>
    </rPh>
    <rPh sb="5" eb="7">
      <t>コウジ</t>
    </rPh>
    <rPh sb="8" eb="10">
      <t>サギョウ</t>
    </rPh>
    <rPh sb="10" eb="12">
      <t>ドコウ</t>
    </rPh>
    <rPh sb="13" eb="15">
      <t>トコボリ</t>
    </rPh>
    <rPh sb="17" eb="19">
      <t>ケイカク</t>
    </rPh>
    <rPh sb="19" eb="20">
      <t>ショ</t>
    </rPh>
    <phoneticPr fontId="98"/>
  </si>
  <si>
    <t>※③または④に必要となる３次元設計データの作成を実施しなければならない。</t>
    <phoneticPr fontId="98"/>
  </si>
  <si>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17"/>
  </si>
  <si>
    <t xml:space="preserve">
　当社は、今回の現場閉所による（週休2日工事）または（週休２日交替制工事）を（月単位の４週８休）または（通期の４週８休）で実施します。
　※上記（　）は該当するものを選択して記載してください。
　※休日取得計画・実績表を添付</t>
    <phoneticPr fontId="17"/>
  </si>
  <si>
    <t>休日取得計画・実績表（週休２日交替制工事）</t>
    <phoneticPr fontId="98"/>
  </si>
  <si>
    <t>(別紙４)</t>
    <rPh sb="1" eb="3">
      <t>ベッシ</t>
    </rPh>
    <phoneticPr fontId="98"/>
  </si>
  <si>
    <t>工事名</t>
    <phoneticPr fontId="98"/>
  </si>
  <si>
    <t>通期達成状況</t>
    <phoneticPr fontId="98"/>
  </si>
  <si>
    <t>元請け
下請け</t>
    <phoneticPr fontId="98"/>
  </si>
  <si>
    <t>会社名</t>
    <phoneticPr fontId="98"/>
  </si>
  <si>
    <t>氏名</t>
    <phoneticPr fontId="98"/>
  </si>
  <si>
    <t>通期の平均休日率</t>
    <rPh sb="0" eb="2">
      <t>ツウキ</t>
    </rPh>
    <rPh sb="3" eb="5">
      <t>ヘイキン</t>
    </rPh>
    <rPh sb="5" eb="7">
      <t>キュウジツ</t>
    </rPh>
    <rPh sb="7" eb="8">
      <t>リツ</t>
    </rPh>
    <phoneticPr fontId="98"/>
  </si>
  <si>
    <t>工期の始期日</t>
    <rPh sb="0" eb="2">
      <t>コウキ</t>
    </rPh>
    <rPh sb="3" eb="5">
      <t>シキ</t>
    </rPh>
    <rPh sb="5" eb="6">
      <t>ヒ</t>
    </rPh>
    <phoneticPr fontId="98"/>
  </si>
  <si>
    <t>工事完成日(予定)</t>
    <phoneticPr fontId="98"/>
  </si>
  <si>
    <t>月単位達成状況</t>
    <phoneticPr fontId="98"/>
  </si>
  <si>
    <t>①</t>
    <phoneticPr fontId="98"/>
  </si>
  <si>
    <t>②</t>
    <phoneticPr fontId="98"/>
  </si>
  <si>
    <t>③</t>
    <phoneticPr fontId="98"/>
  </si>
  <si>
    <t>③/①=④</t>
    <phoneticPr fontId="98"/>
  </si>
  <si>
    <t>〇〇</t>
  </si>
  <si>
    <t>●●</t>
  </si>
  <si>
    <t>△△</t>
  </si>
  <si>
    <t>■■</t>
  </si>
  <si>
    <t>★★</t>
  </si>
  <si>
    <t>月</t>
    <rPh sb="0" eb="1">
      <t>ツキ</t>
    </rPh>
    <phoneticPr fontId="98"/>
  </si>
  <si>
    <t>休日率</t>
    <rPh sb="2" eb="3">
      <t>リツ</t>
    </rPh>
    <phoneticPr fontId="98"/>
  </si>
  <si>
    <t>月単位の平均休日率</t>
    <rPh sb="0" eb="3">
      <t>ツキタンイ</t>
    </rPh>
    <rPh sb="4" eb="6">
      <t>ヘイキン</t>
    </rPh>
    <rPh sb="8" eb="9">
      <t>リツ</t>
    </rPh>
    <phoneticPr fontId="98"/>
  </si>
  <si>
    <t>－のカウント</t>
    <phoneticPr fontId="98"/>
  </si>
  <si>
    <t>日</t>
    <rPh sb="0" eb="1">
      <t>ニチ</t>
    </rPh>
    <phoneticPr fontId="98"/>
  </si>
  <si>
    <t>元請け
下請け</t>
    <rPh sb="0" eb="2">
      <t>モトウ</t>
    </rPh>
    <rPh sb="4" eb="6">
      <t>シタウケ</t>
    </rPh>
    <phoneticPr fontId="206"/>
  </si>
  <si>
    <t>会社名</t>
    <phoneticPr fontId="98"/>
  </si>
  <si>
    <t>氏名</t>
    <phoneticPr fontId="98"/>
  </si>
  <si>
    <t>対象期間外</t>
    <rPh sb="0" eb="2">
      <t>タイショウ</t>
    </rPh>
    <rPh sb="2" eb="5">
      <t>キカンガイ</t>
    </rPh>
    <phoneticPr fontId="98"/>
  </si>
  <si>
    <t>②</t>
    <phoneticPr fontId="98"/>
  </si>
  <si>
    <t>③/①=④</t>
    <phoneticPr fontId="98"/>
  </si>
  <si>
    <t>氏名</t>
    <phoneticPr fontId="98"/>
  </si>
  <si>
    <t>月単位達成</t>
    <rPh sb="0" eb="3">
      <t>ツキタンイ</t>
    </rPh>
    <rPh sb="3" eb="5">
      <t>タッセイ</t>
    </rPh>
    <phoneticPr fontId="98"/>
  </si>
  <si>
    <t>会社名</t>
    <phoneticPr fontId="98"/>
  </si>
  <si>
    <t>氏名</t>
    <phoneticPr fontId="98"/>
  </si>
  <si>
    <t>①</t>
    <phoneticPr fontId="98"/>
  </si>
  <si>
    <t>②</t>
    <phoneticPr fontId="98"/>
  </si>
  <si>
    <t>③</t>
    <phoneticPr fontId="98"/>
  </si>
  <si>
    <t>③/①=④</t>
    <phoneticPr fontId="98"/>
  </si>
  <si>
    <t>会社名</t>
    <phoneticPr fontId="98"/>
  </si>
  <si>
    <t>－のカウント</t>
    <phoneticPr fontId="98"/>
  </si>
  <si>
    <t>－のカウント</t>
    <phoneticPr fontId="98"/>
  </si>
  <si>
    <t>③/①=④</t>
    <phoneticPr fontId="98"/>
  </si>
  <si>
    <t>－のカウント</t>
    <phoneticPr fontId="98"/>
  </si>
  <si>
    <t>　</t>
    <phoneticPr fontId="98"/>
  </si>
  <si>
    <t>　</t>
    <phoneticPr fontId="98"/>
  </si>
  <si>
    <t>　</t>
    <phoneticPr fontId="98"/>
  </si>
  <si>
    <t>　</t>
    <phoneticPr fontId="98"/>
  </si>
  <si>
    <t>－のカウント</t>
    <phoneticPr fontId="98"/>
  </si>
  <si>
    <t>③/①=④</t>
    <phoneticPr fontId="98"/>
  </si>
  <si>
    <t>：対象期間外</t>
    <rPh sb="1" eb="3">
      <t>タイショウ</t>
    </rPh>
    <rPh sb="3" eb="5">
      <t>キカン</t>
    </rPh>
    <rPh sb="5" eb="6">
      <t>ガイ</t>
    </rPh>
    <phoneticPr fontId="98"/>
  </si>
  <si>
    <t>【記入例】休日取得計画・実績表（週休２日交替制工事）</t>
    <phoneticPr fontId="98"/>
  </si>
  <si>
    <t>工事完成日(予定)</t>
    <phoneticPr fontId="98"/>
  </si>
  <si>
    <t>②</t>
    <phoneticPr fontId="98"/>
  </si>
  <si>
    <t>休</t>
    <phoneticPr fontId="98"/>
  </si>
  <si>
    <t>休</t>
    <phoneticPr fontId="98"/>
  </si>
  <si>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98"/>
  </si>
  <si>
    <t>統一現場閉所</t>
    <rPh sb="0" eb="4">
      <t>トウイツゲンバ</t>
    </rPh>
    <rPh sb="4" eb="6">
      <t>ヘイショ</t>
    </rPh>
    <phoneticPr fontId="98"/>
  </si>
  <si>
    <t>土日数</t>
    <rPh sb="0" eb="2">
      <t>ドニチ</t>
    </rPh>
    <rPh sb="2" eb="3">
      <t>スウ</t>
    </rPh>
    <phoneticPr fontId="98"/>
  </si>
  <si>
    <t>対象期間外</t>
    <rPh sb="0" eb="5">
      <t>タイショウキカンガイ</t>
    </rPh>
    <phoneticPr fontId="98"/>
  </si>
  <si>
    <t>統一現場閉所計画</t>
    <rPh sb="0" eb="6">
      <t>トウイツゲンバヘイショ</t>
    </rPh>
    <rPh sb="6" eb="8">
      <t>ケイカク</t>
    </rPh>
    <phoneticPr fontId="98"/>
  </si>
  <si>
    <t>統一現場閉所実績</t>
    <rPh sb="0" eb="6">
      <t>トウイツゲンバヘイショ</t>
    </rPh>
    <rPh sb="6" eb="8">
      <t>ジッセキ</t>
    </rPh>
    <phoneticPr fontId="98"/>
  </si>
  <si>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98"/>
  </si>
  <si>
    <t>：</t>
    <phoneticPr fontId="98"/>
  </si>
  <si>
    <t>230-2</t>
  </si>
  <si>
    <t>230-1</t>
    <phoneticPr fontId="17"/>
  </si>
  <si>
    <t>月単位達成状況を追加</t>
    <phoneticPr fontId="17"/>
  </si>
  <si>
    <t>提出書類一覧</t>
    <phoneticPr fontId="17"/>
  </si>
  <si>
    <t>参照 ( * 2 )</t>
    <rPh sb="0" eb="1">
      <t>サン</t>
    </rPh>
    <rPh sb="1" eb="2">
      <t>アキラ</t>
    </rPh>
    <phoneticPr fontId="17"/>
  </si>
  <si>
    <t>その他</t>
    <phoneticPr fontId="17"/>
  </si>
  <si>
    <t>参照 ( * 2 )の修正</t>
    <rPh sb="11" eb="13">
      <t>シュウセイ</t>
    </rPh>
    <phoneticPr fontId="17"/>
  </si>
  <si>
    <t>(２)適用要領・基準類の適用年月を削除</t>
    <rPh sb="14" eb="16">
      <t>ネンツキ</t>
    </rPh>
    <rPh sb="17" eb="19">
      <t>サクジョ</t>
    </rPh>
    <phoneticPr fontId="17"/>
  </si>
  <si>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98"/>
  </si>
  <si>
    <t>(別紙１)</t>
    <rPh sb="1" eb="3">
      <t>ベッシ</t>
    </rPh>
    <phoneticPr fontId="98"/>
  </si>
  <si>
    <t>休日相当</t>
    <rPh sb="0" eb="2">
      <t>キュウジツ</t>
    </rPh>
    <rPh sb="2" eb="4">
      <t>ソウトウ</t>
    </rPh>
    <phoneticPr fontId="98"/>
  </si>
  <si>
    <t>残数</t>
    <rPh sb="0" eb="1">
      <t>ノコ</t>
    </rPh>
    <rPh sb="1" eb="2">
      <t>スウ</t>
    </rPh>
    <phoneticPr fontId="98"/>
  </si>
  <si>
    <t>：</t>
    <phoneticPr fontId="98"/>
  </si>
  <si>
    <t>28.5%以上：4週8休</t>
    <rPh sb="5" eb="7">
      <t>イジョウ</t>
    </rPh>
    <rPh sb="9" eb="10">
      <t>シュウ</t>
    </rPh>
    <rPh sb="11" eb="12">
      <t>キュウ</t>
    </rPh>
    <phoneticPr fontId="98"/>
  </si>
  <si>
    <t>：</t>
    <phoneticPr fontId="98"/>
  </si>
  <si>
    <t>：</t>
    <phoneticPr fontId="98"/>
  </si>
  <si>
    <t>月日</t>
    <rPh sb="0" eb="1">
      <t>ツキ</t>
    </rPh>
    <rPh sb="1" eb="2">
      <t>ヒ</t>
    </rPh>
    <phoneticPr fontId="98"/>
  </si>
  <si>
    <t>対象期間外</t>
    <rPh sb="0" eb="4">
      <t>タイショウキカン</t>
    </rPh>
    <rPh sb="4" eb="5">
      <t>ガイ</t>
    </rPh>
    <phoneticPr fontId="98"/>
  </si>
  <si>
    <t>対象期間外
(夏季休暇等)</t>
    <rPh sb="0" eb="5">
      <t>タイショウキカンガイ</t>
    </rPh>
    <rPh sb="7" eb="9">
      <t>カキ</t>
    </rPh>
    <rPh sb="9" eb="11">
      <t>キュウカ</t>
    </rPh>
    <rPh sb="11" eb="12">
      <t>ナド</t>
    </rPh>
    <phoneticPr fontId="98"/>
  </si>
  <si>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98"/>
  </si>
  <si>
    <t>(別紙１-１)</t>
    <rPh sb="1" eb="3">
      <t>ベッシ</t>
    </rPh>
    <phoneticPr fontId="98"/>
  </si>
  <si>
    <t>：</t>
    <phoneticPr fontId="98"/>
  </si>
  <si>
    <t>休日取得計画・実績表</t>
    <rPh sb="0" eb="2">
      <t>キュウジツ</t>
    </rPh>
    <rPh sb="2" eb="4">
      <t>シュトク</t>
    </rPh>
    <rPh sb="4" eb="6">
      <t>ケイカク</t>
    </rPh>
    <rPh sb="7" eb="9">
      <t>ジッセキ</t>
    </rPh>
    <rPh sb="9" eb="10">
      <t>ヒョウ</t>
    </rPh>
    <phoneticPr fontId="98"/>
  </si>
  <si>
    <t>(別紙１-２)</t>
    <rPh sb="1" eb="3">
      <t>ベッシ</t>
    </rPh>
    <phoneticPr fontId="98"/>
  </si>
  <si>
    <t>：</t>
    <phoneticPr fontId="98"/>
  </si>
  <si>
    <t>工事開始日</t>
    <rPh sb="0" eb="2">
      <t>コウジ</t>
    </rPh>
    <rPh sb="2" eb="4">
      <t>カイシ</t>
    </rPh>
    <rPh sb="4" eb="5">
      <t>ビ</t>
    </rPh>
    <phoneticPr fontId="98"/>
  </si>
  <si>
    <t>:</t>
    <phoneticPr fontId="98"/>
  </si>
  <si>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98"/>
  </si>
  <si>
    <t>(別紙３)</t>
    <rPh sb="1" eb="3">
      <t>ベッシ</t>
    </rPh>
    <phoneticPr fontId="98"/>
  </si>
  <si>
    <t>起算日</t>
    <rPh sb="0" eb="3">
      <t>キサンビ</t>
    </rPh>
    <phoneticPr fontId="98"/>
  </si>
  <si>
    <t>230-3</t>
    <phoneticPr fontId="17"/>
  </si>
  <si>
    <t>230-4</t>
    <phoneticPr fontId="17"/>
  </si>
  <si>
    <t>追加</t>
    <rPh sb="0" eb="2">
      <t>ツイカ</t>
    </rPh>
    <phoneticPr fontId="17"/>
  </si>
  <si>
    <t>休日取得計画・実績表（港湾工事）「9か月以内の工期」を追加</t>
    <rPh sb="27" eb="29">
      <t>ツイカ</t>
    </rPh>
    <phoneticPr fontId="17"/>
  </si>
  <si>
    <t>休日取得計画・実績表（港湾工事）「9か月を超える工期」を追加</t>
    <phoneticPr fontId="17"/>
  </si>
  <si>
    <t>認定請求書</t>
    <rPh sb="0" eb="2">
      <t>ニンテイ</t>
    </rPh>
    <rPh sb="2" eb="5">
      <t>セイキュウショ</t>
    </rPh>
    <phoneticPr fontId="17"/>
  </si>
  <si>
    <t>様式-15</t>
    <rPh sb="0" eb="2">
      <t>ヨウシキ</t>
    </rPh>
    <phoneticPr fontId="17"/>
  </si>
  <si>
    <t>（あて先）発注者</t>
    <rPh sb="3" eb="4">
      <t>サキ</t>
    </rPh>
    <rPh sb="5" eb="8">
      <t>ハッチュウシャ</t>
    </rPh>
    <phoneticPr fontId="98"/>
  </si>
  <si>
    <t>住所</t>
    <rPh sb="0" eb="2">
      <t>ジュウショ</t>
    </rPh>
    <phoneticPr fontId="98"/>
  </si>
  <si>
    <t>受注者</t>
    <rPh sb="0" eb="3">
      <t>ジュチュウシャ</t>
    </rPh>
    <phoneticPr fontId="98"/>
  </si>
  <si>
    <t>氏名</t>
    <rPh sb="0" eb="2">
      <t>シメイ</t>
    </rPh>
    <phoneticPr fontId="98"/>
  </si>
  <si>
    <t>週休２日未達成理由書</t>
    <rPh sb="0" eb="2">
      <t>シュウキュウ</t>
    </rPh>
    <rPh sb="3" eb="4">
      <t>ニチ</t>
    </rPh>
    <rPh sb="4" eb="7">
      <t>ミタッセイ</t>
    </rPh>
    <rPh sb="7" eb="10">
      <t>リユウショ</t>
    </rPh>
    <phoneticPr fontId="98"/>
  </si>
  <si>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98"/>
  </si>
  <si>
    <t>通期の４週８休の達成が困難となったため、報告します。</t>
    <rPh sb="0" eb="2">
      <t>ツウキ</t>
    </rPh>
    <phoneticPr fontId="98"/>
  </si>
  <si>
    <t>起工番号</t>
    <phoneticPr fontId="98"/>
  </si>
  <si>
    <t>工期</t>
    <phoneticPr fontId="98"/>
  </si>
  <si>
    <t>未達成理由</t>
    <rPh sb="0" eb="3">
      <t>ミタッセイ</t>
    </rPh>
    <rPh sb="3" eb="5">
      <t>リユウ</t>
    </rPh>
    <phoneticPr fontId="98"/>
  </si>
  <si>
    <t>から</t>
    <phoneticPr fontId="17"/>
  </si>
  <si>
    <t>まで</t>
    <phoneticPr fontId="17"/>
  </si>
  <si>
    <t>週休２日未達成理由書を追加</t>
    <rPh sb="11" eb="13">
      <t>ツイカ</t>
    </rPh>
    <phoneticPr fontId="17"/>
  </si>
  <si>
    <t>週休２日未達成理由書</t>
    <phoneticPr fontId="17"/>
  </si>
  <si>
    <t>通期の４週８休を達成できなかった場合、提出</t>
    <phoneticPr fontId="17"/>
  </si>
  <si>
    <t>事前協議チェックシート【工事】R6.10版</t>
    <rPh sb="0" eb="2">
      <t>ジゼン</t>
    </rPh>
    <rPh sb="2" eb="4">
      <t>キョウギ</t>
    </rPh>
    <rPh sb="20" eb="21">
      <t>バン</t>
    </rPh>
    <phoneticPr fontId="17"/>
  </si>
  <si>
    <t>（6.3版）</t>
    <rPh sb="4" eb="5">
      <t>バン</t>
    </rPh>
    <phoneticPr fontId="17"/>
  </si>
  <si>
    <t>架空線等上空施設調査書</t>
    <rPh sb="0" eb="2">
      <t>カクウ</t>
    </rPh>
    <rPh sb="2" eb="3">
      <t>セン</t>
    </rPh>
    <rPh sb="3" eb="4">
      <t>トウ</t>
    </rPh>
    <rPh sb="4" eb="6">
      <t>ジョウクウ</t>
    </rPh>
    <rPh sb="6" eb="8">
      <t>シセツ</t>
    </rPh>
    <rPh sb="8" eb="10">
      <t>チョウサ</t>
    </rPh>
    <rPh sb="10" eb="11">
      <t>ショ</t>
    </rPh>
    <phoneticPr fontId="17"/>
  </si>
  <si>
    <t>架空線等上空施設調査書は支障物件の有無に関わらず提出</t>
    <rPh sb="0" eb="3">
      <t>カクウセン</t>
    </rPh>
    <rPh sb="3" eb="4">
      <t>トウ</t>
    </rPh>
    <rPh sb="4" eb="6">
      <t>ジョウクウ</t>
    </rPh>
    <rPh sb="6" eb="8">
      <t>シセツ</t>
    </rPh>
    <rPh sb="8" eb="11">
      <t>チョウサショ</t>
    </rPh>
    <rPh sb="12" eb="14">
      <t>シショウ</t>
    </rPh>
    <rPh sb="14" eb="16">
      <t>ブッケン</t>
    </rPh>
    <rPh sb="17" eb="19">
      <t>ウム</t>
    </rPh>
    <rPh sb="20" eb="21">
      <t>カカ</t>
    </rPh>
    <rPh sb="24" eb="26">
      <t>テイシュツ</t>
    </rPh>
    <phoneticPr fontId="17"/>
  </si>
  <si>
    <t>様式－３１</t>
    <rPh sb="0" eb="2">
      <t>ヨウシキ</t>
    </rPh>
    <phoneticPr fontId="17"/>
  </si>
  <si>
    <t>出　来　形　管　理　図　表</t>
    <phoneticPr fontId="17"/>
  </si>
  <si>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</si>
  <si>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</si>
  <si>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</si>
  <si>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</si>
  <si>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</si>
  <si>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</si>
  <si>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</si>
  <si>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</si>
  <si>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</si>
  <si>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</si>
  <si>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</si>
  <si>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</si>
  <si>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</si>
  <si>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</si>
  <si>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</si>
  <si>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</si>
  <si>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17"/>
  </si>
  <si>
    <t>出来形合否判定総括表</t>
    <phoneticPr fontId="17"/>
  </si>
  <si>
    <t>測点　</t>
    <rPh sb="0" eb="2">
      <t>ソクテン</t>
    </rPh>
    <phoneticPr fontId="17"/>
  </si>
  <si>
    <t>合否判定結果</t>
    <rPh sb="0" eb="2">
      <t>ゴウヒ</t>
    </rPh>
    <rPh sb="2" eb="4">
      <t>ハンテイ</t>
    </rPh>
    <rPh sb="4" eb="6">
      <t>ケッカ</t>
    </rPh>
    <phoneticPr fontId="17"/>
  </si>
  <si>
    <t>測定項目　　　　　　　　　　　　　</t>
    <phoneticPr fontId="17"/>
  </si>
  <si>
    <t>規格値</t>
    <rPh sb="0" eb="3">
      <t>キカクチ</t>
    </rPh>
    <phoneticPr fontId="17"/>
  </si>
  <si>
    <t>判定</t>
    <rPh sb="0" eb="2">
      <t>ハンテイ</t>
    </rPh>
    <phoneticPr fontId="17"/>
  </si>
  <si>
    <t>天端
標高較差</t>
    <rPh sb="0" eb="2">
      <t>テンバ</t>
    </rPh>
    <rPh sb="3" eb="5">
      <t>ヒョウコウ</t>
    </rPh>
    <rPh sb="5" eb="7">
      <t>コウサ</t>
    </rPh>
    <phoneticPr fontId="17"/>
  </si>
  <si>
    <t>平均値</t>
    <rPh sb="0" eb="3">
      <t>ヘイキンチ</t>
    </rPh>
    <phoneticPr fontId="17"/>
  </si>
  <si>
    <t>最大値(差）</t>
    <rPh sb="0" eb="3">
      <t>サイダイチ</t>
    </rPh>
    <rPh sb="4" eb="5">
      <t>サ</t>
    </rPh>
    <phoneticPr fontId="17"/>
  </si>
  <si>
    <t>最小値(差）</t>
    <rPh sb="0" eb="3">
      <t>サイショウチ</t>
    </rPh>
    <rPh sb="4" eb="5">
      <t>サ</t>
    </rPh>
    <phoneticPr fontId="17"/>
  </si>
  <si>
    <t>データ数</t>
    <rPh sb="3" eb="4">
      <t>スウ</t>
    </rPh>
    <phoneticPr fontId="17"/>
  </si>
  <si>
    <t>評価面積</t>
    <rPh sb="0" eb="2">
      <t>ヒョウカ</t>
    </rPh>
    <rPh sb="2" eb="4">
      <t>メンセキ</t>
    </rPh>
    <phoneticPr fontId="17"/>
  </si>
  <si>
    <t>棄却点数</t>
    <rPh sb="0" eb="2">
      <t>キキャク</t>
    </rPh>
    <rPh sb="2" eb="4">
      <t>テンスウ</t>
    </rPh>
    <phoneticPr fontId="17"/>
  </si>
  <si>
    <t>法面
標高較差</t>
    <rPh sb="0" eb="2">
      <t>ノリメン</t>
    </rPh>
    <rPh sb="3" eb="5">
      <t>ヒョウコウ</t>
    </rPh>
    <rPh sb="5" eb="7">
      <t>コウサ</t>
    </rPh>
    <phoneticPr fontId="17"/>
  </si>
  <si>
    <t>様式－３２</t>
    <rPh sb="0" eb="2">
      <t>ヨウシキ</t>
    </rPh>
    <phoneticPr fontId="17"/>
  </si>
  <si>
    <t>品　質　管　理　図　表</t>
    <rPh sb="0" eb="1">
      <t>ヒン</t>
    </rPh>
    <rPh sb="2" eb="3">
      <t>シツ</t>
    </rPh>
    <phoneticPr fontId="17"/>
  </si>
  <si>
    <t>出来形管理・品質管理がある場合</t>
    <rPh sb="0" eb="3">
      <t>デキガタ</t>
    </rPh>
    <rPh sb="8" eb="10">
      <t>カンリ</t>
    </rPh>
    <rPh sb="13" eb="15">
      <t>バアイ</t>
    </rPh>
    <phoneticPr fontId="17"/>
  </si>
  <si>
    <t>出来形管理図表・品質管理図表</t>
    <rPh sb="0" eb="3">
      <t>デキガタ</t>
    </rPh>
    <rPh sb="3" eb="5">
      <t>カンリ</t>
    </rPh>
    <rPh sb="5" eb="6">
      <t>ズ</t>
    </rPh>
    <rPh sb="6" eb="7">
      <t>ヒョウ</t>
    </rPh>
    <rPh sb="8" eb="10">
      <t>ヒンシツ</t>
    </rPh>
    <rPh sb="10" eb="13">
      <t>カンリズ</t>
    </rPh>
    <rPh sb="13" eb="14">
      <t>ヒョウ</t>
    </rPh>
    <phoneticPr fontId="17"/>
  </si>
  <si>
    <t>「その他：受注者用」から移動したため追加</t>
    <rPh sb="3" eb="4">
      <t>タ</t>
    </rPh>
    <rPh sb="5" eb="9">
      <t>ジュチュウシャヨウ</t>
    </rPh>
    <rPh sb="12" eb="14">
      <t>イドウ</t>
    </rPh>
    <rPh sb="18" eb="20">
      <t>ツイカ</t>
    </rPh>
    <phoneticPr fontId="17"/>
  </si>
  <si>
    <t>「架空線等上空施設調査書」、「出来形管理図表・品質管理図表」の項目追加</t>
    <rPh sb="31" eb="33">
      <t>コウモク</t>
    </rPh>
    <rPh sb="33" eb="35">
      <t>ツイカ</t>
    </rPh>
    <phoneticPr fontId="17"/>
  </si>
  <si>
    <t>「出来形管理・品質管理書類」の摘要修正</t>
    <rPh sb="17" eb="19">
      <t>シュウセイ</t>
    </rPh>
    <phoneticPr fontId="17"/>
  </si>
  <si>
    <t>出来形管理総括表、出来形管理展開図、出来高数量総括表、出来形数量計算表、品質管理総括表、材料品質証明資料等を提出</t>
    <rPh sb="0" eb="3">
      <t>デキガタ</t>
    </rPh>
    <rPh sb="3" eb="5">
      <t>カンリ</t>
    </rPh>
    <rPh sb="5" eb="8">
      <t>ソウカツヒョウ</t>
    </rPh>
    <rPh sb="9" eb="12">
      <t>デキガタ</t>
    </rPh>
    <rPh sb="12" eb="14">
      <t>カンリ</t>
    </rPh>
    <rPh sb="14" eb="17">
      <t>テンカイズ</t>
    </rPh>
    <rPh sb="36" eb="38">
      <t>ヒンシツ</t>
    </rPh>
    <rPh sb="38" eb="40">
      <t>カンリ</t>
    </rPh>
    <rPh sb="40" eb="43">
      <t>ソウカツヒョウ</t>
    </rPh>
    <rPh sb="44" eb="46">
      <t>ザイリョウ</t>
    </rPh>
    <rPh sb="46" eb="48">
      <t>ヒンシツ</t>
    </rPh>
    <rPh sb="48" eb="50">
      <t>ショウメイ</t>
    </rPh>
    <rPh sb="50" eb="52">
      <t>シリョウ</t>
    </rPh>
    <rPh sb="52" eb="53">
      <t>トウ</t>
    </rPh>
    <rPh sb="54" eb="56">
      <t>テイシュツ</t>
    </rPh>
    <phoneticPr fontId="17"/>
  </si>
  <si>
    <t>土・石材等（*1 参照）の新材・再生材を使用する場合</t>
    <rPh sb="0" eb="1">
      <t>ツチ</t>
    </rPh>
    <rPh sb="2" eb="4">
      <t>セキザイ</t>
    </rPh>
    <rPh sb="4" eb="5">
      <t>トウ</t>
    </rPh>
    <rPh sb="9" eb="11">
      <t>サンショウ</t>
    </rPh>
    <rPh sb="13" eb="14">
      <t>シン</t>
    </rPh>
    <rPh sb="14" eb="15">
      <t>ザイ</t>
    </rPh>
    <rPh sb="16" eb="18">
      <t>サイセイ</t>
    </rPh>
    <rPh sb="18" eb="19">
      <t>ザイ</t>
    </rPh>
    <phoneticPr fontId="17"/>
  </si>
  <si>
    <t>受注者からの要求</t>
    <rPh sb="6" eb="8">
      <t>ヨウキュウ</t>
    </rPh>
    <phoneticPr fontId="17"/>
  </si>
  <si>
    <t>発生土量・運搬距離・処分地・処分先の確認（3,000㎡を超える場合　残土処分場の県知事許可が必要）（COBRIS対象工事は、受領書を添付）</t>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7"/>
  </si>
  <si>
    <t>令和7年7月1日であれば「2023/7/1」と記入して下さい</t>
    <rPh sb="0" eb="2">
      <t>レイワ</t>
    </rPh>
    <rPh sb="3" eb="4">
      <t>ネン</t>
    </rPh>
    <rPh sb="5" eb="6">
      <t>ガツ</t>
    </rPh>
    <rPh sb="7" eb="8">
      <t>ニチ</t>
    </rPh>
    <rPh sb="23" eb="25">
      <t>キニュウ</t>
    </rPh>
    <rPh sb="27" eb="28">
      <t>クダ</t>
    </rPh>
    <phoneticPr fontId="17"/>
  </si>
  <si>
    <t>令和7年7月2日であれば「2023/7/2」と記入して下さい</t>
    <rPh sb="0" eb="2">
      <t>レイワ</t>
    </rPh>
    <rPh sb="3" eb="4">
      <t>ネン</t>
    </rPh>
    <rPh sb="5" eb="6">
      <t>ガツ</t>
    </rPh>
    <rPh sb="7" eb="8">
      <t>ニチ</t>
    </rPh>
    <rPh sb="23" eb="25">
      <t>キニュウ</t>
    </rPh>
    <rPh sb="27" eb="28">
      <t>クダ</t>
    </rPh>
    <phoneticPr fontId="17"/>
  </si>
  <si>
    <t>令和7年9月27日であれば「2023/9/27」と記入して下さい</t>
    <rPh sb="0" eb="2">
      <t>レイワ</t>
    </rPh>
    <rPh sb="3" eb="4">
      <t>ネン</t>
    </rPh>
    <rPh sb="5" eb="6">
      <t>ガツ</t>
    </rPh>
    <rPh sb="8" eb="9">
      <t>ニチ</t>
    </rPh>
    <rPh sb="25" eb="27">
      <t>キニュウ</t>
    </rPh>
    <rPh sb="29" eb="30">
      <t>クダ</t>
    </rPh>
    <phoneticPr fontId="17"/>
  </si>
  <si>
    <t>契約書鏡の左上に記載　　（例）「令和7年度補助・・・」</t>
    <rPh sb="0" eb="3">
      <t>ケイヤクショ</t>
    </rPh>
    <rPh sb="3" eb="4">
      <t>カガミ</t>
    </rPh>
    <rPh sb="5" eb="7">
      <t>ヒダリウエ</t>
    </rPh>
    <rPh sb="8" eb="10">
      <t>キサイ</t>
    </rPh>
    <rPh sb="13" eb="14">
      <t>レイ</t>
    </rPh>
    <rPh sb="16" eb="18">
      <t>レイワ</t>
    </rPh>
    <rPh sb="19" eb="21">
      <t>ネンド</t>
    </rPh>
    <rPh sb="21" eb="23">
      <t>ホジョ</t>
    </rPh>
    <phoneticPr fontId="17"/>
  </si>
  <si>
    <t>契約書鏡の左上に記載　　（例）「令和7年度補助第12345-001号」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7"/>
  </si>
  <si>
    <t>（7.0版）</t>
    <rPh sb="4" eb="5">
      <t>バン</t>
    </rPh>
    <phoneticPr fontId="17"/>
  </si>
  <si>
    <t>ＩＣＴ活用工事（コンクリート堰堤工）計画書</t>
    <rPh sb="3" eb="5">
      <t>カツヨウ</t>
    </rPh>
    <rPh sb="5" eb="7">
      <t>コウジ</t>
    </rPh>
    <rPh sb="14" eb="16">
      <t>エンテイ</t>
    </rPh>
    <rPh sb="16" eb="17">
      <t>コウ</t>
    </rPh>
    <rPh sb="18" eb="20">
      <t>ケイカク</t>
    </rPh>
    <rPh sb="20" eb="21">
      <t>ショ</t>
    </rPh>
    <phoneticPr fontId="98"/>
  </si>
  <si>
    <t>※活用必須工種が【コンクリート堰堤工】の場合は表１へ。違う場合は表２へ。</t>
    <rPh sb="1" eb="7">
      <t>カツヨウヒッスウコウシュ</t>
    </rPh>
    <rPh sb="15" eb="17">
      <t>エンテイ</t>
    </rPh>
    <rPh sb="17" eb="18">
      <t>コウ</t>
    </rPh>
    <rPh sb="20" eb="22">
      <t>バアイ</t>
    </rPh>
    <rPh sb="23" eb="24">
      <t>ヒョウ</t>
    </rPh>
    <rPh sb="27" eb="28">
      <t>チガ</t>
    </rPh>
    <rPh sb="29" eb="31">
      <t>バアイ</t>
    </rPh>
    <rPh sb="32" eb="33">
      <t>ヒョウ</t>
    </rPh>
    <phoneticPr fontId="98"/>
  </si>
  <si>
    <t>当該工事の構造物工（橋梁上部）において施工プロセス②④⑤を活用し実施します。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98"/>
  </si>
  <si>
    <t>当該工事の構造物工（橋梁上部）において施工プロセス①～⑤を活用し実施します。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98"/>
  </si>
  <si>
    <t>当該工事の構造物工（橋梁上部）において施工プロセス②③を活用し実施します。</t>
    <rPh sb="0" eb="4">
      <t>トウガイコウジ</t>
    </rPh>
    <rPh sb="5" eb="8">
      <t>コウゾウブツ</t>
    </rPh>
    <rPh sb="8" eb="9">
      <t>コウ</t>
    </rPh>
    <rPh sb="10" eb="12">
      <t>キョウリョウ</t>
    </rPh>
    <rPh sb="12" eb="14">
      <t>ジョウブ</t>
    </rPh>
    <rPh sb="19" eb="21">
      <t>セコウ</t>
    </rPh>
    <rPh sb="28" eb="30">
      <t>カツヨウ</t>
    </rPh>
    <rPh sb="31" eb="33">
      <t>ジッシ</t>
    </rPh>
    <phoneticPr fontId="98"/>
  </si>
  <si>
    <t>当該工事の構造物工（橋脚・橋台）において施工プロセス①～⑤を活用し実施します。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98"/>
  </si>
  <si>
    <t>当該工事の構造物工（橋脚・橋台）において施工プロセス②④⑤を活用し実施します。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98"/>
  </si>
  <si>
    <t>当該工事の構造物工（橋脚・橋台）において施工プロセス②③を活用し実施します。</t>
    <rPh sb="0" eb="4">
      <t>トウガイコウジ</t>
    </rPh>
    <rPh sb="5" eb="8">
      <t>コウゾウブツ</t>
    </rPh>
    <rPh sb="8" eb="9">
      <t>コウ</t>
    </rPh>
    <rPh sb="10" eb="12">
      <t>キョウキャク</t>
    </rPh>
    <rPh sb="13" eb="14">
      <t>ハシ</t>
    </rPh>
    <rPh sb="14" eb="15">
      <t>ダイ</t>
    </rPh>
    <rPh sb="20" eb="22">
      <t>セコウ</t>
    </rPh>
    <rPh sb="29" eb="31">
      <t>カツヨウ</t>
    </rPh>
    <rPh sb="32" eb="34">
      <t>ジッシ</t>
    </rPh>
    <phoneticPr fontId="98"/>
  </si>
  <si>
    <t>当該工事の基礎工において施工プロセス①～⑤を活用し実施します。</t>
    <rPh sb="0" eb="4">
      <t>トウガイコウジ</t>
    </rPh>
    <rPh sb="12" eb="14">
      <t>セコウ</t>
    </rPh>
    <rPh sb="22" eb="24">
      <t>カツヨウ</t>
    </rPh>
    <rPh sb="25" eb="27">
      <t>ジッシ</t>
    </rPh>
    <phoneticPr fontId="98"/>
  </si>
  <si>
    <t>当該工事の基礎工において施工プロセス②③を活用し実施します。</t>
    <rPh sb="0" eb="4">
      <t>トウガイコウジ</t>
    </rPh>
    <rPh sb="12" eb="14">
      <t>セコウ</t>
    </rPh>
    <rPh sb="21" eb="23">
      <t>カツヨウ</t>
    </rPh>
    <rPh sb="24" eb="26">
      <t>ジッシ</t>
    </rPh>
    <phoneticPr fontId="98"/>
  </si>
  <si>
    <t>当該工事の擁壁工において施工プロセス②③を活用し実施します。</t>
    <rPh sb="0" eb="4">
      <t>トウガイコウジ</t>
    </rPh>
    <rPh sb="12" eb="14">
      <t>セコウ</t>
    </rPh>
    <rPh sb="21" eb="23">
      <t>カツヨウ</t>
    </rPh>
    <rPh sb="24" eb="26">
      <t>ジッシ</t>
    </rPh>
    <phoneticPr fontId="98"/>
  </si>
  <si>
    <t>当該工事の擁壁工において施工プロセス①～⑤を活用し実施します。</t>
    <rPh sb="0" eb="4">
      <t>トウガイコウジ</t>
    </rPh>
    <rPh sb="12" eb="14">
      <t>セコウ</t>
    </rPh>
    <rPh sb="22" eb="24">
      <t>カツヨウ</t>
    </rPh>
    <rPh sb="25" eb="27">
      <t>ジッシ</t>
    </rPh>
    <phoneticPr fontId="98"/>
  </si>
  <si>
    <t>当該工事の法面工において施工プロセス①～⑤を活用し実施します。</t>
    <rPh sb="0" eb="4">
      <t>トウガイコウジ</t>
    </rPh>
    <rPh sb="12" eb="14">
      <t>セコウ</t>
    </rPh>
    <rPh sb="22" eb="24">
      <t>カツヨウ</t>
    </rPh>
    <rPh sb="25" eb="27">
      <t>ジッシ</t>
    </rPh>
    <phoneticPr fontId="98"/>
  </si>
  <si>
    <t>※活用必須工種が【土工 1000m3未満】の場合は表１へ。違う場合は表２へ。</t>
    <rPh sb="1" eb="7">
      <t>カツヨウヒッスウコウシュ</t>
    </rPh>
    <rPh sb="9" eb="11">
      <t>ドコウ</t>
    </rPh>
    <rPh sb="22" eb="24">
      <t>バアイ</t>
    </rPh>
    <rPh sb="25" eb="26">
      <t>ヒョウ</t>
    </rPh>
    <rPh sb="29" eb="30">
      <t>チガ</t>
    </rPh>
    <rPh sb="31" eb="33">
      <t>バアイ</t>
    </rPh>
    <rPh sb="34" eb="35">
      <t>ヒョウ</t>
    </rPh>
    <phoneticPr fontId="98"/>
  </si>
  <si>
    <t>当該工事の土工 1000m3未満において施工プロセス①～⑤を活用し実施します。</t>
    <rPh sb="0" eb="4">
      <t>トウガイコウジ</t>
    </rPh>
    <rPh sb="5" eb="7">
      <t>ドコウ</t>
    </rPh>
    <rPh sb="20" eb="22">
      <t>セコウ</t>
    </rPh>
    <rPh sb="30" eb="32">
      <t>カツヨウ</t>
    </rPh>
    <rPh sb="33" eb="35">
      <t>ジッシ</t>
    </rPh>
    <phoneticPr fontId="98"/>
  </si>
  <si>
    <t>当該工事の土工 1000m3未満において施工プロセス②④⑤を活用し実施します。</t>
    <rPh sb="0" eb="4">
      <t>トウガイコウジ</t>
    </rPh>
    <rPh sb="5" eb="7">
      <t>ドコウ</t>
    </rPh>
    <rPh sb="20" eb="22">
      <t>セコウ</t>
    </rPh>
    <rPh sb="30" eb="32">
      <t>カツヨウ</t>
    </rPh>
    <rPh sb="33" eb="35">
      <t>ジッシ</t>
    </rPh>
    <phoneticPr fontId="98"/>
  </si>
  <si>
    <t>当該工事の土工 1000m3未満において施工プロセス②③を活用し実施します。</t>
    <rPh sb="0" eb="4">
      <t>トウガイコウジ</t>
    </rPh>
    <rPh sb="5" eb="7">
      <t>ドコウ</t>
    </rPh>
    <rPh sb="20" eb="22">
      <t>セコウ</t>
    </rPh>
    <rPh sb="29" eb="31">
      <t>カツヨウ</t>
    </rPh>
    <rPh sb="32" eb="34">
      <t>ジッシ</t>
    </rPh>
    <phoneticPr fontId="98"/>
  </si>
  <si>
    <t>当該工事のコンクリート堰堤工において施工プロセス①～⑤を活用し実施します。</t>
    <rPh sb="0" eb="4">
      <t>トウガイコウジ</t>
    </rPh>
    <rPh sb="11" eb="13">
      <t>エンテイ</t>
    </rPh>
    <rPh sb="13" eb="14">
      <t>コウ</t>
    </rPh>
    <rPh sb="18" eb="20">
      <t>セコウ</t>
    </rPh>
    <rPh sb="28" eb="30">
      <t>カツヨウ</t>
    </rPh>
    <rPh sb="31" eb="33">
      <t>ジッシ</t>
    </rPh>
    <phoneticPr fontId="98"/>
  </si>
  <si>
    <t>当該工事のコンクリート堰堤工において施工プロセス②④⑤を活用し実施します。</t>
    <rPh sb="0" eb="4">
      <t>トウガイコウジ</t>
    </rPh>
    <rPh sb="11" eb="13">
      <t>エンテイ</t>
    </rPh>
    <rPh sb="13" eb="14">
      <t>コウ</t>
    </rPh>
    <rPh sb="18" eb="20">
      <t>セコウ</t>
    </rPh>
    <rPh sb="28" eb="30">
      <t>カツヨウ</t>
    </rPh>
    <rPh sb="31" eb="33">
      <t>ジッシ</t>
    </rPh>
    <phoneticPr fontId="98"/>
  </si>
  <si>
    <t>当該工事のコンクリート堰堤工において施工プロセス②③を活用し実施します。</t>
    <rPh sb="0" eb="4">
      <t>トウガイコウジ</t>
    </rPh>
    <rPh sb="11" eb="13">
      <t>エンテイ</t>
    </rPh>
    <rPh sb="13" eb="14">
      <t>コウ</t>
    </rPh>
    <rPh sb="18" eb="20">
      <t>セコウ</t>
    </rPh>
    <rPh sb="27" eb="29">
      <t>カツヨウ</t>
    </rPh>
    <rPh sb="30" eb="32">
      <t>ジッシ</t>
    </rPh>
    <phoneticPr fontId="98"/>
  </si>
  <si>
    <r>
      <t>令和７年</t>
    </r>
    <r>
      <rPr>
        <sz val="11"/>
        <color rgb="FFFF0000"/>
        <rFont val="ＭＳ Ｐゴシック"/>
        <family val="3"/>
        <charset val="128"/>
        <scheme val="minor"/>
      </rPr>
      <t>４月改定</t>
    </r>
    <rPh sb="0" eb="2">
      <t>レイワ</t>
    </rPh>
    <rPh sb="3" eb="4">
      <t>ネン</t>
    </rPh>
    <rPh sb="5" eb="6">
      <t>ガツ</t>
    </rPh>
    <rPh sb="6" eb="8">
      <t>カイテイ</t>
    </rPh>
    <phoneticPr fontId="98"/>
  </si>
  <si>
    <t>令和７年４月改定</t>
    <rPh sb="0" eb="2">
      <t>レイワ</t>
    </rPh>
    <rPh sb="3" eb="4">
      <t>ネン</t>
    </rPh>
    <rPh sb="5" eb="6">
      <t>ガツ</t>
    </rPh>
    <rPh sb="6" eb="8">
      <t>カイテイ</t>
    </rPh>
    <phoneticPr fontId="98"/>
  </si>
  <si>
    <t>ICTコンクリート堰堤工</t>
    <phoneticPr fontId="17"/>
  </si>
  <si>
    <t>提出書類一覧</t>
    <phoneticPr fontId="17"/>
  </si>
  <si>
    <t>通期達成状況(計画)</t>
    <rPh sb="0" eb="2">
      <t>ツウキ</t>
    </rPh>
    <rPh sb="2" eb="4">
      <t>タッセイ</t>
    </rPh>
    <rPh sb="4" eb="6">
      <t>ジョウキョウ</t>
    </rPh>
    <rPh sb="7" eb="9">
      <t>ケイカク</t>
    </rPh>
    <phoneticPr fontId="98"/>
  </si>
  <si>
    <t>：</t>
    <phoneticPr fontId="98"/>
  </si>
  <si>
    <t>月単位達成状況(計画)</t>
    <rPh sb="0" eb="3">
      <t>ツキタンイ</t>
    </rPh>
    <rPh sb="3" eb="5">
      <t>タッセイ</t>
    </rPh>
    <rPh sb="5" eb="7">
      <t>ジョウキョウ</t>
    </rPh>
    <rPh sb="8" eb="10">
      <t>ケイカク</t>
    </rPh>
    <phoneticPr fontId="98"/>
  </si>
  <si>
    <t>通期達成状況(実施)</t>
    <rPh sb="0" eb="2">
      <t>ツウキ</t>
    </rPh>
    <rPh sb="2" eb="4">
      <t>タッセイ</t>
    </rPh>
    <rPh sb="4" eb="6">
      <t>ジョウキョウ</t>
    </rPh>
    <rPh sb="7" eb="9">
      <t>ジッシ</t>
    </rPh>
    <phoneticPr fontId="98"/>
  </si>
  <si>
    <t>月単位達成状況(実施)</t>
    <rPh sb="0" eb="3">
      <t>ツキタンイ</t>
    </rPh>
    <rPh sb="3" eb="5">
      <t>タッセイ</t>
    </rPh>
    <rPh sb="5" eb="7">
      <t>ジョウキョウ</t>
    </rPh>
    <rPh sb="8" eb="10">
      <t>ジッシ</t>
    </rPh>
    <phoneticPr fontId="98"/>
  </si>
  <si>
    <t>第４土曜（計画）</t>
    <rPh sb="0" eb="1">
      <t>ダイ</t>
    </rPh>
    <rPh sb="2" eb="4">
      <t>ドヨウ</t>
    </rPh>
    <rPh sb="5" eb="7">
      <t>ケイカク</t>
    </rPh>
    <phoneticPr fontId="98"/>
  </si>
  <si>
    <t>第４土曜（実施）</t>
    <rPh sb="5" eb="7">
      <t>ジッシ</t>
    </rPh>
    <phoneticPr fontId="98"/>
  </si>
  <si>
    <t>第２土曜（計画）</t>
    <rPh sb="0" eb="1">
      <t>ダイ</t>
    </rPh>
    <rPh sb="2" eb="4">
      <t>ドヨウ</t>
    </rPh>
    <rPh sb="5" eb="7">
      <t>ケイカク</t>
    </rPh>
    <phoneticPr fontId="98"/>
  </si>
  <si>
    <t>第２土曜（実施）</t>
    <rPh sb="5" eb="7">
      <t>ジッシ</t>
    </rPh>
    <phoneticPr fontId="98"/>
  </si>
  <si>
    <t>統一現場閉所の更新、計画時の通期達成状況及び月単位達成状況を追加</t>
    <rPh sb="7" eb="9">
      <t>コウシン</t>
    </rPh>
    <rPh sb="10" eb="13">
      <t>ケイカクジ</t>
    </rPh>
    <rPh sb="20" eb="21">
      <t>オヨ</t>
    </rPh>
    <rPh sb="30" eb="32">
      <t>ツイカ</t>
    </rPh>
    <phoneticPr fontId="17"/>
  </si>
  <si>
    <t>021</t>
    <phoneticPr fontId="17"/>
  </si>
  <si>
    <t>令和７年４月１日現在</t>
    <rPh sb="0" eb="2">
      <t>レイワ</t>
    </rPh>
    <rPh sb="3" eb="4">
      <t>ネン</t>
    </rPh>
    <rPh sb="5" eb="6">
      <t>ガツ</t>
    </rPh>
    <rPh sb="7" eb="8">
      <t>ニチ</t>
    </rPh>
    <rPh sb="8" eb="10">
      <t>ゲンザイ</t>
    </rPh>
    <phoneticPr fontId="17"/>
  </si>
  <si>
    <t>（ 様式３ ）</t>
    <rPh sb="2" eb="4">
      <t>ヨウシキ</t>
    </rPh>
    <phoneticPr fontId="98"/>
  </si>
  <si>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17"/>
  </si>
  <si>
    <t>月</t>
    <rPh sb="0" eb="1">
      <t>ゲツ</t>
    </rPh>
    <phoneticPr fontId="17"/>
  </si>
  <si>
    <t>対象期間</t>
    <rPh sb="0" eb="2">
      <t>タイショウ</t>
    </rPh>
    <rPh sb="2" eb="4">
      <t>キカン</t>
    </rPh>
    <phoneticPr fontId="17"/>
  </si>
  <si>
    <t>～</t>
    <phoneticPr fontId="17"/>
  </si>
  <si>
    <t>建設業者</t>
    <rPh sb="0" eb="2">
      <t>ケンセツ</t>
    </rPh>
    <rPh sb="2" eb="4">
      <t>ギョウシャ</t>
    </rPh>
    <phoneticPr fontId="17"/>
  </si>
  <si>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17"/>
  </si>
  <si>
    <r>
      <t>所在地</t>
    </r>
    <r>
      <rPr>
        <sz val="8"/>
        <rFont val="ＭＳ 明朝"/>
        <family val="1"/>
        <charset val="128"/>
      </rPr>
      <t>（イ）</t>
    </r>
    <rPh sb="0" eb="3">
      <t>ショザイチ</t>
    </rPh>
    <phoneticPr fontId="17"/>
  </si>
  <si>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17"/>
  </si>
  <si>
    <r>
      <t>氏名</t>
    </r>
    <r>
      <rPr>
        <sz val="8"/>
        <rFont val="ＭＳ 明朝"/>
        <family val="1"/>
        <charset val="128"/>
      </rPr>
      <t>（ロ）</t>
    </r>
    <rPh sb="0" eb="2">
      <t>シメイ</t>
    </rPh>
    <phoneticPr fontId="17"/>
  </si>
  <si>
    <r>
      <t>所属営業所名</t>
    </r>
    <r>
      <rPr>
        <sz val="8"/>
        <rFont val="ＭＳ 明朝"/>
        <family val="1"/>
        <charset val="128"/>
      </rPr>
      <t>（ロ）</t>
    </r>
    <rPh sb="0" eb="2">
      <t>ショゾク</t>
    </rPh>
    <rPh sb="2" eb="5">
      <t>エイギョウショ</t>
    </rPh>
    <rPh sb="5" eb="6">
      <t>メイ</t>
    </rPh>
    <phoneticPr fontId="17"/>
  </si>
  <si>
    <t>※17条の5の場合のみ記載</t>
    <phoneticPr fontId="17"/>
  </si>
  <si>
    <r>
      <t>一日平均の
法定外労働時間</t>
    </r>
    <r>
      <rPr>
        <sz val="8"/>
        <rFont val="ＭＳ 明朝"/>
        <family val="1"/>
        <charset val="128"/>
      </rPr>
      <t>（ハ）</t>
    </r>
    <phoneticPr fontId="17"/>
  </si>
  <si>
    <t>見込み時間</t>
    <rPh sb="0" eb="2">
      <t>ミコ</t>
    </rPh>
    <rPh sb="3" eb="5">
      <t>ジカン</t>
    </rPh>
    <phoneticPr fontId="17"/>
  </si>
  <si>
    <t>実績時間</t>
    <rPh sb="0" eb="2">
      <t>ジッセキ</t>
    </rPh>
    <rPh sb="2" eb="4">
      <t>ジカン</t>
    </rPh>
    <phoneticPr fontId="17"/>
  </si>
  <si>
    <t>建設工事１</t>
    <rPh sb="0" eb="2">
      <t>ケンセツ</t>
    </rPh>
    <rPh sb="2" eb="4">
      <t>コウジ</t>
    </rPh>
    <phoneticPr fontId="17"/>
  </si>
  <si>
    <r>
      <t>工事名称</t>
    </r>
    <r>
      <rPr>
        <sz val="8"/>
        <rFont val="ＭＳ 明朝"/>
        <family val="1"/>
        <charset val="128"/>
      </rPr>
      <t>（ニ(1)）</t>
    </r>
    <rPh sb="0" eb="2">
      <t>コウジ</t>
    </rPh>
    <rPh sb="2" eb="4">
      <t>メイショウ</t>
    </rPh>
    <phoneticPr fontId="17"/>
  </si>
  <si>
    <r>
      <t>工事現場所在地</t>
    </r>
    <r>
      <rPr>
        <sz val="8"/>
        <rFont val="ＭＳ 明朝"/>
        <family val="1"/>
        <charset val="128"/>
      </rPr>
      <t>（ニ(1)）</t>
    </r>
    <rPh sb="0" eb="2">
      <t>コウジ</t>
    </rPh>
    <rPh sb="2" eb="4">
      <t>ゲンバ</t>
    </rPh>
    <rPh sb="4" eb="7">
      <t>ショザイチ</t>
    </rPh>
    <phoneticPr fontId="17"/>
  </si>
  <si>
    <r>
      <t xml:space="preserve">契約締結営業所
</t>
    </r>
    <r>
      <rPr>
        <sz val="8"/>
        <rFont val="ＭＳ 明朝"/>
        <family val="1"/>
        <charset val="128"/>
      </rPr>
      <t>（ニ(1)）</t>
    </r>
    <rPh sb="0" eb="2">
      <t>ケイヤク</t>
    </rPh>
    <rPh sb="2" eb="4">
      <t>テイケツ</t>
    </rPh>
    <rPh sb="4" eb="7">
      <t>エイギョウショ</t>
    </rPh>
    <phoneticPr fontId="17"/>
  </si>
  <si>
    <t>名称</t>
    <rPh sb="0" eb="2">
      <t>メイショウ</t>
    </rPh>
    <phoneticPr fontId="17"/>
  </si>
  <si>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17"/>
  </si>
  <si>
    <r>
      <t>建設工事の内容</t>
    </r>
    <r>
      <rPr>
        <sz val="8"/>
        <rFont val="ＭＳ 明朝"/>
        <family val="1"/>
        <charset val="128"/>
      </rPr>
      <t>（ニ(2)）</t>
    </r>
    <rPh sb="0" eb="2">
      <t>ケンセツ</t>
    </rPh>
    <rPh sb="2" eb="4">
      <t>コウジ</t>
    </rPh>
    <rPh sb="5" eb="7">
      <t>ナイヨウ</t>
    </rPh>
    <phoneticPr fontId="17"/>
  </si>
  <si>
    <t>※法別表第1上段のどれか</t>
    <rPh sb="1" eb="2">
      <t>ホウ</t>
    </rPh>
    <rPh sb="2" eb="4">
      <t>ベッピョウ</t>
    </rPh>
    <rPh sb="4" eb="5">
      <t>ダイ</t>
    </rPh>
    <rPh sb="6" eb="8">
      <t>ジョウダン</t>
    </rPh>
    <phoneticPr fontId="17"/>
  </si>
  <si>
    <r>
      <t>請負代金の額</t>
    </r>
    <r>
      <rPr>
        <sz val="8"/>
        <rFont val="ＭＳ 明朝"/>
        <family val="1"/>
        <charset val="128"/>
      </rPr>
      <t>（ニ(3)）</t>
    </r>
    <rPh sb="0" eb="2">
      <t>ウケオイ</t>
    </rPh>
    <rPh sb="2" eb="4">
      <t>ダイキン</t>
    </rPh>
    <rPh sb="5" eb="6">
      <t>ガク</t>
    </rPh>
    <phoneticPr fontId="17"/>
  </si>
  <si>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17"/>
  </si>
  <si>
    <r>
      <t>移動時間</t>
    </r>
    <r>
      <rPr>
        <sz val="8"/>
        <rFont val="ＭＳ 明朝"/>
        <family val="1"/>
        <charset val="128"/>
      </rPr>
      <t>（ニ(4)）</t>
    </r>
    <rPh sb="0" eb="2">
      <t>イドウ</t>
    </rPh>
    <rPh sb="2" eb="4">
      <t>ジカン</t>
    </rPh>
    <phoneticPr fontId="17"/>
  </si>
  <si>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17"/>
  </si>
  <si>
    <r>
      <t>下請次数</t>
    </r>
    <r>
      <rPr>
        <sz val="8"/>
        <rFont val="ＭＳ 明朝"/>
        <family val="1"/>
        <charset val="128"/>
      </rPr>
      <t>（ニ(5)）</t>
    </r>
    <rPh sb="0" eb="2">
      <t>シタウ</t>
    </rPh>
    <rPh sb="2" eb="4">
      <t>ジスウ</t>
    </rPh>
    <phoneticPr fontId="17"/>
  </si>
  <si>
    <t>※３次以内である必要</t>
    <rPh sb="2" eb="3">
      <t>ジ</t>
    </rPh>
    <rPh sb="3" eb="5">
      <t>イナイ</t>
    </rPh>
    <rPh sb="8" eb="10">
      <t>ヒツヨウ</t>
    </rPh>
    <phoneticPr fontId="17"/>
  </si>
  <si>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17"/>
  </si>
  <si>
    <r>
      <t>情報通信機器</t>
    </r>
    <r>
      <rPr>
        <sz val="8"/>
        <rFont val="ＭＳ 明朝"/>
        <family val="1"/>
        <charset val="128"/>
      </rPr>
      <t>（ニ(8)）</t>
    </r>
    <rPh sb="0" eb="4">
      <t>ジョウホウツウシン</t>
    </rPh>
    <rPh sb="4" eb="6">
      <t>キキ</t>
    </rPh>
    <phoneticPr fontId="17"/>
  </si>
  <si>
    <r>
      <t>連絡員</t>
    </r>
    <r>
      <rPr>
        <sz val="8"/>
        <rFont val="ＭＳ 明朝"/>
        <family val="1"/>
        <charset val="128"/>
      </rPr>
      <t>（ニ(6)）</t>
    </r>
    <rPh sb="0" eb="2">
      <t>レンラク</t>
    </rPh>
    <phoneticPr fontId="17"/>
  </si>
  <si>
    <t>所属会社</t>
    <rPh sb="0" eb="2">
      <t>ショゾク</t>
    </rPh>
    <rPh sb="2" eb="4">
      <t>カイシャ</t>
    </rPh>
    <phoneticPr fontId="17"/>
  </si>
  <si>
    <t>期間</t>
    <rPh sb="0" eb="2">
      <t>キカン</t>
    </rPh>
    <phoneticPr fontId="17"/>
  </si>
  <si>
    <t>～</t>
    <phoneticPr fontId="17"/>
  </si>
  <si>
    <t>合計</t>
    <rPh sb="0" eb="2">
      <t>ゴウケイ</t>
    </rPh>
    <phoneticPr fontId="17"/>
  </si>
  <si>
    <t>建設工事２</t>
    <rPh sb="0" eb="2">
      <t>ケンセツ</t>
    </rPh>
    <rPh sb="2" eb="4">
      <t>コウジ</t>
    </rPh>
    <phoneticPr fontId="17"/>
  </si>
  <si>
    <r>
      <t>所在地</t>
    </r>
    <r>
      <rPr>
        <sz val="8"/>
        <rFont val="ＭＳ 明朝"/>
        <family val="1"/>
        <charset val="128"/>
      </rPr>
      <t>（ニ(1)）</t>
    </r>
    <rPh sb="0" eb="3">
      <t>ショザイチ</t>
    </rPh>
    <phoneticPr fontId="17"/>
  </si>
  <si>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17"/>
  </si>
  <si>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17"/>
  </si>
  <si>
    <t>以上</t>
    <rPh sb="0" eb="2">
      <t>イジョウ</t>
    </rPh>
    <phoneticPr fontId="17"/>
  </si>
  <si>
    <t>（様式４）</t>
    <phoneticPr fontId="98"/>
  </si>
  <si>
    <t>情報通信機器利用による非専任技術者等の配置の承認について</t>
    <phoneticPr fontId="98"/>
  </si>
  <si>
    <t xml:space="preserve">    年　　月　　日</t>
    <phoneticPr fontId="98"/>
  </si>
  <si>
    <t>　受　注　者　　殿</t>
    <phoneticPr fontId="98"/>
  </si>
  <si>
    <t>福岡県○○県土整備事務所長</t>
    <phoneticPr fontId="98"/>
  </si>
  <si>
    <t>工事番号</t>
    <phoneticPr fontId="98"/>
  </si>
  <si>
    <t>配置技術者
氏名</t>
    <phoneticPr fontId="98"/>
  </si>
  <si>
    <t>現場代理人
氏名</t>
    <phoneticPr fontId="98"/>
  </si>
  <si>
    <t>連絡員
氏名</t>
    <rPh sb="0" eb="2">
      <t>レンラク</t>
    </rPh>
    <rPh sb="2" eb="3">
      <t>イン</t>
    </rPh>
    <rPh sb="4" eb="6">
      <t>シメイ</t>
    </rPh>
    <phoneticPr fontId="98"/>
  </si>
  <si>
    <t xml:space="preserve">　申請のあった上記工事に配置する技術者について、下記工事との兼務を承認します。
ただし、承認後であっても、情報通信機器利用による非専任技術者等が工事の施工管理について著しく不適当であると認められるときは、承認を取り消すことがあります。
　なお、配置する連絡員については、直接的・恒常的雇用関係は必要ありませんが、施工管理の最終的な責任は請負会社が負うこととなっていますのでご留意ください。
</t>
    <phoneticPr fontId="98"/>
  </si>
  <si>
    <t>記</t>
    <phoneticPr fontId="98"/>
  </si>
  <si>
    <t>１　兼務する工事</t>
    <phoneticPr fontId="17"/>
  </si>
  <si>
    <t>　　年　　月　　日　～　 　　年　　月　　日</t>
  </si>
  <si>
    <t>配置技術者
氏名</t>
    <phoneticPr fontId="98"/>
  </si>
  <si>
    <t>（様式５）</t>
    <phoneticPr fontId="98"/>
  </si>
  <si>
    <t>情報通信機器利用による非専任技術者等の配置申請に対する回答について</t>
    <phoneticPr fontId="98"/>
  </si>
  <si>
    <t>　受　注　者　　殿</t>
    <phoneticPr fontId="98"/>
  </si>
  <si>
    <t>福岡県○○県土整備事務所長</t>
    <phoneticPr fontId="98"/>
  </si>
  <si>
    <t>工事番号</t>
    <phoneticPr fontId="98"/>
  </si>
  <si>
    <t>令和　　年度　　第　　　　-　　　　号　</t>
    <phoneticPr fontId="98"/>
  </si>
  <si>
    <t>現場代理人
氏名</t>
    <phoneticPr fontId="98"/>
  </si>
  <si>
    <t>　先に申請のありました上記工事の技術者の配置については、下記の理由により承認できません。
　つきましては、当該工事の技術者について、すみやかに変更を行って下さい。</t>
    <phoneticPr fontId="98"/>
  </si>
  <si>
    <t>　特記仕様書に示された条件に従い、専任工事現場での情報通信機器利用による非専任技術者等を配置させたいので申請します。
　また、省令※117条の2又は17条の5に基づく人員の配置を示す計画書は次のとおりです。</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98"/>
  </si>
  <si>
    <r>
      <rPr>
        <sz val="10"/>
        <rFont val="ＭＳ 明朝"/>
        <family val="1"/>
        <charset val="128"/>
      </rPr>
      <t xml:space="preserve">実務の経験
</t>
    </r>
    <r>
      <rPr>
        <sz val="6"/>
        <rFont val="ＭＳ 明朝"/>
        <family val="1"/>
        <charset val="128"/>
      </rPr>
      <t>※土木一式工事又は建築一式工事の場合に記載
※実務の経験は１年以上である必要</t>
    </r>
    <rPh sb="0" eb="2">
      <t>ジツム</t>
    </rPh>
    <rPh sb="3" eb="5">
      <t>ケイケン</t>
    </rPh>
    <rPh sb="7" eb="9">
      <t>ドボク</t>
    </rPh>
    <rPh sb="9" eb="11">
      <t>イッシキ</t>
    </rPh>
    <rPh sb="11" eb="13">
      <t>コウジ</t>
    </rPh>
    <rPh sb="13" eb="14">
      <t>マタ</t>
    </rPh>
    <rPh sb="15" eb="17">
      <t>ケンチク</t>
    </rPh>
    <rPh sb="17" eb="19">
      <t>イッシキ</t>
    </rPh>
    <rPh sb="19" eb="21">
      <t>コウジ</t>
    </rPh>
    <rPh sb="22" eb="24">
      <t>バアイ</t>
    </rPh>
    <rPh sb="25" eb="27">
      <t>キサイ</t>
    </rPh>
    <rPh sb="29" eb="31">
      <t>ジツム</t>
    </rPh>
    <rPh sb="32" eb="34">
      <t>ケイケン</t>
    </rPh>
    <rPh sb="36" eb="37">
      <t>ネン</t>
    </rPh>
    <rPh sb="37" eb="39">
      <t>イジョウ</t>
    </rPh>
    <rPh sb="42" eb="44">
      <t>ヒツヨウ</t>
    </rPh>
    <phoneticPr fontId="17"/>
  </si>
  <si>
    <t>230-2</t>
    <phoneticPr fontId="17"/>
  </si>
  <si>
    <t>021</t>
    <phoneticPr fontId="17"/>
  </si>
  <si>
    <t>情報通信機器利用による非専任技術者等の配置申請書</t>
    <phoneticPr fontId="17"/>
  </si>
  <si>
    <t>情報通信機器利用による非専任技術者等の配置申請書を追加</t>
    <rPh sb="25" eb="27">
      <t>ツイカ</t>
    </rPh>
    <phoneticPr fontId="17"/>
  </si>
  <si>
    <t>コリンズ「登録内容確認書」（変更登録）の摘要を修正</t>
    <rPh sb="20" eb="21">
      <t>テキ</t>
    </rPh>
    <rPh sb="21" eb="22">
      <t>ヨウ</t>
    </rPh>
    <rPh sb="23" eb="25">
      <t>シュウセイ</t>
    </rPh>
    <phoneticPr fontId="17"/>
  </si>
  <si>
    <t>ＩＣＴコンクリート堰堤工の計画書を追加</t>
    <phoneticPr fontId="17"/>
  </si>
  <si>
    <t>（様式２）　　　　　　　　　　　　　　　　</t>
    <phoneticPr fontId="98"/>
  </si>
  <si>
    <t>　　　　　　　　　　　　　　　　　　　　代表者氏名　　　　</t>
    <phoneticPr fontId="98"/>
  </si>
  <si>
    <t>特記仕様書に示された条件に従い、監理技術者（専任特例２号）を配置させたいので申請します。</t>
    <phoneticPr fontId="98"/>
  </si>
  <si>
    <t>１　申請する工事</t>
    <phoneticPr fontId="17"/>
  </si>
  <si>
    <t>監理技術者
（専任特例２号）
氏名</t>
    <rPh sb="0" eb="2">
      <t>カンリ</t>
    </rPh>
    <rPh sb="2" eb="5">
      <t>ギジュツシャ</t>
    </rPh>
    <rPh sb="7" eb="9">
      <t>センニン</t>
    </rPh>
    <rPh sb="9" eb="11">
      <t>トクレイ</t>
    </rPh>
    <rPh sb="12" eb="13">
      <t>ゴウ</t>
    </rPh>
    <phoneticPr fontId="98"/>
  </si>
  <si>
    <t>監理技術者補佐
氏名</t>
    <phoneticPr fontId="98"/>
  </si>
  <si>
    <t>統括安全衛生責任者</t>
    <phoneticPr fontId="98"/>
  </si>
  <si>
    <t>※　統括安全衛生責任者は選任している場合に記載する。</t>
    <phoneticPr fontId="98"/>
  </si>
  <si>
    <t>２　兼務する工事（既契約工事）</t>
    <phoneticPr fontId="17"/>
  </si>
  <si>
    <t>※　監理技術者補佐氏名は、兼務が認められた場合に配置する者を記載すること。</t>
    <phoneticPr fontId="98"/>
  </si>
  <si>
    <t>※　統括安全衛生責任者は選任している場合に記載すること。</t>
    <phoneticPr fontId="98"/>
  </si>
  <si>
    <t>３　添付資料</t>
    <rPh sb="2" eb="4">
      <t>テンプ</t>
    </rPh>
    <rPh sb="4" eb="6">
      <t>シリョウ</t>
    </rPh>
    <phoneticPr fontId="98"/>
  </si>
  <si>
    <t>　　・　申請する工事の監理技術者補佐の資格を有する書類（一級施工管理技士等の国家資格などの合格証など）</t>
    <phoneticPr fontId="98"/>
  </si>
  <si>
    <t>　　・　申請する工事の監理技術者補佐の直接的かつ恒常的な雇用関係を証明する書類（健康保険証等の写し）</t>
    <phoneticPr fontId="98"/>
  </si>
  <si>
    <t>　・ 業務分担、連絡体制等を記載した書類（参考様式又は任意様式）</t>
    <phoneticPr fontId="98"/>
  </si>
  <si>
    <t>（様式３）</t>
    <phoneticPr fontId="98"/>
  </si>
  <si>
    <t>監理技術者（専任特例２号）の配置の承認について</t>
    <phoneticPr fontId="98"/>
  </si>
  <si>
    <t xml:space="preserve">
　　　　　年　　月　　日</t>
    <phoneticPr fontId="17"/>
  </si>
  <si>
    <t>　申請のあった上記工事に配置する監理技術者について、下記工事との兼務を承認します。</t>
    <phoneticPr fontId="98"/>
  </si>
  <si>
    <t>　ただし、承認後であっても、監理技術者（専任特例２号）が工事の施工管理について著しく不適当であると認められるときは、承認を取り消すことがあります。</t>
    <phoneticPr fontId="98"/>
  </si>
  <si>
    <t>１　兼務する工事</t>
    <phoneticPr fontId="17"/>
  </si>
  <si>
    <t>監理技術者補佐
氏名</t>
    <phoneticPr fontId="98"/>
  </si>
  <si>
    <t>監理技術者（専任特例２号）の配置申請に対する回答について</t>
    <phoneticPr fontId="98"/>
  </si>
  <si>
    <t>　先に申請のありました上記工事の監理技術者（専任特例２号）の配置については、下記の理由により承認できません。</t>
    <phoneticPr fontId="98"/>
  </si>
  <si>
    <t>　つきましては、上記工事の監理技術者について、すみやかに変更を行って下さい。</t>
    <phoneticPr fontId="98"/>
  </si>
  <si>
    <t>福岡県○○県土整備事務所長</t>
  </si>
  <si>
    <t>　受　注　者　　殿</t>
    <rPh sb="1" eb="2">
      <t>ジュ</t>
    </rPh>
    <rPh sb="3" eb="4">
      <t>チュウ</t>
    </rPh>
    <phoneticPr fontId="17"/>
  </si>
  <si>
    <t>022</t>
    <phoneticPr fontId="17"/>
  </si>
  <si>
    <t>監理技術者（専任特例２号）の配置申請書</t>
    <phoneticPr fontId="98"/>
  </si>
  <si>
    <r>
      <t>監理技術者（専任特例２号）の配置申請する場合、</t>
    </r>
    <r>
      <rPr>
        <i/>
        <u/>
        <sz val="11"/>
        <color rgb="FFFF0000"/>
        <rFont val="ＭＳ Ｐゴシック"/>
        <family val="3"/>
        <charset val="128"/>
      </rPr>
      <t>契約前</t>
    </r>
    <r>
      <rPr>
        <sz val="11"/>
        <color rgb="FFFF0000"/>
        <rFont val="ＭＳ Ｐゴシック"/>
        <family val="3"/>
        <charset val="128"/>
      </rPr>
      <t>に提出</t>
    </r>
    <rPh sb="23" eb="25">
      <t>ケイヤク</t>
    </rPh>
    <rPh sb="25" eb="26">
      <t>マエ</t>
    </rPh>
    <rPh sb="27" eb="29">
      <t>テイシュツ</t>
    </rPh>
    <phoneticPr fontId="17"/>
  </si>
  <si>
    <t>令和　　年度　　第　　　　-　　　　号　</t>
    <phoneticPr fontId="98"/>
  </si>
  <si>
    <t>令和　　年度　　第　　　　-　　　　号　</t>
    <phoneticPr fontId="17"/>
  </si>
  <si>
    <t>令和　　年度　　第　　　　-　　　　号　</t>
    <phoneticPr fontId="17"/>
  </si>
  <si>
    <t>令和　　年度　　第　　　　-　　　　号　</t>
    <phoneticPr fontId="17"/>
  </si>
  <si>
    <t>監理技術者（専任特例２号）の配置申請書</t>
    <phoneticPr fontId="17"/>
  </si>
  <si>
    <t>監理技術者（専任特例２号）の配置申請書を追加</t>
    <phoneticPr fontId="17"/>
  </si>
  <si>
    <r>
      <t>情報通信機器等の要件を満たし、専任を要する技術者（専任特例１号もしくは営業所技術者等）が現場を兼務する場合、</t>
    </r>
    <r>
      <rPr>
        <i/>
        <u/>
        <sz val="11"/>
        <color rgb="FFFF0000"/>
        <rFont val="ＭＳ Ｐゴシック"/>
        <family val="3"/>
        <charset val="128"/>
      </rPr>
      <t>契約前</t>
    </r>
    <r>
      <rPr>
        <sz val="11"/>
        <color rgb="FFFF0000"/>
        <rFont val="ＭＳ Ｐゴシック"/>
        <family val="3"/>
        <charset val="128"/>
      </rPr>
      <t>に提出</t>
    </r>
    <rPh sb="6" eb="7">
      <t>トウ</t>
    </rPh>
    <rPh sb="8" eb="10">
      <t>ヨウケン</t>
    </rPh>
    <rPh sb="11" eb="12">
      <t>ミ</t>
    </rPh>
    <rPh sb="15" eb="17">
      <t>センニン</t>
    </rPh>
    <rPh sb="18" eb="19">
      <t>ヨウ</t>
    </rPh>
    <rPh sb="21" eb="23">
      <t>ギジュツ</t>
    </rPh>
    <rPh sb="23" eb="24">
      <t>シャ</t>
    </rPh>
    <rPh sb="44" eb="46">
      <t>ゲンバ</t>
    </rPh>
    <rPh sb="47" eb="49">
      <t>ケンム</t>
    </rPh>
    <rPh sb="51" eb="53">
      <t>バアイ</t>
    </rPh>
    <rPh sb="58" eb="60">
      <t>テイシュツ</t>
    </rPh>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</si>
</sst>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s>
  <fonts count="23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0000CC"/>
      <name val="ＭＳ Ｐゴシック"/>
      <family val="3"/>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u/>
      <sz val="14"/>
      <name val="ＭＳ 明朝"/>
      <family val="1"/>
      <charset val="128"/>
    </font>
    <font>
      <strike/>
      <sz val="10"/>
      <color rgb="FFFF0000"/>
      <name val="ＭＳ 明朝"/>
      <family val="1"/>
      <charset val="128"/>
    </font>
    <font>
      <strike/>
      <u/>
      <sz val="14"/>
      <color rgb="FFFF0000"/>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sz val="16"/>
      <color theme="1"/>
      <name val="ＭＳ Ｐゴシック"/>
      <family val="3"/>
      <charset val="128"/>
    </font>
    <font>
      <sz val="11"/>
      <color rgb="FFFF0000"/>
      <name val="ＭＳ Ｐゴシック"/>
      <family val="2"/>
      <charset val="128"/>
      <scheme val="minor"/>
    </font>
    <font>
      <i/>
      <u/>
      <sz val="11"/>
      <color rgb="FFFF0000"/>
      <name val="ＭＳ Ｐゴシック"/>
      <family val="3"/>
      <charset val="128"/>
    </font>
    <font>
      <sz val="9"/>
      <color rgb="FFFF0000"/>
      <name val="ＭＳ Ｐゴシック"/>
      <family val="3"/>
      <charset val="128"/>
    </font>
    <font>
      <sz val="16"/>
      <color rgb="FFFF0000"/>
      <name val="ＭＳ Ｐゴシック"/>
      <family val="3"/>
      <charset val="128"/>
    </font>
    <font>
      <vertAlign val="superscript"/>
      <sz val="8"/>
      <name val="ＭＳ 明朝"/>
      <family val="1"/>
      <charset val="128"/>
    </font>
    <font>
      <sz val="10"/>
      <color theme="1"/>
      <name val="ＭＳ 明朝"/>
      <family val="1"/>
      <charset val="128"/>
    </font>
    <font>
      <sz val="10.5"/>
      <color theme="1"/>
      <name val="ＭＳ Ｐ明朝"/>
      <family val="1"/>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s>
  <borders count="37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style="hair">
        <color auto="1"/>
      </left>
      <right style="thin">
        <color indexed="64"/>
      </right>
      <top/>
      <bottom style="hair">
        <color auto="1"/>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diagonalUp="1">
      <left style="medium">
        <color indexed="64"/>
      </left>
      <right style="medium">
        <color indexed="64"/>
      </right>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auto="1"/>
      </left>
      <right style="thin">
        <color indexed="64"/>
      </right>
      <top/>
      <bottom style="hair">
        <color auto="1"/>
      </bottom>
      <diagonal/>
    </border>
  </borders>
  <cellStyleXfs count="99">
    <xf numFmtId="0" fontId="0" fillId="0" borderId="0"/>
    <xf numFmtId="0" fontId="44" fillId="2" borderId="0" applyNumberFormat="0" applyBorder="0" applyAlignment="0" applyProtection="0">
      <alignment vertical="center"/>
    </xf>
    <xf numFmtId="0" fontId="44" fillId="3" borderId="0" applyNumberFormat="0" applyBorder="0" applyAlignment="0" applyProtection="0">
      <alignment vertical="center"/>
    </xf>
    <xf numFmtId="0" fontId="44" fillId="4" borderId="0" applyNumberFormat="0" applyBorder="0" applyAlignment="0" applyProtection="0">
      <alignment vertical="center"/>
    </xf>
    <xf numFmtId="0" fontId="44" fillId="5" borderId="0" applyNumberFormat="0" applyBorder="0" applyAlignment="0" applyProtection="0">
      <alignment vertical="center"/>
    </xf>
    <xf numFmtId="0" fontId="44" fillId="6" borderId="0" applyNumberFormat="0" applyBorder="0" applyAlignment="0" applyProtection="0">
      <alignment vertical="center"/>
    </xf>
    <xf numFmtId="0" fontId="44" fillId="7" borderId="0" applyNumberFormat="0" applyBorder="0" applyAlignment="0" applyProtection="0">
      <alignment vertical="center"/>
    </xf>
    <xf numFmtId="0" fontId="44" fillId="8" borderId="0" applyNumberFormat="0" applyBorder="0" applyAlignment="0" applyProtection="0">
      <alignment vertical="center"/>
    </xf>
    <xf numFmtId="0" fontId="44" fillId="9" borderId="0" applyNumberFormat="0" applyBorder="0" applyAlignment="0" applyProtection="0">
      <alignment vertical="center"/>
    </xf>
    <xf numFmtId="0" fontId="44" fillId="10" borderId="0" applyNumberFormat="0" applyBorder="0" applyAlignment="0" applyProtection="0">
      <alignment vertical="center"/>
    </xf>
    <xf numFmtId="0" fontId="44" fillId="5" borderId="0" applyNumberFormat="0" applyBorder="0" applyAlignment="0" applyProtection="0">
      <alignment vertical="center"/>
    </xf>
    <xf numFmtId="0" fontId="44" fillId="8"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3" borderId="0" applyNumberFormat="0" applyBorder="0" applyAlignment="0" applyProtection="0">
      <alignment vertical="center"/>
    </xf>
    <xf numFmtId="0" fontId="45" fillId="14" borderId="0" applyNumberFormat="0" applyBorder="0" applyAlignment="0" applyProtection="0">
      <alignment vertical="center"/>
    </xf>
    <xf numFmtId="0" fontId="45"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5" fillId="18" borderId="0" applyNumberFormat="0" applyBorder="0" applyAlignment="0" applyProtection="0">
      <alignment vertical="center"/>
    </xf>
    <xf numFmtId="0" fontId="45" fillId="13" borderId="0" applyNumberFormat="0" applyBorder="0" applyAlignment="0" applyProtection="0">
      <alignment vertical="center"/>
    </xf>
    <xf numFmtId="0" fontId="45" fillId="14" borderId="0" applyNumberFormat="0" applyBorder="0" applyAlignment="0" applyProtection="0">
      <alignment vertical="center"/>
    </xf>
    <xf numFmtId="0" fontId="45" fillId="19" borderId="0" applyNumberFormat="0" applyBorder="0" applyAlignment="0" applyProtection="0">
      <alignment vertical="center"/>
    </xf>
    <xf numFmtId="0" fontId="46" fillId="0" borderId="0" applyNumberFormat="0" applyFill="0" applyBorder="0" applyAlignment="0" applyProtection="0">
      <alignment vertical="center"/>
    </xf>
    <xf numFmtId="0" fontId="47" fillId="20" borderId="1" applyNumberFormat="0" applyAlignment="0" applyProtection="0">
      <alignment vertical="center"/>
    </xf>
    <xf numFmtId="0" fontId="48" fillId="21" borderId="0" applyNumberFormat="0" applyBorder="0" applyAlignment="0" applyProtection="0">
      <alignment vertical="center"/>
    </xf>
    <xf numFmtId="0" fontId="20" fillId="22" borderId="2" applyNumberFormat="0" applyFont="0" applyAlignment="0" applyProtection="0">
      <alignment vertical="center"/>
    </xf>
    <xf numFmtId="0" fontId="49" fillId="0" borderId="3" applyNumberFormat="0" applyFill="0" applyAlignment="0" applyProtection="0">
      <alignment vertical="center"/>
    </xf>
    <xf numFmtId="0" fontId="50" fillId="3" borderId="0" applyNumberFormat="0" applyBorder="0" applyAlignment="0" applyProtection="0">
      <alignment vertical="center"/>
    </xf>
    <xf numFmtId="0" fontId="51" fillId="23" borderId="4" applyNumberFormat="0" applyAlignment="0" applyProtection="0">
      <alignment vertical="center"/>
    </xf>
    <xf numFmtId="0" fontId="39" fillId="0" borderId="0" applyNumberFormat="0" applyFill="0" applyBorder="0" applyAlignment="0" applyProtection="0">
      <alignment vertical="center"/>
    </xf>
    <xf numFmtId="38" fontId="16" fillId="0" borderId="0" applyFont="0" applyFill="0" applyBorder="0" applyAlignment="0" applyProtection="0"/>
    <xf numFmtId="38" fontId="20" fillId="0" borderId="0" applyFont="0" applyFill="0" applyBorder="0" applyAlignment="0" applyProtection="0">
      <alignment vertical="center"/>
    </xf>
    <xf numFmtId="0" fontId="52" fillId="0" borderId="5" applyNumberFormat="0" applyFill="0" applyAlignment="0" applyProtection="0">
      <alignment vertical="center"/>
    </xf>
    <xf numFmtId="0" fontId="53" fillId="0" borderId="6" applyNumberFormat="0" applyFill="0" applyAlignment="0" applyProtection="0">
      <alignment vertical="center"/>
    </xf>
    <xf numFmtId="0" fontId="54" fillId="0" borderId="7" applyNumberFormat="0" applyFill="0" applyAlignment="0" applyProtection="0">
      <alignment vertical="center"/>
    </xf>
    <xf numFmtId="0" fontId="54" fillId="0" borderId="0" applyNumberFormat="0" applyFill="0" applyBorder="0" applyAlignment="0" applyProtection="0">
      <alignment vertical="center"/>
    </xf>
    <xf numFmtId="0" fontId="55" fillId="0" borderId="8" applyNumberFormat="0" applyFill="0" applyAlignment="0" applyProtection="0">
      <alignment vertical="center"/>
    </xf>
    <xf numFmtId="0" fontId="56" fillId="23" borderId="9" applyNumberFormat="0" applyAlignment="0" applyProtection="0">
      <alignment vertical="center"/>
    </xf>
    <xf numFmtId="0" fontId="57" fillId="0" borderId="0" applyNumberFormat="0" applyFill="0" applyBorder="0" applyAlignment="0" applyProtection="0">
      <alignment vertical="center"/>
    </xf>
    <xf numFmtId="0" fontId="58" fillId="7" borderId="4" applyNumberFormat="0" applyAlignment="0" applyProtection="0">
      <alignment vertical="center"/>
    </xf>
    <xf numFmtId="0" fontId="20" fillId="0" borderId="0">
      <alignment vertical="center"/>
    </xf>
    <xf numFmtId="0" fontId="78" fillId="0" borderId="0">
      <alignment vertical="center"/>
    </xf>
    <xf numFmtId="0" fontId="20" fillId="0" borderId="0">
      <alignment vertical="center"/>
    </xf>
    <xf numFmtId="0" fontId="20" fillId="0" borderId="0">
      <alignment vertical="center"/>
    </xf>
    <xf numFmtId="0" fontId="20" fillId="0" borderId="0">
      <alignment vertical="center"/>
    </xf>
    <xf numFmtId="0" fontId="59" fillId="4" borderId="0" applyNumberFormat="0" applyBorder="0" applyAlignment="0" applyProtection="0">
      <alignment vertical="center"/>
    </xf>
    <xf numFmtId="0" fontId="89" fillId="0" borderId="0"/>
    <xf numFmtId="0" fontId="89" fillId="0" borderId="0"/>
    <xf numFmtId="0" fontId="89" fillId="0" borderId="0"/>
    <xf numFmtId="180" fontId="78" fillId="0" borderId="0" applyFont="0" applyFill="0" applyBorder="0" applyAlignment="0" applyProtection="0">
      <alignment vertical="center"/>
    </xf>
    <xf numFmtId="38" fontId="78" fillId="0" borderId="0" applyFont="0" applyFill="0" applyBorder="0" applyAlignment="0" applyProtection="0">
      <alignment vertical="center"/>
    </xf>
    <xf numFmtId="38" fontId="24" fillId="0" borderId="0" applyFont="0" applyFill="0" applyBorder="0" applyAlignment="0" applyProtection="0">
      <alignment vertical="center"/>
    </xf>
    <xf numFmtId="0" fontId="78" fillId="0" borderId="0">
      <alignment vertical="center"/>
    </xf>
    <xf numFmtId="0" fontId="16" fillId="0" borderId="0"/>
    <xf numFmtId="38" fontId="16" fillId="0" borderId="0" applyFont="0" applyFill="0" applyBorder="0" applyAlignment="0" applyProtection="0"/>
    <xf numFmtId="0" fontId="24" fillId="0" borderId="0">
      <alignment vertical="center"/>
    </xf>
    <xf numFmtId="0" fontId="89" fillId="0" borderId="0"/>
    <xf numFmtId="0" fontId="89" fillId="0" borderId="0"/>
    <xf numFmtId="180" fontId="16" fillId="0" borderId="0" applyFont="0" applyFill="0" applyBorder="0" applyAlignment="0" applyProtection="0"/>
    <xf numFmtId="0" fontId="89" fillId="0" borderId="0"/>
    <xf numFmtId="0" fontId="89" fillId="0" borderId="0"/>
    <xf numFmtId="0" fontId="89" fillId="0" borderId="0"/>
    <xf numFmtId="0" fontId="104" fillId="0" borderId="0">
      <alignment vertical="center"/>
    </xf>
    <xf numFmtId="0" fontId="110" fillId="0" borderId="0" applyNumberFormat="0" applyFill="0" applyBorder="0" applyAlignment="0" applyProtection="0"/>
    <xf numFmtId="0" fontId="15"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4" fillId="0" borderId="0">
      <alignment vertical="center"/>
    </xf>
    <xf numFmtId="0" fontId="13" fillId="0" borderId="0">
      <alignment vertical="center"/>
    </xf>
    <xf numFmtId="9" fontId="13" fillId="0" borderId="0" applyFont="0" applyFill="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38" fontId="10" fillId="0" borderId="0" applyFont="0" applyFill="0" applyBorder="0" applyAlignment="0" applyProtection="0">
      <alignment vertical="center"/>
    </xf>
    <xf numFmtId="0" fontId="16" fillId="0" borderId="0">
      <alignment vertical="center"/>
    </xf>
    <xf numFmtId="0" fontId="16" fillId="0" borderId="0">
      <alignment vertical="center"/>
    </xf>
    <xf numFmtId="38" fontId="9" fillId="0" borderId="0" applyFont="0" applyFill="0" applyBorder="0" applyAlignment="0" applyProtection="0">
      <alignment vertical="center"/>
    </xf>
    <xf numFmtId="0" fontId="8" fillId="0" borderId="0">
      <alignment vertical="center"/>
    </xf>
    <xf numFmtId="0" fontId="161" fillId="0" borderId="0">
      <alignment vertical="center"/>
    </xf>
    <xf numFmtId="38" fontId="161" fillId="0" borderId="0" applyFont="0" applyFill="0" applyBorder="0" applyAlignment="0" applyProtection="0">
      <alignment vertical="center"/>
    </xf>
    <xf numFmtId="0" fontId="136" fillId="0" borderId="0">
      <alignment vertical="center"/>
    </xf>
    <xf numFmtId="0" fontId="78" fillId="0" borderId="0"/>
    <xf numFmtId="0" fontId="7" fillId="0" borderId="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4" fillId="0" borderId="0">
      <alignment vertical="center"/>
    </xf>
    <xf numFmtId="9" fontId="4"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cellStyleXfs>
  <cellXfs count="4157">
    <xf numFmtId="0" fontId="0" fillId="0" borderId="0" xfId="0"/>
    <xf numFmtId="0" fontId="18" fillId="0" borderId="0" xfId="0" applyFont="1" applyProtection="1"/>
    <xf numFmtId="0" fontId="18" fillId="0" borderId="0" xfId="0" applyFont="1" applyBorder="1" applyProtection="1"/>
    <xf numFmtId="0" fontId="18" fillId="0" borderId="13" xfId="0" applyFont="1" applyBorder="1" applyProtection="1"/>
    <xf numFmtId="0" fontId="18" fillId="0" borderId="14" xfId="0" applyFont="1" applyBorder="1" applyProtection="1"/>
    <xf numFmtId="0" fontId="18" fillId="0" borderId="27" xfId="0" applyFont="1" applyBorder="1" applyProtection="1"/>
    <xf numFmtId="0" fontId="18" fillId="0" borderId="18" xfId="0" applyFont="1" applyBorder="1" applyProtection="1"/>
    <xf numFmtId="0" fontId="18" fillId="0" borderId="16" xfId="0" applyFont="1" applyBorder="1" applyProtection="1"/>
    <xf numFmtId="0" fontId="18" fillId="0" borderId="15" xfId="0" applyFont="1" applyBorder="1" applyProtection="1"/>
    <xf numFmtId="0" fontId="18" fillId="0" borderId="28" xfId="0" applyFont="1" applyBorder="1" applyAlignment="1" applyProtection="1">
      <alignment horizontal="center" vertical="center"/>
    </xf>
    <xf numFmtId="0" fontId="18" fillId="0" borderId="12" xfId="0" applyFont="1" applyBorder="1" applyAlignment="1" applyProtection="1">
      <alignment vertical="center"/>
    </xf>
    <xf numFmtId="0" fontId="18" fillId="0" borderId="28" xfId="0" applyFont="1" applyBorder="1" applyAlignment="1" applyProtection="1">
      <alignment horizontal="center" vertical="center" shrinkToFit="1"/>
    </xf>
    <xf numFmtId="0" fontId="18" fillId="0" borderId="12" xfId="0" applyFont="1" applyBorder="1" applyAlignment="1" applyProtection="1">
      <alignment horizontal="center" vertical="center" shrinkToFit="1"/>
    </xf>
    <xf numFmtId="0" fontId="18" fillId="0" borderId="10" xfId="0" applyFont="1" applyBorder="1" applyProtection="1"/>
    <xf numFmtId="0" fontId="18" fillId="0" borderId="26" xfId="0" applyFont="1" applyBorder="1" applyProtection="1"/>
    <xf numFmtId="0" fontId="20" fillId="0" borderId="0" xfId="47" applyProtection="1">
      <alignment vertical="center"/>
    </xf>
    <xf numFmtId="0" fontId="26" fillId="0" borderId="0" xfId="47" applyFont="1" applyAlignment="1" applyProtection="1">
      <alignment horizontal="right" vertical="center"/>
    </xf>
    <xf numFmtId="0" fontId="27" fillId="0" borderId="0" xfId="47" applyFont="1" applyAlignment="1" applyProtection="1">
      <alignment horizontal="center" vertical="center"/>
    </xf>
    <xf numFmtId="0" fontId="26" fillId="0" borderId="13" xfId="47" applyFont="1" applyBorder="1" applyAlignment="1" applyProtection="1">
      <alignment vertical="center" wrapText="1"/>
    </xf>
    <xf numFmtId="0" fontId="26" fillId="0" borderId="14" xfId="47" applyFont="1" applyBorder="1" applyAlignment="1" applyProtection="1">
      <alignment vertical="center" wrapText="1"/>
    </xf>
    <xf numFmtId="0" fontId="26" fillId="0" borderId="19" xfId="47" applyFont="1" applyBorder="1" applyAlignment="1" applyProtection="1">
      <alignment horizontal="center" vertical="center" wrapText="1"/>
    </xf>
    <xf numFmtId="0" fontId="26" fillId="0" borderId="14" xfId="47" applyFont="1" applyBorder="1" applyAlignment="1" applyProtection="1">
      <alignment horizontal="justify" vertical="top" wrapText="1"/>
    </xf>
    <xf numFmtId="0" fontId="29" fillId="0" borderId="0" xfId="47" applyFont="1" applyProtection="1">
      <alignment vertical="center"/>
    </xf>
    <xf numFmtId="0" fontId="20" fillId="0" borderId="0" xfId="47" applyAlignment="1" applyProtection="1">
      <alignment vertical="center"/>
    </xf>
    <xf numFmtId="0" fontId="29" fillId="0" borderId="0" xfId="0" applyFont="1" applyProtection="1"/>
    <xf numFmtId="0" fontId="29" fillId="0" borderId="0" xfId="0" applyFont="1" applyAlignment="1" applyProtection="1">
      <alignment horizontal="center"/>
    </xf>
    <xf numFmtId="0" fontId="29" fillId="0" borderId="0" xfId="0" applyFont="1" applyBorder="1" applyAlignment="1" applyProtection="1">
      <alignment horizontal="center"/>
    </xf>
    <xf numFmtId="0" fontId="29" fillId="0" borderId="0" xfId="0" applyFont="1" applyBorder="1" applyProtection="1"/>
    <xf numFmtId="0" fontId="31" fillId="0" borderId="19" xfId="0" applyFont="1" applyBorder="1" applyAlignment="1" applyProtection="1">
      <alignment horizontal="center" vertical="center"/>
    </xf>
    <xf numFmtId="0" fontId="31" fillId="0" borderId="28" xfId="0" applyFont="1" applyBorder="1" applyAlignment="1" applyProtection="1">
      <alignment horizontal="center" vertical="center"/>
    </xf>
    <xf numFmtId="0" fontId="31" fillId="0" borderId="12" xfId="0" applyFont="1" applyBorder="1" applyAlignment="1" applyProtection="1">
      <alignment horizontal="center" vertical="center"/>
    </xf>
    <xf numFmtId="0" fontId="29" fillId="0" borderId="0" xfId="0" applyFont="1" applyAlignment="1" applyProtection="1">
      <alignment vertical="center"/>
    </xf>
    <xf numFmtId="0" fontId="31" fillId="0" borderId="0" xfId="0" applyFont="1" applyProtection="1"/>
    <xf numFmtId="0" fontId="31" fillId="0" borderId="0" xfId="0" applyFont="1" applyAlignment="1" applyProtection="1">
      <alignment horizontal="center"/>
    </xf>
    <xf numFmtId="0" fontId="31" fillId="0" borderId="19" xfId="0" applyFont="1" applyBorder="1" applyAlignment="1" applyProtection="1">
      <alignment horizontal="center" wrapText="1"/>
    </xf>
    <xf numFmtId="0" fontId="31" fillId="0" borderId="0" xfId="0" applyFont="1" applyBorder="1" applyProtection="1"/>
    <xf numFmtId="0" fontId="31" fillId="0" borderId="0" xfId="0" applyFont="1" applyBorder="1" applyAlignment="1" applyProtection="1">
      <alignment horizontal="center"/>
    </xf>
    <xf numFmtId="0" fontId="31" fillId="0" borderId="19"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18" fillId="0" borderId="28" xfId="0" applyFont="1" applyBorder="1" applyAlignment="1" applyProtection="1">
      <alignment horizontal="left" vertical="center"/>
    </xf>
    <xf numFmtId="0" fontId="18" fillId="0" borderId="12" xfId="0" applyFont="1" applyBorder="1" applyAlignment="1" applyProtection="1">
      <alignment horizontal="left" vertical="center"/>
    </xf>
    <xf numFmtId="0" fontId="0" fillId="0" borderId="0" xfId="0" applyAlignment="1">
      <alignment vertical="center"/>
    </xf>
    <xf numFmtId="0" fontId="66" fillId="0" borderId="0" xfId="45" applyFont="1">
      <alignment vertical="center"/>
    </xf>
    <xf numFmtId="0" fontId="66" fillId="0" borderId="0" xfId="45" applyFont="1" applyBorder="1" applyAlignment="1">
      <alignment horizontal="center" vertical="center"/>
    </xf>
    <xf numFmtId="0" fontId="67" fillId="0" borderId="0" xfId="45" applyFont="1" applyAlignment="1">
      <alignment horizontal="left" vertical="center"/>
    </xf>
    <xf numFmtId="0" fontId="66" fillId="0" borderId="0" xfId="45" applyFont="1" applyBorder="1">
      <alignment vertical="center"/>
    </xf>
    <xf numFmtId="0" fontId="67" fillId="0" borderId="0" xfId="45" applyFont="1" applyAlignment="1">
      <alignment vertical="center"/>
    </xf>
    <xf numFmtId="0" fontId="66" fillId="0" borderId="65" xfId="45" applyFont="1" applyBorder="1">
      <alignment vertical="center"/>
    </xf>
    <xf numFmtId="0" fontId="66" fillId="0" borderId="65" xfId="45" applyFont="1" applyBorder="1" applyAlignment="1">
      <alignment horizontal="center" vertical="center"/>
    </xf>
    <xf numFmtId="0" fontId="66" fillId="0" borderId="66" xfId="45" applyFont="1" applyBorder="1" applyAlignment="1">
      <alignment horizontal="left" vertical="center"/>
    </xf>
    <xf numFmtId="0" fontId="61" fillId="0" borderId="67" xfId="45" applyFont="1" applyBorder="1" applyAlignment="1">
      <alignment horizontal="center" vertical="center" wrapText="1"/>
    </xf>
    <xf numFmtId="0" fontId="66" fillId="0" borderId="68" xfId="45" applyFont="1" applyBorder="1" applyAlignment="1">
      <alignment horizontal="center" vertical="center" wrapText="1"/>
    </xf>
    <xf numFmtId="0" fontId="78" fillId="0" borderId="0" xfId="44" applyProtection="1">
      <alignment vertical="center"/>
      <protection locked="0"/>
    </xf>
    <xf numFmtId="0" fontId="66" fillId="24" borderId="79" xfId="45" applyFont="1" applyFill="1" applyBorder="1" applyProtection="1">
      <alignment vertical="center"/>
      <protection locked="0"/>
    </xf>
    <xf numFmtId="0" fontId="66" fillId="24" borderId="80" xfId="45" applyFont="1" applyFill="1" applyBorder="1" applyProtection="1">
      <alignment vertical="center"/>
      <protection locked="0"/>
    </xf>
    <xf numFmtId="0" fontId="61" fillId="0" borderId="38" xfId="45" applyFont="1" applyBorder="1" applyAlignment="1" applyProtection="1">
      <alignment vertical="center" shrinkToFit="1"/>
      <protection locked="0"/>
    </xf>
    <xf numFmtId="0" fontId="61" fillId="0" borderId="37" xfId="45" applyFont="1" applyBorder="1" applyAlignment="1" applyProtection="1">
      <alignment vertical="center" shrinkToFit="1"/>
      <protection locked="0"/>
    </xf>
    <xf numFmtId="0" fontId="66" fillId="24" borderId="81" xfId="45" applyFont="1" applyFill="1" applyBorder="1" applyProtection="1">
      <alignment vertical="center"/>
      <protection locked="0"/>
    </xf>
    <xf numFmtId="0" fontId="61" fillId="24" borderId="82" xfId="45" applyFont="1" applyFill="1" applyBorder="1" applyAlignment="1" applyProtection="1">
      <alignment horizontal="center" vertical="center"/>
      <protection locked="0"/>
    </xf>
    <xf numFmtId="0" fontId="61" fillId="24" borderId="83" xfId="45" applyFont="1" applyFill="1" applyBorder="1" applyAlignment="1" applyProtection="1">
      <alignment horizontal="center" vertical="center"/>
      <protection locked="0"/>
    </xf>
    <xf numFmtId="0" fontId="61" fillId="24" borderId="84" xfId="45" applyFont="1" applyFill="1" applyBorder="1" applyAlignment="1" applyProtection="1">
      <alignment horizontal="center" vertical="center"/>
      <protection locked="0"/>
    </xf>
    <xf numFmtId="0" fontId="66" fillId="24" borderId="85" xfId="45" applyFont="1" applyFill="1" applyBorder="1" applyProtection="1">
      <alignment vertical="center"/>
      <protection locked="0"/>
    </xf>
    <xf numFmtId="0" fontId="66" fillId="24" borderId="86" xfId="45" applyFont="1" applyFill="1" applyBorder="1" applyProtection="1">
      <alignment vertical="center"/>
      <protection locked="0"/>
    </xf>
    <xf numFmtId="0" fontId="66" fillId="24" borderId="87" xfId="45" applyFont="1" applyFill="1" applyBorder="1" applyProtection="1">
      <alignment vertical="center"/>
      <protection locked="0"/>
    </xf>
    <xf numFmtId="0" fontId="66" fillId="24" borderId="88" xfId="45" applyFont="1" applyFill="1" applyBorder="1" applyProtection="1">
      <alignment vertical="center"/>
      <protection locked="0"/>
    </xf>
    <xf numFmtId="0" fontId="66" fillId="24" borderId="65" xfId="45" applyFont="1" applyFill="1" applyBorder="1" applyProtection="1">
      <alignment vertical="center"/>
      <protection locked="0"/>
    </xf>
    <xf numFmtId="0" fontId="73" fillId="0" borderId="0" xfId="44" applyFont="1" applyFill="1" applyAlignment="1" applyProtection="1">
      <alignment horizontal="justify" vertical="center"/>
    </xf>
    <xf numFmtId="0" fontId="73" fillId="0" borderId="10" xfId="44" applyFont="1" applyFill="1" applyBorder="1" applyAlignment="1" applyProtection="1">
      <alignment horizontal="left"/>
    </xf>
    <xf numFmtId="0" fontId="78" fillId="0" borderId="10" xfId="44" applyFill="1" applyBorder="1" applyAlignment="1" applyProtection="1"/>
    <xf numFmtId="0" fontId="78" fillId="0" borderId="10" xfId="44" applyFill="1" applyBorder="1" applyAlignment="1" applyProtection="1">
      <alignment horizontal="left"/>
    </xf>
    <xf numFmtId="0" fontId="73" fillId="0" borderId="10" xfId="44" applyFont="1" applyFill="1" applyBorder="1" applyAlignment="1" applyProtection="1">
      <alignment horizontal="left"/>
      <protection locked="0"/>
    </xf>
    <xf numFmtId="0" fontId="74" fillId="0" borderId="10" xfId="44" applyFont="1" applyFill="1" applyBorder="1" applyAlignment="1" applyProtection="1">
      <alignment horizontal="left"/>
      <protection locked="0"/>
    </xf>
    <xf numFmtId="0" fontId="73" fillId="0" borderId="10" xfId="44" applyFont="1" applyFill="1" applyBorder="1" applyAlignment="1" applyProtection="1">
      <alignment horizontal="right"/>
    </xf>
    <xf numFmtId="0" fontId="73" fillId="0" borderId="28" xfId="44" applyFont="1" applyFill="1" applyBorder="1" applyAlignment="1" applyProtection="1">
      <alignment horizontal="left"/>
    </xf>
    <xf numFmtId="0" fontId="73" fillId="0" borderId="0" xfId="44" applyFont="1" applyFill="1" applyAlignment="1" applyProtection="1">
      <alignment horizontal="left" vertical="center"/>
    </xf>
    <xf numFmtId="0" fontId="78" fillId="0" borderId="0" xfId="44" applyFill="1" applyAlignment="1" applyProtection="1">
      <alignment vertical="center"/>
      <protection locked="0"/>
    </xf>
    <xf numFmtId="0" fontId="78" fillId="0" borderId="0" xfId="44" applyFill="1" applyAlignment="1" applyProtection="1">
      <alignment vertical="center"/>
    </xf>
    <xf numFmtId="0" fontId="73" fillId="0" borderId="0" xfId="44" applyFont="1" applyFill="1" applyBorder="1" applyAlignment="1" applyProtection="1">
      <alignment horizontal="left" vertical="center"/>
    </xf>
    <xf numFmtId="0" fontId="73" fillId="0" borderId="0" xfId="44" applyFont="1" applyFill="1" applyBorder="1" applyAlignment="1" applyProtection="1">
      <alignment horizontal="justify" vertical="center"/>
    </xf>
    <xf numFmtId="0" fontId="73" fillId="0" borderId="0" xfId="44" applyFont="1" applyFill="1" applyAlignment="1" applyProtection="1">
      <alignment horizontal="right" vertical="center"/>
    </xf>
    <xf numFmtId="0" fontId="78" fillId="0" borderId="0" xfId="44" applyFill="1" applyProtection="1">
      <alignment vertical="center"/>
    </xf>
    <xf numFmtId="0" fontId="78" fillId="0" borderId="0" xfId="44" applyFill="1" applyProtection="1">
      <alignment vertical="center"/>
      <protection locked="0"/>
    </xf>
    <xf numFmtId="0" fontId="77" fillId="0" borderId="0" xfId="0" applyFont="1" applyFill="1" applyAlignment="1">
      <alignment vertical="center"/>
    </xf>
    <xf numFmtId="0" fontId="29" fillId="0" borderId="0" xfId="0" applyFont="1" applyFill="1" applyAlignment="1">
      <alignment horizontal="center" vertical="center"/>
    </xf>
    <xf numFmtId="0" fontId="29" fillId="0" borderId="0" xfId="0" applyFont="1" applyFill="1" applyAlignment="1">
      <alignment vertical="center"/>
    </xf>
    <xf numFmtId="0" fontId="29" fillId="0" borderId="0" xfId="0" applyFont="1" applyFill="1" applyAlignment="1">
      <alignment horizontal="left" vertical="center"/>
    </xf>
    <xf numFmtId="0" fontId="79" fillId="0" borderId="0" xfId="0" applyFont="1" applyFill="1" applyAlignment="1">
      <alignment vertical="center"/>
    </xf>
    <xf numFmtId="0" fontId="36" fillId="0" borderId="19" xfId="0" applyFont="1" applyBorder="1" applyAlignment="1">
      <alignment horizontal="center" vertical="center"/>
    </xf>
    <xf numFmtId="0" fontId="31" fillId="0" borderId="0" xfId="0" applyFont="1" applyBorder="1" applyAlignment="1" applyProtection="1">
      <alignment vertical="top" wrapText="1"/>
    </xf>
    <xf numFmtId="0" fontId="21" fillId="0" borderId="0" xfId="49" applyFont="1" applyFill="1"/>
    <xf numFmtId="0" fontId="89" fillId="0" borderId="0" xfId="49" applyFont="1" applyFill="1"/>
    <xf numFmtId="0" fontId="89" fillId="0" borderId="0" xfId="49" applyFont="1" applyFill="1" applyAlignment="1">
      <alignment horizontal="right"/>
    </xf>
    <xf numFmtId="0" fontId="89" fillId="0" borderId="0" xfId="50" applyFont="1" applyFill="1"/>
    <xf numFmtId="0" fontId="90" fillId="0" borderId="0" xfId="49" applyFont="1" applyFill="1" applyAlignment="1">
      <alignment horizontal="centerContinuous"/>
    </xf>
    <xf numFmtId="0" fontId="89" fillId="0" borderId="0" xfId="49" applyFont="1" applyFill="1" applyAlignment="1">
      <alignment horizontal="centerContinuous"/>
    </xf>
    <xf numFmtId="0" fontId="89" fillId="0" borderId="0" xfId="49" applyFont="1" applyFill="1" applyBorder="1"/>
    <xf numFmtId="0" fontId="89" fillId="0" borderId="0" xfId="49" applyFont="1" applyFill="1" applyAlignment="1"/>
    <xf numFmtId="0" fontId="0" fillId="0" borderId="0" xfId="0" applyAlignment="1"/>
    <xf numFmtId="0" fontId="21" fillId="0" borderId="0" xfId="55" applyFont="1" applyFill="1">
      <alignment vertical="center"/>
    </xf>
    <xf numFmtId="0" fontId="65" fillId="0" borderId="0" xfId="55" applyFont="1" applyFill="1">
      <alignment vertical="center"/>
    </xf>
    <xf numFmtId="0" fontId="78" fillId="0" borderId="0" xfId="55">
      <alignment vertical="center"/>
    </xf>
    <xf numFmtId="0" fontId="65" fillId="0" borderId="39" xfId="55" applyFont="1" applyFill="1" applyBorder="1">
      <alignment vertical="center"/>
    </xf>
    <xf numFmtId="0" fontId="65" fillId="0" borderId="31" xfId="55" applyFont="1" applyFill="1" applyBorder="1">
      <alignment vertical="center"/>
    </xf>
    <xf numFmtId="0" fontId="65" fillId="0" borderId="32" xfId="55" applyFont="1" applyFill="1" applyBorder="1">
      <alignment vertical="center"/>
    </xf>
    <xf numFmtId="0" fontId="65" fillId="0" borderId="40" xfId="55" applyFont="1" applyFill="1" applyBorder="1">
      <alignment vertical="center"/>
    </xf>
    <xf numFmtId="0" fontId="65" fillId="0" borderId="33" xfId="55" applyFont="1" applyFill="1" applyBorder="1">
      <alignment vertical="center"/>
    </xf>
    <xf numFmtId="0" fontId="65" fillId="0" borderId="46" xfId="55" applyFont="1" applyFill="1" applyBorder="1">
      <alignment vertical="center"/>
    </xf>
    <xf numFmtId="0" fontId="65" fillId="0" borderId="35" xfId="55" applyFont="1" applyFill="1" applyBorder="1">
      <alignment vertical="center"/>
    </xf>
    <xf numFmtId="0" fontId="65" fillId="0" borderId="39" xfId="55" applyFont="1" applyFill="1" applyBorder="1" applyAlignment="1">
      <alignment vertical="center" textRotation="255"/>
    </xf>
    <xf numFmtId="0" fontId="65" fillId="0" borderId="0" xfId="55" applyFont="1" applyFill="1" applyBorder="1">
      <alignment vertical="center"/>
    </xf>
    <xf numFmtId="0" fontId="65" fillId="0" borderId="111" xfId="55" applyFont="1" applyFill="1" applyBorder="1" applyAlignment="1">
      <alignment horizontal="center" vertical="center" textRotation="255"/>
    </xf>
    <xf numFmtId="0" fontId="65" fillId="0" borderId="36" xfId="55" applyFont="1" applyFill="1" applyBorder="1">
      <alignment vertical="center"/>
    </xf>
    <xf numFmtId="0" fontId="65" fillId="0" borderId="40" xfId="55" applyFont="1" applyFill="1" applyBorder="1" applyAlignment="1">
      <alignment vertical="center" textRotation="255"/>
    </xf>
    <xf numFmtId="0" fontId="65" fillId="0" borderId="45" xfId="55" applyFont="1" applyFill="1" applyBorder="1">
      <alignment vertical="center"/>
    </xf>
    <xf numFmtId="0" fontId="65" fillId="0" borderId="46" xfId="55" applyFont="1" applyFill="1" applyBorder="1" applyAlignment="1">
      <alignment vertical="center" textRotation="255"/>
    </xf>
    <xf numFmtId="0" fontId="21" fillId="0" borderId="76" xfId="55" applyFont="1" applyFill="1" applyBorder="1">
      <alignment vertical="center"/>
    </xf>
    <xf numFmtId="0" fontId="21" fillId="0" borderId="101" xfId="55" applyFont="1" applyFill="1" applyBorder="1">
      <alignment vertical="center"/>
    </xf>
    <xf numFmtId="0" fontId="21" fillId="0" borderId="72" xfId="55" applyFont="1" applyFill="1" applyBorder="1">
      <alignment vertical="center"/>
    </xf>
    <xf numFmtId="0" fontId="21" fillId="0" borderId="74" xfId="55" applyFont="1" applyFill="1" applyBorder="1">
      <alignment vertical="center"/>
    </xf>
    <xf numFmtId="0" fontId="21" fillId="0" borderId="0" xfId="55" applyFont="1" applyFill="1" applyBorder="1">
      <alignment vertical="center"/>
    </xf>
    <xf numFmtId="0" fontId="21" fillId="0" borderId="0" xfId="55" applyFont="1" applyFill="1" applyBorder="1" applyAlignment="1">
      <alignment vertical="center"/>
    </xf>
    <xf numFmtId="0" fontId="21" fillId="0" borderId="69" xfId="55" applyFont="1" applyFill="1" applyBorder="1">
      <alignment vertical="center"/>
    </xf>
    <xf numFmtId="0" fontId="21" fillId="0" borderId="61" xfId="55" applyFont="1" applyFill="1" applyBorder="1">
      <alignment vertical="center"/>
    </xf>
    <xf numFmtId="0" fontId="21" fillId="0" borderId="65" xfId="55" applyFont="1" applyFill="1" applyBorder="1">
      <alignment vertical="center"/>
    </xf>
    <xf numFmtId="0" fontId="21" fillId="0" borderId="70" xfId="55" applyFont="1" applyFill="1" applyBorder="1">
      <alignment vertical="center"/>
    </xf>
    <xf numFmtId="0" fontId="88" fillId="0" borderId="0" xfId="55" applyFont="1" applyFill="1">
      <alignment vertical="center"/>
    </xf>
    <xf numFmtId="0" fontId="88" fillId="0" borderId="0" xfId="55" applyFont="1" applyFill="1" applyBorder="1">
      <alignment vertical="center"/>
    </xf>
    <xf numFmtId="0" fontId="88" fillId="0" borderId="0" xfId="55" applyFont="1" applyFill="1" applyBorder="1" applyAlignment="1">
      <alignment vertical="center"/>
    </xf>
    <xf numFmtId="0" fontId="88" fillId="0" borderId="0" xfId="55" applyFont="1">
      <alignment vertical="center"/>
    </xf>
    <xf numFmtId="0" fontId="21" fillId="0" borderId="171" xfId="55" applyFont="1" applyFill="1" applyBorder="1">
      <alignment vertical="center"/>
    </xf>
    <xf numFmtId="0" fontId="21" fillId="0" borderId="42" xfId="55" applyFont="1" applyFill="1" applyBorder="1">
      <alignment vertical="center"/>
    </xf>
    <xf numFmtId="0" fontId="21" fillId="0" borderId="172" xfId="55" applyFont="1" applyFill="1" applyBorder="1">
      <alignment vertical="center"/>
    </xf>
    <xf numFmtId="0" fontId="88" fillId="0" borderId="74" xfId="55" applyFont="1" applyFill="1" applyBorder="1">
      <alignment vertical="center"/>
    </xf>
    <xf numFmtId="0" fontId="88" fillId="0" borderId="69" xfId="55" applyFont="1" applyFill="1" applyBorder="1">
      <alignment vertical="center"/>
    </xf>
    <xf numFmtId="0" fontId="21" fillId="0" borderId="0" xfId="56" applyFont="1" applyAlignment="1">
      <alignment vertical="center"/>
    </xf>
    <xf numFmtId="0" fontId="33" fillId="0" borderId="0" xfId="56" applyFont="1" applyAlignment="1">
      <alignment vertical="center"/>
    </xf>
    <xf numFmtId="0" fontId="97" fillId="0" borderId="40" xfId="56" applyFont="1" applyBorder="1" applyAlignment="1">
      <alignment horizontal="centerContinuous" vertical="center"/>
    </xf>
    <xf numFmtId="0" fontId="31" fillId="0" borderId="0" xfId="56" applyFont="1" applyBorder="1" applyAlignment="1">
      <alignment horizontal="centerContinuous" vertical="center"/>
    </xf>
    <xf numFmtId="0" fontId="65" fillId="0" borderId="0" xfId="56" applyFont="1" applyBorder="1" applyAlignment="1">
      <alignment horizontal="centerContinuous" vertical="center"/>
    </xf>
    <xf numFmtId="0" fontId="31" fillId="0" borderId="33" xfId="56" applyFont="1" applyBorder="1" applyAlignment="1">
      <alignment horizontal="centerContinuous" vertical="center"/>
    </xf>
    <xf numFmtId="0" fontId="31" fillId="0" borderId="0" xfId="56" applyFont="1" applyAlignment="1">
      <alignment vertical="center"/>
    </xf>
    <xf numFmtId="0" fontId="33" fillId="0" borderId="40" xfId="56" applyFont="1" applyBorder="1" applyAlignment="1">
      <alignment vertical="center"/>
    </xf>
    <xf numFmtId="0" fontId="33" fillId="0" borderId="0" xfId="56" applyFont="1" applyBorder="1" applyAlignment="1">
      <alignment vertical="center"/>
    </xf>
    <xf numFmtId="0" fontId="33" fillId="0" borderId="33" xfId="56" applyFont="1" applyBorder="1" applyAlignment="1">
      <alignment vertical="center"/>
    </xf>
    <xf numFmtId="0" fontId="33" fillId="0" borderId="134" xfId="56" applyFont="1" applyBorder="1" applyAlignment="1">
      <alignment horizontal="centerContinuous" vertical="center"/>
    </xf>
    <xf numFmtId="0" fontId="33" fillId="0" borderId="28" xfId="56" applyFont="1" applyBorder="1" applyAlignment="1">
      <alignment horizontal="centerContinuous" vertical="center"/>
    </xf>
    <xf numFmtId="0" fontId="33" fillId="0" borderId="12" xfId="56" applyFont="1" applyBorder="1" applyAlignment="1">
      <alignment horizontal="centerContinuous" vertical="center"/>
    </xf>
    <xf numFmtId="0" fontId="33" fillId="0" borderId="173" xfId="56" applyFont="1" applyBorder="1" applyAlignment="1">
      <alignment horizontal="right" vertical="center"/>
    </xf>
    <xf numFmtId="0" fontId="33" fillId="0" borderId="19" xfId="56" applyFont="1" applyBorder="1" applyAlignment="1">
      <alignment horizontal="centerContinuous" vertical="center"/>
    </xf>
    <xf numFmtId="0" fontId="33" fillId="0" borderId="44" xfId="56" applyFont="1" applyBorder="1" applyAlignment="1">
      <alignment horizontal="centerContinuous" vertical="center"/>
    </xf>
    <xf numFmtId="0" fontId="33" fillId="0" borderId="14" xfId="56" applyFont="1" applyBorder="1" applyAlignment="1">
      <alignment horizontal="centerContinuous" vertical="center"/>
    </xf>
    <xf numFmtId="0" fontId="33" fillId="0" borderId="27" xfId="56" applyFont="1" applyBorder="1" applyAlignment="1">
      <alignment horizontal="centerContinuous" vertical="center"/>
    </xf>
    <xf numFmtId="0" fontId="33" fillId="0" borderId="14" xfId="56" applyFont="1" applyBorder="1" applyAlignment="1"/>
    <xf numFmtId="176" fontId="33" fillId="0" borderId="14" xfId="56" applyNumberFormat="1" applyFont="1" applyFill="1" applyBorder="1" applyAlignment="1">
      <alignment vertical="center"/>
    </xf>
    <xf numFmtId="0" fontId="33" fillId="0" borderId="14" xfId="56" applyFont="1" applyBorder="1" applyAlignment="1">
      <alignment horizontal="right" vertical="center"/>
    </xf>
    <xf numFmtId="0" fontId="33" fillId="0" borderId="14" xfId="56" applyFont="1" applyBorder="1" applyAlignment="1">
      <alignment vertical="center"/>
    </xf>
    <xf numFmtId="0" fontId="33" fillId="0" borderId="45" xfId="56" applyFont="1" applyBorder="1" applyAlignment="1">
      <alignment vertical="center"/>
    </xf>
    <xf numFmtId="0" fontId="33" fillId="0" borderId="40" xfId="56" applyFont="1" applyBorder="1" applyAlignment="1">
      <alignment horizontal="centerContinuous" vertical="center"/>
    </xf>
    <xf numFmtId="0" fontId="33" fillId="0" borderId="0" xfId="56" applyFont="1" applyBorder="1" applyAlignment="1">
      <alignment horizontal="centerContinuous" vertical="center"/>
    </xf>
    <xf numFmtId="0" fontId="33" fillId="0" borderId="15" xfId="56" applyFont="1" applyBorder="1" applyAlignment="1">
      <alignment horizontal="centerContinuous" vertical="center"/>
    </xf>
    <xf numFmtId="0" fontId="33" fillId="0" borderId="0" xfId="56" applyFont="1" applyBorder="1" applyAlignment="1">
      <alignment horizontal="right" vertical="center"/>
    </xf>
    <xf numFmtId="0" fontId="33" fillId="0" borderId="33" xfId="56" applyFont="1" applyBorder="1" applyAlignment="1">
      <alignment horizontal="centerContinuous" vertical="center"/>
    </xf>
    <xf numFmtId="0" fontId="33" fillId="0" borderId="43" xfId="56" applyFont="1" applyBorder="1" applyAlignment="1">
      <alignment horizontal="centerContinuous" vertical="center"/>
    </xf>
    <xf numFmtId="0" fontId="33" fillId="0" borderId="10" xfId="56" applyFont="1" applyBorder="1" applyAlignment="1">
      <alignment horizontal="centerContinuous" vertical="center"/>
    </xf>
    <xf numFmtId="0" fontId="33" fillId="0" borderId="26" xfId="56" applyFont="1" applyBorder="1" applyAlignment="1">
      <alignment horizontal="centerContinuous" vertical="center"/>
    </xf>
    <xf numFmtId="0" fontId="33" fillId="0" borderId="10" xfId="56" applyFont="1" applyBorder="1" applyAlignment="1">
      <alignment vertical="top"/>
    </xf>
    <xf numFmtId="176" fontId="33" fillId="0" borderId="10" xfId="56" applyNumberFormat="1" applyFont="1" applyFill="1" applyBorder="1" applyAlignment="1">
      <alignment vertical="center"/>
    </xf>
    <xf numFmtId="0" fontId="33" fillId="0" borderId="10" xfId="56" applyFont="1" applyBorder="1" applyAlignment="1">
      <alignment horizontal="right" vertical="center"/>
    </xf>
    <xf numFmtId="0" fontId="33" fillId="0" borderId="10" xfId="56" applyFont="1" applyBorder="1" applyAlignment="1">
      <alignment vertical="center"/>
    </xf>
    <xf numFmtId="0" fontId="33" fillId="0" borderId="36" xfId="56" applyFont="1" applyBorder="1" applyAlignment="1">
      <alignment vertical="center"/>
    </xf>
    <xf numFmtId="0" fontId="96" fillId="0" borderId="13" xfId="56" applyFont="1" applyBorder="1" applyAlignment="1">
      <alignment horizontal="centerContinuous" vertical="center"/>
    </xf>
    <xf numFmtId="0" fontId="96" fillId="0" borderId="14" xfId="56" applyFont="1" applyBorder="1" applyAlignment="1">
      <alignment horizontal="centerContinuous" vertical="center"/>
    </xf>
    <xf numFmtId="0" fontId="96" fillId="0" borderId="27" xfId="56" applyFont="1" applyBorder="1" applyAlignment="1">
      <alignment horizontal="centerContinuous" vertical="center"/>
    </xf>
    <xf numFmtId="0" fontId="96" fillId="0" borderId="45" xfId="56" applyFont="1" applyBorder="1" applyAlignment="1">
      <alignment horizontal="centerContinuous" vertical="center"/>
    </xf>
    <xf numFmtId="0" fontId="96" fillId="0" borderId="13" xfId="56" applyFont="1" applyBorder="1" applyAlignment="1">
      <alignment vertical="center"/>
    </xf>
    <xf numFmtId="0" fontId="96" fillId="0" borderId="14" xfId="56" applyFont="1" applyBorder="1" applyAlignment="1">
      <alignment vertical="center"/>
    </xf>
    <xf numFmtId="0" fontId="96" fillId="0" borderId="45" xfId="56" applyFont="1" applyBorder="1" applyAlignment="1">
      <alignment vertical="center"/>
    </xf>
    <xf numFmtId="0" fontId="21" fillId="0" borderId="66" xfId="55" applyFont="1" applyFill="1" applyBorder="1" applyAlignment="1">
      <alignment horizontal="center" vertical="center"/>
    </xf>
    <xf numFmtId="0" fontId="21" fillId="0" borderId="66" xfId="55" applyFont="1" applyFill="1" applyBorder="1">
      <alignment vertical="center"/>
    </xf>
    <xf numFmtId="0" fontId="21" fillId="0" borderId="96" xfId="55" applyFont="1" applyFill="1" applyBorder="1">
      <alignment vertical="center"/>
    </xf>
    <xf numFmtId="0" fontId="21" fillId="0" borderId="0" xfId="58" applyFont="1" applyFill="1">
      <alignment vertical="center"/>
    </xf>
    <xf numFmtId="0" fontId="21" fillId="0" borderId="0" xfId="58" applyFont="1" applyFill="1" applyAlignment="1">
      <alignment horizontal="right" vertical="center"/>
    </xf>
    <xf numFmtId="0" fontId="21" fillId="0" borderId="41" xfId="58" applyFont="1" applyFill="1" applyBorder="1">
      <alignment vertical="center"/>
    </xf>
    <xf numFmtId="0" fontId="21" fillId="0" borderId="0" xfId="59" applyFont="1" applyFill="1" applyAlignment="1">
      <alignment vertical="center"/>
    </xf>
    <xf numFmtId="0" fontId="89" fillId="0" borderId="0" xfId="59" applyFont="1" applyFill="1" applyAlignment="1">
      <alignment vertical="center"/>
    </xf>
    <xf numFmtId="0" fontId="89" fillId="0" borderId="0" xfId="59" applyFont="1" applyFill="1" applyAlignment="1">
      <alignment horizontal="right" vertical="center"/>
    </xf>
    <xf numFmtId="0" fontId="89" fillId="0" borderId="0" xfId="60" applyFont="1" applyFill="1" applyAlignment="1">
      <alignment vertical="center"/>
    </xf>
    <xf numFmtId="0" fontId="89" fillId="0" borderId="0" xfId="59" applyFont="1" applyFill="1" applyAlignment="1">
      <alignment horizontal="centerContinuous" vertical="center"/>
    </xf>
    <xf numFmtId="0" fontId="89" fillId="0" borderId="14" xfId="59" applyFont="1" applyFill="1" applyBorder="1" applyAlignment="1">
      <alignment vertical="center"/>
    </xf>
    <xf numFmtId="0" fontId="89" fillId="0" borderId="0" xfId="62" applyFont="1" applyFill="1" applyAlignment="1">
      <alignment vertical="center"/>
    </xf>
    <xf numFmtId="0" fontId="89" fillId="0" borderId="0" xfId="62" applyFont="1" applyFill="1" applyAlignment="1">
      <alignment horizontal="right" vertical="center"/>
    </xf>
    <xf numFmtId="0" fontId="89" fillId="0" borderId="0" xfId="62" applyFont="1" applyFill="1" applyAlignment="1">
      <alignment horizontal="centerContinuous" vertical="center"/>
    </xf>
    <xf numFmtId="0" fontId="89" fillId="0" borderId="19" xfId="62" applyFont="1" applyFill="1" applyBorder="1" applyAlignment="1">
      <alignment horizontal="center" vertical="center"/>
    </xf>
    <xf numFmtId="0" fontId="89" fillId="0" borderId="11" xfId="62" applyFont="1" applyFill="1" applyBorder="1" applyAlignment="1">
      <alignment horizontal="centerContinuous" vertical="center"/>
    </xf>
    <xf numFmtId="0" fontId="89" fillId="0" borderId="12" xfId="62" applyFont="1" applyFill="1" applyBorder="1" applyAlignment="1">
      <alignment horizontal="centerContinuous" vertical="center"/>
    </xf>
    <xf numFmtId="0" fontId="89" fillId="0" borderId="22" xfId="62" applyFont="1" applyFill="1" applyBorder="1" applyAlignment="1">
      <alignment vertical="center"/>
    </xf>
    <xf numFmtId="0" fontId="89" fillId="0" borderId="15" xfId="62" applyFont="1" applyFill="1" applyBorder="1" applyAlignment="1">
      <alignment vertical="center"/>
    </xf>
    <xf numFmtId="0" fontId="89" fillId="0" borderId="0" xfId="62" applyFont="1" applyFill="1" applyBorder="1" applyAlignment="1">
      <alignment horizontal="right" vertical="center"/>
    </xf>
    <xf numFmtId="0" fontId="89" fillId="0" borderId="23" xfId="62" applyFont="1" applyFill="1" applyBorder="1" applyAlignment="1">
      <alignment vertical="center"/>
    </xf>
    <xf numFmtId="0" fontId="89" fillId="0" borderId="10" xfId="62" applyFont="1" applyFill="1" applyBorder="1" applyAlignment="1">
      <alignment vertical="center"/>
    </xf>
    <xf numFmtId="0" fontId="89" fillId="0" borderId="26" xfId="62" applyFont="1" applyFill="1" applyBorder="1" applyAlignment="1">
      <alignment vertical="center"/>
    </xf>
    <xf numFmtId="0" fontId="89" fillId="0" borderId="41" xfId="62" applyFont="1" applyFill="1" applyBorder="1" applyAlignment="1">
      <alignment vertical="center"/>
    </xf>
    <xf numFmtId="0" fontId="21" fillId="0" borderId="0" xfId="63" applyFont="1" applyFill="1" applyAlignment="1">
      <alignment vertical="center"/>
    </xf>
    <xf numFmtId="0" fontId="89" fillId="0" borderId="0" xfId="63" applyFont="1" applyFill="1" applyAlignment="1">
      <alignment vertical="center"/>
    </xf>
    <xf numFmtId="0" fontId="89" fillId="0" borderId="0" xfId="63" applyFont="1" applyFill="1" applyAlignment="1">
      <alignment horizontal="left" vertical="center"/>
    </xf>
    <xf numFmtId="0" fontId="89" fillId="0" borderId="164" xfId="63" applyFont="1" applyFill="1" applyBorder="1" applyAlignment="1">
      <alignment horizontal="centerContinuous" vertical="center"/>
    </xf>
    <xf numFmtId="0" fontId="89" fillId="0" borderId="49" xfId="63" applyFont="1" applyFill="1" applyBorder="1" applyAlignment="1">
      <alignment horizontal="centerContinuous" vertical="center"/>
    </xf>
    <xf numFmtId="0" fontId="99" fillId="0" borderId="0" xfId="58" applyFont="1" applyFill="1">
      <alignment vertical="center"/>
    </xf>
    <xf numFmtId="0" fontId="21" fillId="0" borderId="0" xfId="58" quotePrefix="1" applyFont="1" applyFill="1">
      <alignment vertical="center"/>
    </xf>
    <xf numFmtId="176" fontId="21" fillId="0" borderId="0" xfId="58" applyNumberFormat="1" applyFont="1" applyFill="1" applyAlignment="1">
      <alignment vertical="center" shrinkToFit="1"/>
    </xf>
    <xf numFmtId="0" fontId="87" fillId="0" borderId="0" xfId="58" applyFont="1" applyFill="1">
      <alignment vertical="center"/>
    </xf>
    <xf numFmtId="0" fontId="21" fillId="0" borderId="0" xfId="58" applyFont="1" applyFill="1" applyBorder="1">
      <alignment vertical="center"/>
    </xf>
    <xf numFmtId="0" fontId="89" fillId="0" borderId="0" xfId="64" applyFont="1" applyFill="1"/>
    <xf numFmtId="0" fontId="65" fillId="0" borderId="0" xfId="56" applyFont="1" applyAlignment="1">
      <alignment vertical="center"/>
    </xf>
    <xf numFmtId="0" fontId="101" fillId="0" borderId="19" xfId="56" applyFont="1" applyBorder="1" applyAlignment="1">
      <alignment horizontal="left" vertical="center" wrapText="1"/>
    </xf>
    <xf numFmtId="0" fontId="101" fillId="0" borderId="22" xfId="56" applyFont="1" applyBorder="1" applyAlignment="1">
      <alignment horizontal="left" vertical="center" wrapText="1"/>
    </xf>
    <xf numFmtId="0" fontId="101" fillId="0" borderId="21" xfId="56" applyFont="1" applyBorder="1" applyAlignment="1">
      <alignment horizontal="left" vertical="center" wrapText="1"/>
    </xf>
    <xf numFmtId="0" fontId="65" fillId="0" borderId="22" xfId="56" applyFont="1" applyBorder="1" applyAlignment="1">
      <alignment vertical="center" wrapText="1"/>
    </xf>
    <xf numFmtId="0" fontId="102" fillId="0" borderId="23" xfId="56" applyFont="1" applyBorder="1" applyAlignment="1">
      <alignment horizontal="left" vertical="center" wrapText="1"/>
    </xf>
    <xf numFmtId="0" fontId="102" fillId="0" borderId="22" xfId="56" applyFont="1" applyBorder="1" applyAlignment="1">
      <alignment horizontal="left" vertical="center" wrapText="1"/>
    </xf>
    <xf numFmtId="0" fontId="102" fillId="0" borderId="21" xfId="56" applyFont="1" applyBorder="1" applyAlignment="1">
      <alignment horizontal="left" vertical="center" wrapText="1"/>
    </xf>
    <xf numFmtId="0" fontId="65" fillId="0" borderId="23" xfId="56" applyFont="1" applyBorder="1" applyAlignment="1">
      <alignment vertical="center" wrapText="1"/>
    </xf>
    <xf numFmtId="0" fontId="21" fillId="0" borderId="0" xfId="56" applyFont="1" applyAlignment="1">
      <alignment vertical="top"/>
    </xf>
    <xf numFmtId="0" fontId="65" fillId="0" borderId="0" xfId="56" applyFont="1" applyAlignment="1">
      <alignment horizontal="center" vertical="center"/>
    </xf>
    <xf numFmtId="0" fontId="65" fillId="0" borderId="11" xfId="56" applyFont="1" applyBorder="1" applyAlignment="1">
      <alignment horizontal="center" vertical="center"/>
    </xf>
    <xf numFmtId="0" fontId="65" fillId="0" borderId="0" xfId="56" applyFont="1" applyAlignment="1">
      <alignment horizontal="left" vertical="top"/>
    </xf>
    <xf numFmtId="0" fontId="89" fillId="0" borderId="0" xfId="49" applyFont="1" applyFill="1" applyAlignment="1">
      <alignment horizontal="center"/>
    </xf>
    <xf numFmtId="0" fontId="21" fillId="0" borderId="0" xfId="58" applyFont="1" applyFill="1" applyAlignment="1">
      <alignment vertical="center" shrinkToFit="1"/>
    </xf>
    <xf numFmtId="176" fontId="21" fillId="0" borderId="0" xfId="55" applyNumberFormat="1" applyFont="1" applyFill="1" applyBorder="1" applyAlignment="1">
      <alignment horizontal="center" vertical="center"/>
    </xf>
    <xf numFmtId="0" fontId="88" fillId="0" borderId="74" xfId="55" applyFont="1" applyFill="1" applyBorder="1" applyAlignment="1">
      <alignment horizontal="center" vertical="center"/>
    </xf>
    <xf numFmtId="0" fontId="88" fillId="0" borderId="0" xfId="55" applyFont="1" applyFill="1" applyBorder="1" applyAlignment="1">
      <alignment horizontal="center" vertical="center"/>
    </xf>
    <xf numFmtId="0" fontId="88" fillId="0" borderId="69" xfId="55" applyFont="1" applyFill="1" applyBorder="1" applyAlignment="1">
      <alignment horizontal="center" vertical="center"/>
    </xf>
    <xf numFmtId="0" fontId="21" fillId="0" borderId="0" xfId="55" applyFont="1" applyFill="1" applyBorder="1" applyAlignment="1">
      <alignment horizontal="right" vertical="center"/>
    </xf>
    <xf numFmtId="0" fontId="21" fillId="0" borderId="65" xfId="55" applyFont="1" applyFill="1" applyBorder="1" applyAlignment="1">
      <alignment horizontal="right" vertical="center"/>
    </xf>
    <xf numFmtId="0" fontId="22" fillId="0" borderId="0" xfId="55" applyFont="1" applyFill="1" applyAlignment="1">
      <alignment horizontal="center" vertical="center"/>
    </xf>
    <xf numFmtId="0" fontId="33" fillId="0" borderId="0" xfId="56" applyFont="1" applyBorder="1" applyAlignment="1">
      <alignment horizontal="left" vertical="center"/>
    </xf>
    <xf numFmtId="0" fontId="101" fillId="0" borderId="19" xfId="56" applyFont="1" applyBorder="1" applyAlignment="1">
      <alignment horizontal="center" vertical="center" wrapText="1"/>
    </xf>
    <xf numFmtId="0" fontId="89" fillId="0" borderId="0" xfId="63" applyFont="1" applyFill="1" applyAlignment="1">
      <alignment horizontal="right" vertical="center"/>
    </xf>
    <xf numFmtId="0" fontId="0" fillId="0" borderId="0" xfId="0" applyAlignment="1">
      <alignment horizontal="right"/>
    </xf>
    <xf numFmtId="0" fontId="89" fillId="0" borderId="0" xfId="49" applyFont="1" applyFill="1" applyAlignment="1">
      <alignment horizontal="left" vertical="center"/>
    </xf>
    <xf numFmtId="0" fontId="20" fillId="0" borderId="0" xfId="46">
      <alignment vertical="center"/>
    </xf>
    <xf numFmtId="0" fontId="20" fillId="0" borderId="0" xfId="46" applyAlignment="1">
      <alignment vertical="center"/>
    </xf>
    <xf numFmtId="0" fontId="0" fillId="0" borderId="0" xfId="0" applyAlignment="1">
      <alignment horizontal="left" vertical="distributed"/>
    </xf>
    <xf numFmtId="176" fontId="89" fillId="0" borderId="0" xfId="49" applyNumberFormat="1" applyFont="1" applyFill="1" applyAlignment="1">
      <alignment horizontal="left" vertical="distributed"/>
    </xf>
    <xf numFmtId="0" fontId="21" fillId="0" borderId="0" xfId="58" applyFont="1" applyFill="1" applyAlignment="1">
      <alignment horizontal="left" vertical="center"/>
    </xf>
    <xf numFmtId="0" fontId="21" fillId="0" borderId="0" xfId="58" applyFont="1" applyFill="1" applyAlignment="1">
      <alignment vertical="top" wrapText="1"/>
    </xf>
    <xf numFmtId="0" fontId="21" fillId="0" borderId="0" xfId="58" applyFont="1" applyFill="1" applyBorder="1" applyAlignment="1">
      <alignment horizontal="right" vertical="center"/>
    </xf>
    <xf numFmtId="0" fontId="21" fillId="0" borderId="0" xfId="58" applyNumberFormat="1" applyFont="1" applyFill="1" applyAlignment="1">
      <alignment vertical="center"/>
    </xf>
    <xf numFmtId="0" fontId="21" fillId="0" borderId="0" xfId="58" applyFont="1" applyFill="1" applyAlignment="1"/>
    <xf numFmtId="0" fontId="21" fillId="0" borderId="0" xfId="58" applyFont="1" applyFill="1" applyAlignment="1">
      <alignment vertical="center" wrapText="1"/>
    </xf>
    <xf numFmtId="0" fontId="21" fillId="0" borderId="0" xfId="58" applyFont="1" applyFill="1" applyAlignment="1">
      <alignment vertical="center"/>
    </xf>
    <xf numFmtId="0" fontId="21" fillId="0" borderId="0" xfId="58" applyFont="1" applyFill="1" applyAlignment="1">
      <alignment horizontal="center"/>
    </xf>
    <xf numFmtId="0" fontId="20" fillId="0" borderId="0" xfId="46" quotePrefix="1">
      <alignment vertical="center"/>
    </xf>
    <xf numFmtId="0" fontId="24" fillId="0" borderId="0" xfId="58" applyFont="1" applyFill="1">
      <alignment vertical="center"/>
    </xf>
    <xf numFmtId="0" fontId="24" fillId="0" borderId="0" xfId="58" applyFont="1" applyFill="1" applyAlignment="1">
      <alignment vertical="center"/>
    </xf>
    <xf numFmtId="0" fontId="24" fillId="0" borderId="0" xfId="58" applyFont="1" applyFill="1" applyAlignment="1">
      <alignment horizontal="center" vertical="center"/>
    </xf>
    <xf numFmtId="0" fontId="24" fillId="0" borderId="0" xfId="58" applyFont="1" applyFill="1" applyAlignment="1">
      <alignment vertical="top" wrapText="1"/>
    </xf>
    <xf numFmtId="176" fontId="21" fillId="0" borderId="0" xfId="58" applyNumberFormat="1" applyFont="1" applyFill="1" applyBorder="1" applyAlignment="1">
      <alignment horizontal="center" vertical="center"/>
    </xf>
    <xf numFmtId="176" fontId="21" fillId="0" borderId="0" xfId="58" applyNumberFormat="1" applyFont="1" applyFill="1" applyBorder="1" applyAlignment="1">
      <alignment vertical="center"/>
    </xf>
    <xf numFmtId="176" fontId="21" fillId="0" borderId="0" xfId="58" applyNumberFormat="1" applyFont="1" applyFill="1" applyAlignment="1">
      <alignment horizontal="center" vertical="center"/>
    </xf>
    <xf numFmtId="0" fontId="24" fillId="0" borderId="0" xfId="58" applyFont="1" applyFill="1" applyAlignment="1">
      <alignment horizontal="center"/>
    </xf>
    <xf numFmtId="0" fontId="24" fillId="0" borderId="76" xfId="58" applyFont="1" applyFill="1" applyBorder="1">
      <alignment vertical="center"/>
    </xf>
    <xf numFmtId="0" fontId="24" fillId="0" borderId="101" xfId="58" applyFont="1" applyFill="1" applyBorder="1">
      <alignment vertical="center"/>
    </xf>
    <xf numFmtId="0" fontId="24" fillId="0" borderId="74" xfId="58" applyFont="1" applyFill="1" applyBorder="1">
      <alignment vertical="center"/>
    </xf>
    <xf numFmtId="0" fontId="24" fillId="0" borderId="0" xfId="58" applyFont="1" applyFill="1" applyBorder="1">
      <alignment vertical="center"/>
    </xf>
    <xf numFmtId="0" fontId="24" fillId="0" borderId="61" xfId="58" applyFont="1" applyFill="1" applyBorder="1">
      <alignment vertical="center"/>
    </xf>
    <xf numFmtId="0" fontId="24" fillId="0" borderId="65" xfId="58" applyFont="1" applyFill="1" applyBorder="1">
      <alignment vertical="center"/>
    </xf>
    <xf numFmtId="0" fontId="24" fillId="0" borderId="0" xfId="58" applyFont="1" applyFill="1" applyAlignment="1">
      <alignment vertical="top"/>
    </xf>
    <xf numFmtId="0" fontId="78" fillId="0" borderId="0" xfId="46" applyFont="1">
      <alignment vertical="center"/>
    </xf>
    <xf numFmtId="0" fontId="21" fillId="0" borderId="0" xfId="58" applyFont="1" applyFill="1" applyAlignment="1">
      <alignment vertical="top"/>
    </xf>
    <xf numFmtId="0" fontId="24" fillId="0" borderId="74" xfId="58" quotePrefix="1" applyFont="1" applyFill="1" applyBorder="1">
      <alignment vertical="center"/>
    </xf>
    <xf numFmtId="0" fontId="21" fillId="0" borderId="0" xfId="58" applyFont="1" applyFill="1" applyAlignment="1">
      <alignment horizontal="left"/>
    </xf>
    <xf numFmtId="0" fontId="88" fillId="0" borderId="0" xfId="65" applyFont="1">
      <alignment vertical="center"/>
    </xf>
    <xf numFmtId="0" fontId="78" fillId="0" borderId="0" xfId="55" quotePrefix="1">
      <alignment vertical="center"/>
    </xf>
    <xf numFmtId="0" fontId="21" fillId="0" borderId="0" xfId="55" applyFont="1" applyFill="1" applyBorder="1" applyAlignment="1">
      <alignment horizontal="center"/>
    </xf>
    <xf numFmtId="0" fontId="88" fillId="0" borderId="0" xfId="55" applyFont="1" applyFill="1" applyBorder="1" applyAlignment="1">
      <alignment horizontal="left" vertical="center"/>
    </xf>
    <xf numFmtId="0" fontId="21" fillId="0" borderId="74" xfId="55" quotePrefix="1" applyFont="1" applyFill="1" applyBorder="1">
      <alignment vertical="center"/>
    </xf>
    <xf numFmtId="0" fontId="21" fillId="0" borderId="174" xfId="58" applyFont="1" applyFill="1" applyBorder="1">
      <alignment vertical="center"/>
    </xf>
    <xf numFmtId="0" fontId="105" fillId="0" borderId="0" xfId="59" applyFont="1" applyFill="1" applyAlignment="1">
      <alignment horizontal="right" vertical="center"/>
    </xf>
    <xf numFmtId="0" fontId="106" fillId="0" borderId="0" xfId="62" applyFont="1" applyFill="1" applyAlignment="1">
      <alignment vertical="center"/>
    </xf>
    <xf numFmtId="0" fontId="18" fillId="0" borderId="28" xfId="0" applyFont="1" applyBorder="1" applyAlignment="1" applyProtection="1">
      <alignment vertical="center" shrinkToFit="1"/>
    </xf>
    <xf numFmtId="0" fontId="18" fillId="0" borderId="28" xfId="0" applyFont="1" applyBorder="1" applyAlignment="1" applyProtection="1">
      <alignment vertical="center"/>
    </xf>
    <xf numFmtId="0" fontId="29" fillId="0" borderId="0" xfId="0" applyFont="1" applyFill="1" applyAlignment="1">
      <alignment vertical="center"/>
    </xf>
    <xf numFmtId="0" fontId="29" fillId="0" borderId="0" xfId="0" applyFont="1" applyFill="1" applyAlignment="1">
      <alignment vertical="center"/>
    </xf>
    <xf numFmtId="0" fontId="31" fillId="0" borderId="0" xfId="0" applyFont="1"/>
    <xf numFmtId="0" fontId="21" fillId="0" borderId="65" xfId="55" applyFont="1" applyFill="1" applyBorder="1" applyAlignment="1">
      <alignment vertical="center"/>
    </xf>
    <xf numFmtId="0" fontId="21" fillId="0" borderId="0" xfId="55" applyFont="1" applyFill="1" applyBorder="1" applyAlignment="1">
      <alignment vertical="center"/>
    </xf>
    <xf numFmtId="0" fontId="29" fillId="0" borderId="0" xfId="0" applyFont="1" applyFill="1" applyAlignment="1">
      <alignment vertical="center"/>
    </xf>
    <xf numFmtId="0" fontId="21" fillId="0" borderId="0" xfId="58" applyFont="1" applyFill="1" applyAlignment="1">
      <alignment vertical="center"/>
    </xf>
    <xf numFmtId="0" fontId="21" fillId="0" borderId="0" xfId="58" applyFont="1" applyFill="1" applyAlignment="1">
      <alignment horizontal="right" vertical="center"/>
    </xf>
    <xf numFmtId="0" fontId="31" fillId="0" borderId="11" xfId="0" applyFont="1" applyBorder="1" applyAlignment="1" applyProtection="1">
      <alignment horizontal="center" vertical="center"/>
    </xf>
    <xf numFmtId="0" fontId="89" fillId="0" borderId="21" xfId="59" applyFont="1" applyFill="1" applyBorder="1" applyAlignment="1">
      <alignment horizontal="center" vertical="center"/>
    </xf>
    <xf numFmtId="0" fontId="21" fillId="0" borderId="0" xfId="58" applyFont="1" applyFill="1" applyBorder="1" applyAlignment="1">
      <alignment horizontal="center" vertical="center"/>
    </xf>
    <xf numFmtId="0" fontId="101" fillId="0" borderId="19" xfId="56" applyFont="1" applyBorder="1" applyAlignment="1">
      <alignment horizontal="center" vertical="center" wrapText="1"/>
    </xf>
    <xf numFmtId="0" fontId="89" fillId="0" borderId="15" xfId="62" applyFont="1" applyFill="1" applyBorder="1" applyAlignment="1">
      <alignment horizontal="center" vertical="center"/>
    </xf>
    <xf numFmtId="0" fontId="89" fillId="0" borderId="0" xfId="62" applyFont="1" applyFill="1" applyAlignment="1">
      <alignment horizontal="center" vertical="center"/>
    </xf>
    <xf numFmtId="0" fontId="89" fillId="0" borderId="0" xfId="63" applyFont="1" applyFill="1" applyAlignment="1">
      <alignment horizontal="center" vertical="center"/>
    </xf>
    <xf numFmtId="0" fontId="0" fillId="0" borderId="0" xfId="0" applyAlignment="1"/>
    <xf numFmtId="0" fontId="89" fillId="0" borderId="22" xfId="62" applyFont="1" applyFill="1" applyBorder="1" applyAlignment="1">
      <alignment horizontal="center" vertical="center"/>
    </xf>
    <xf numFmtId="0" fontId="24" fillId="0" borderId="0" xfId="58" applyFont="1" applyFill="1" applyAlignment="1">
      <alignment horizontal="right" vertical="center"/>
    </xf>
    <xf numFmtId="0" fontId="109" fillId="0" borderId="0" xfId="0" applyFont="1" applyAlignment="1" applyProtection="1">
      <alignment vertical="center"/>
    </xf>
    <xf numFmtId="176" fontId="18" fillId="0" borderId="0" xfId="0" applyNumberFormat="1" applyFont="1" applyFill="1" applyBorder="1" applyAlignment="1" applyProtection="1">
      <protection locked="0"/>
    </xf>
    <xf numFmtId="0" fontId="89" fillId="0" borderId="0" xfId="59" applyFont="1" applyFill="1" applyAlignment="1">
      <alignment horizontal="right" vertical="center" indent="1"/>
    </xf>
    <xf numFmtId="0" fontId="89" fillId="0" borderId="0" xfId="60" applyFont="1" applyFill="1" applyAlignment="1">
      <alignment horizontal="right" vertical="center" indent="1"/>
    </xf>
    <xf numFmtId="0" fontId="89" fillId="0" borderId="0" xfId="63" applyFont="1" applyFill="1" applyAlignment="1">
      <alignment horizontal="right" vertical="center" indent="1"/>
    </xf>
    <xf numFmtId="0" fontId="89" fillId="0" borderId="0" xfId="59" applyFont="1" applyFill="1" applyAlignment="1">
      <alignment horizontal="right" vertical="top" indent="1"/>
    </xf>
    <xf numFmtId="0" fontId="89" fillId="0" borderId="0" xfId="62" applyFont="1" applyFill="1" applyAlignment="1">
      <alignment horizontal="right" vertical="center" indent="1"/>
    </xf>
    <xf numFmtId="0" fontId="89" fillId="0" borderId="26" xfId="62" applyFont="1" applyFill="1" applyBorder="1" applyAlignment="1">
      <alignment horizontal="distributed" vertical="center" justifyLastLine="1"/>
    </xf>
    <xf numFmtId="0" fontId="89" fillId="0" borderId="0" xfId="59" applyFont="1" applyFill="1" applyAlignment="1">
      <alignment horizontal="right" indent="1"/>
    </xf>
    <xf numFmtId="0" fontId="89" fillId="0" borderId="0" xfId="60" applyFont="1" applyFill="1" applyAlignment="1">
      <alignment horizontal="right" indent="1"/>
    </xf>
    <xf numFmtId="0" fontId="89" fillId="0" borderId="10" xfId="59" applyFont="1" applyFill="1" applyBorder="1" applyAlignment="1">
      <alignment horizontal="distributed" vertical="center" justifyLastLine="1"/>
    </xf>
    <xf numFmtId="0" fontId="31" fillId="0" borderId="19" xfId="0" applyFont="1" applyBorder="1" applyAlignment="1" applyProtection="1">
      <alignment horizontal="center" vertical="center" shrinkToFit="1"/>
    </xf>
    <xf numFmtId="0" fontId="33" fillId="0" borderId="19" xfId="0" applyFont="1" applyBorder="1" applyAlignment="1" applyProtection="1">
      <alignment horizontal="center" vertical="center" shrinkToFit="1"/>
    </xf>
    <xf numFmtId="0" fontId="21" fillId="0" borderId="0" xfId="58" applyFont="1" applyFill="1" applyAlignment="1">
      <alignment vertical="center" shrinkToFit="1"/>
    </xf>
    <xf numFmtId="0" fontId="21" fillId="0" borderId="0" xfId="58" applyFont="1" applyFill="1" applyAlignment="1">
      <alignment vertical="top" wrapText="1"/>
    </xf>
    <xf numFmtId="0" fontId="21" fillId="0" borderId="0" xfId="58" applyFont="1" applyFill="1">
      <alignment vertical="center"/>
    </xf>
    <xf numFmtId="0" fontId="35" fillId="0" borderId="0" xfId="0" applyFont="1" applyAlignment="1">
      <alignment vertical="center"/>
    </xf>
    <xf numFmtId="0" fontId="36" fillId="0" borderId="11" xfId="0" applyFont="1" applyBorder="1" applyAlignment="1">
      <alignment horizontal="center" vertical="center"/>
    </xf>
    <xf numFmtId="0" fontId="40" fillId="0" borderId="20" xfId="0" applyFont="1" applyBorder="1" applyAlignment="1">
      <alignment horizontal="center" vertical="center"/>
    </xf>
    <xf numFmtId="0" fontId="36"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6" fillId="0" borderId="0" xfId="0" applyFont="1" applyAlignment="1">
      <alignment vertical="center"/>
    </xf>
    <xf numFmtId="0" fontId="21" fillId="0" borderId="0" xfId="58" applyFont="1" applyFill="1" applyAlignment="1">
      <alignment vertical="top" wrapText="1"/>
    </xf>
    <xf numFmtId="0" fontId="21" fillId="0" borderId="0" xfId="58" applyFont="1" applyFill="1">
      <alignment vertical="center"/>
    </xf>
    <xf numFmtId="0" fontId="0" fillId="27" borderId="24" xfId="0" applyNumberFormat="1" applyFill="1" applyBorder="1" applyAlignment="1" applyProtection="1">
      <alignment horizontal="left" vertical="center"/>
      <protection locked="0"/>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89" fillId="28" borderId="0" xfId="49" applyFont="1" applyFill="1"/>
    <xf numFmtId="0" fontId="89" fillId="28" borderId="0" xfId="49" applyFont="1" applyFill="1" applyAlignment="1"/>
    <xf numFmtId="0" fontId="24" fillId="29" borderId="19" xfId="0" applyFont="1" applyFill="1" applyBorder="1" applyAlignment="1" applyProtection="1">
      <alignment horizontal="center" shrinkToFit="1"/>
      <protection locked="0"/>
    </xf>
    <xf numFmtId="178" fontId="24" fillId="29" borderId="19" xfId="0" applyNumberFormat="1" applyFont="1" applyFill="1" applyBorder="1" applyAlignment="1" applyProtection="1">
      <alignment horizontal="center" shrinkToFit="1"/>
      <protection locked="0"/>
    </xf>
    <xf numFmtId="49" fontId="24" fillId="29" borderId="19" xfId="0" applyNumberFormat="1" applyFont="1" applyFill="1" applyBorder="1" applyAlignment="1" applyProtection="1">
      <alignment horizontal="center" shrinkToFit="1"/>
      <protection locked="0"/>
    </xf>
    <xf numFmtId="0" fontId="24" fillId="29" borderId="11" xfId="0" applyFont="1" applyFill="1" applyBorder="1" applyAlignment="1" applyProtection="1">
      <alignment horizontal="center" shrinkToFit="1"/>
      <protection locked="0"/>
    </xf>
    <xf numFmtId="0" fontId="89" fillId="28" borderId="23" xfId="59" applyFont="1" applyFill="1" applyBorder="1" applyAlignment="1">
      <alignment vertical="center" wrapText="1"/>
    </xf>
    <xf numFmtId="38" fontId="89" fillId="28" borderId="26" xfId="33" applyFont="1" applyFill="1" applyBorder="1" applyAlignment="1">
      <alignment vertical="center" wrapText="1"/>
    </xf>
    <xf numFmtId="0" fontId="33" fillId="0" borderId="0" xfId="56" applyFont="1" applyFill="1" applyBorder="1" applyAlignment="1">
      <alignment vertical="center"/>
    </xf>
    <xf numFmtId="0" fontId="24" fillId="28" borderId="0" xfId="58" applyFont="1" applyFill="1">
      <alignment vertical="center"/>
    </xf>
    <xf numFmtId="0" fontId="101" fillId="28" borderId="19" xfId="56" applyFont="1" applyFill="1" applyBorder="1" applyAlignment="1">
      <alignment horizontal="center" vertical="center" wrapText="1"/>
    </xf>
    <xf numFmtId="0" fontId="89" fillId="28" borderId="22" xfId="62" applyFont="1" applyFill="1" applyBorder="1" applyAlignment="1">
      <alignment vertical="center" shrinkToFit="1"/>
    </xf>
    <xf numFmtId="0" fontId="89" fillId="28" borderId="15" xfId="62" applyFont="1" applyFill="1" applyBorder="1" applyAlignment="1">
      <alignment vertical="center" shrinkToFit="1"/>
    </xf>
    <xf numFmtId="0" fontId="106" fillId="28" borderId="22" xfId="62" applyFont="1" applyFill="1" applyBorder="1" applyAlignment="1">
      <alignment vertical="center" shrinkToFit="1"/>
    </xf>
    <xf numFmtId="0" fontId="106" fillId="28" borderId="22" xfId="62" applyFont="1" applyFill="1" applyBorder="1" applyAlignment="1">
      <alignment horizontal="center" vertical="center" shrinkToFit="1"/>
    </xf>
    <xf numFmtId="0" fontId="106" fillId="28" borderId="15" xfId="62" applyFont="1" applyFill="1" applyBorder="1" applyAlignment="1">
      <alignment vertical="center" shrinkToFit="1"/>
    </xf>
    <xf numFmtId="0" fontId="89" fillId="28" borderId="26" xfId="62" applyFont="1" applyFill="1" applyBorder="1" applyAlignment="1">
      <alignment vertical="center" shrinkToFit="1"/>
    </xf>
    <xf numFmtId="0" fontId="89" fillId="28" borderId="167" xfId="63" applyFont="1" applyFill="1" applyBorder="1" applyAlignment="1">
      <alignment vertical="center" wrapText="1"/>
    </xf>
    <xf numFmtId="0" fontId="89" fillId="28" borderId="12" xfId="63" applyFont="1" applyFill="1" applyBorder="1" applyAlignment="1">
      <alignment vertical="center" wrapText="1"/>
    </xf>
    <xf numFmtId="0" fontId="89" fillId="28" borderId="12" xfId="63" applyFont="1" applyFill="1" applyBorder="1" applyAlignment="1">
      <alignment horizontal="center" vertical="center" wrapText="1"/>
    </xf>
    <xf numFmtId="0" fontId="89" fillId="28" borderId="106" xfId="63" applyFont="1" applyFill="1" applyBorder="1" applyAlignment="1">
      <alignment vertical="center" wrapText="1"/>
    </xf>
    <xf numFmtId="0" fontId="89" fillId="28" borderId="26" xfId="63" applyFont="1" applyFill="1" applyBorder="1" applyAlignment="1">
      <alignment vertical="center" wrapText="1"/>
    </xf>
    <xf numFmtId="0" fontId="89" fillId="28" borderId="26" xfId="63" applyFont="1" applyFill="1" applyBorder="1" applyAlignment="1">
      <alignment horizontal="center" vertical="center" wrapText="1"/>
    </xf>
    <xf numFmtId="0" fontId="89" fillId="28" borderId="114" xfId="63" applyFont="1" applyFill="1" applyBorder="1" applyAlignment="1">
      <alignment vertical="center" wrapText="1"/>
    </xf>
    <xf numFmtId="0" fontId="89" fillId="28" borderId="37" xfId="63" applyFont="1" applyFill="1" applyBorder="1" applyAlignment="1">
      <alignment vertical="center" wrapText="1"/>
    </xf>
    <xf numFmtId="0" fontId="89" fillId="28" borderId="37" xfId="63" applyFont="1" applyFill="1" applyBorder="1" applyAlignment="1">
      <alignment horizontal="center" vertical="center" wrapText="1"/>
    </xf>
    <xf numFmtId="0" fontId="78" fillId="28" borderId="0" xfId="44" applyFill="1" applyAlignment="1" applyProtection="1">
      <protection locked="0"/>
    </xf>
    <xf numFmtId="0" fontId="74" fillId="28" borderId="10" xfId="44" applyFont="1" applyFill="1" applyBorder="1" applyAlignment="1" applyProtection="1">
      <alignment horizontal="left"/>
      <protection locked="0"/>
    </xf>
    <xf numFmtId="0" fontId="69" fillId="0" borderId="0" xfId="44" applyFont="1" applyFill="1" applyAlignment="1" applyProtection="1">
      <alignment vertical="center" wrapText="1"/>
      <protection locked="0"/>
    </xf>
    <xf numFmtId="0" fontId="21" fillId="27" borderId="0" xfId="58" applyFont="1" applyFill="1" applyAlignment="1">
      <alignment horizontal="left" vertical="center"/>
    </xf>
    <xf numFmtId="0" fontId="24" fillId="27" borderId="0" xfId="58" applyFont="1" applyFill="1" applyAlignment="1">
      <alignment vertical="center"/>
    </xf>
    <xf numFmtId="0" fontId="21" fillId="27" borderId="0" xfId="58" applyNumberFormat="1" applyFont="1" applyFill="1" applyAlignment="1">
      <alignment vertical="center"/>
    </xf>
    <xf numFmtId="0" fontId="21" fillId="27" borderId="0" xfId="58" applyFont="1" applyFill="1" applyAlignment="1">
      <alignment vertical="center" shrinkToFit="1"/>
    </xf>
    <xf numFmtId="0" fontId="21" fillId="27" borderId="0" xfId="55" applyFont="1" applyFill="1" applyBorder="1" applyAlignment="1">
      <alignment horizontal="left"/>
    </xf>
    <xf numFmtId="0" fontId="18" fillId="27" borderId="0" xfId="0" applyFont="1" applyFill="1" applyBorder="1" applyProtection="1"/>
    <xf numFmtId="0" fontId="21" fillId="27" borderId="0" xfId="55" applyFont="1" applyFill="1" applyBorder="1">
      <alignment vertical="center"/>
    </xf>
    <xf numFmtId="0" fontId="89" fillId="27" borderId="0" xfId="59" applyFont="1" applyFill="1" applyAlignment="1">
      <alignment vertical="center" shrinkToFit="1"/>
    </xf>
    <xf numFmtId="0" fontId="89" fillId="27" borderId="0" xfId="59" applyFont="1" applyFill="1" applyAlignment="1">
      <alignment vertical="center"/>
    </xf>
    <xf numFmtId="0" fontId="21" fillId="27" borderId="0" xfId="58" applyFont="1" applyFill="1" applyAlignment="1">
      <alignment horizontal="center" vertical="center"/>
    </xf>
    <xf numFmtId="0" fontId="101" fillId="27" borderId="19" xfId="56" applyFont="1" applyFill="1" applyBorder="1" applyAlignment="1">
      <alignment horizontal="left" vertical="center" shrinkToFit="1"/>
    </xf>
    <xf numFmtId="0" fontId="89" fillId="27" borderId="0" xfId="62" applyFont="1" applyFill="1" applyAlignment="1">
      <alignment horizontal="left" vertical="center" indent="1"/>
    </xf>
    <xf numFmtId="0" fontId="89" fillId="27" borderId="0" xfId="62" applyFont="1" applyFill="1" applyAlignment="1">
      <alignment vertical="center"/>
    </xf>
    <xf numFmtId="0" fontId="89" fillId="27" borderId="0" xfId="63" applyFont="1" applyFill="1" applyAlignment="1">
      <alignment horizontal="left" vertical="center" indent="1"/>
    </xf>
    <xf numFmtId="0" fontId="89" fillId="27" borderId="0" xfId="63" applyFont="1" applyFill="1" applyAlignment="1">
      <alignment vertical="center"/>
    </xf>
    <xf numFmtId="0" fontId="21" fillId="27" borderId="0" xfId="58" applyFont="1" applyFill="1" applyAlignment="1">
      <alignment horizontal="left"/>
    </xf>
    <xf numFmtId="0" fontId="110" fillId="0" borderId="0" xfId="66" applyAlignment="1">
      <alignment vertical="center"/>
    </xf>
    <xf numFmtId="0" fontId="29" fillId="0" borderId="0" xfId="0" applyFont="1" applyFill="1" applyAlignment="1">
      <alignment vertical="center"/>
    </xf>
    <xf numFmtId="0" fontId="35" fillId="0" borderId="0" xfId="0" applyFont="1" applyFill="1" applyAlignment="1">
      <alignment horizontal="center" vertical="center"/>
    </xf>
    <xf numFmtId="0" fontId="29" fillId="0" borderId="0" xfId="0" applyFont="1" applyFill="1" applyAlignment="1">
      <alignment vertical="center"/>
    </xf>
    <xf numFmtId="0" fontId="29" fillId="0" borderId="0" xfId="0" applyFont="1" applyFill="1" applyAlignment="1">
      <alignment vertical="center"/>
    </xf>
    <xf numFmtId="0" fontId="29" fillId="30" borderId="0" xfId="0" applyFont="1" applyFill="1" applyAlignment="1">
      <alignment vertical="center"/>
    </xf>
    <xf numFmtId="0" fontId="65" fillId="0" borderId="0" xfId="0" applyFont="1"/>
    <xf numFmtId="0" fontId="65" fillId="0" borderId="0" xfId="0" applyFont="1" applyAlignment="1">
      <alignment horizontal="right"/>
    </xf>
    <xf numFmtId="0" fontId="65" fillId="0" borderId="146" xfId="0" applyFont="1" applyBorder="1" applyAlignment="1">
      <alignment horizontal="left"/>
    </xf>
    <xf numFmtId="0" fontId="65" fillId="0" borderId="146" xfId="0" applyFont="1" applyBorder="1"/>
    <xf numFmtId="0" fontId="65" fillId="0" borderId="0" xfId="0" applyFont="1" applyBorder="1"/>
    <xf numFmtId="0" fontId="65" fillId="0" borderId="0" xfId="0" applyFont="1" applyAlignment="1">
      <alignment horizontal="left"/>
    </xf>
    <xf numFmtId="0" fontId="65" fillId="0" borderId="0" xfId="0" applyFont="1" applyBorder="1" applyAlignment="1">
      <alignment horizontal="left"/>
    </xf>
    <xf numFmtId="0" fontId="65" fillId="27" borderId="146" xfId="0" applyFont="1" applyFill="1" applyBorder="1"/>
    <xf numFmtId="0" fontId="15" fillId="0" borderId="0" xfId="67">
      <alignment vertical="center"/>
    </xf>
    <xf numFmtId="0" fontId="114" fillId="0" borderId="0" xfId="67" applyFont="1" applyAlignment="1">
      <alignment horizontal="justify" vertical="center"/>
    </xf>
    <xf numFmtId="0" fontId="115" fillId="0" borderId="0" xfId="67" applyFont="1" applyAlignment="1">
      <alignment horizontal="justify" vertical="center"/>
    </xf>
    <xf numFmtId="0" fontId="116" fillId="0" borderId="0" xfId="67" applyFont="1" applyAlignment="1">
      <alignment horizontal="justify" vertical="center"/>
    </xf>
    <xf numFmtId="0" fontId="111" fillId="0" borderId="0" xfId="67" applyFont="1" applyAlignment="1">
      <alignment horizontal="justify" vertical="center"/>
    </xf>
    <xf numFmtId="0" fontId="15" fillId="0" borderId="0" xfId="67" applyAlignment="1">
      <alignment horizontal="justify" vertical="center"/>
    </xf>
    <xf numFmtId="0" fontId="114" fillId="0" borderId="0" xfId="67" applyFont="1" applyAlignment="1">
      <alignment horizontal="right" vertical="center"/>
    </xf>
    <xf numFmtId="0" fontId="29" fillId="0" borderId="0" xfId="0" applyFont="1" applyFill="1" applyAlignment="1">
      <alignment vertical="center"/>
    </xf>
    <xf numFmtId="0" fontId="21" fillId="0" borderId="0" xfId="68" applyFont="1" applyAlignment="1">
      <alignment horizontal="justify" vertical="center"/>
    </xf>
    <xf numFmtId="0" fontId="16" fillId="0" borderId="0" xfId="68">
      <alignment vertical="center"/>
    </xf>
    <xf numFmtId="0" fontId="94" fillId="0" borderId="0" xfId="68" applyFont="1" applyAlignment="1">
      <alignment horizontal="justify" vertical="center"/>
    </xf>
    <xf numFmtId="0" fontId="21" fillId="0" borderId="0" xfId="68" applyFont="1" applyAlignment="1">
      <alignment vertical="center"/>
    </xf>
    <xf numFmtId="0" fontId="120" fillId="0" borderId="0" xfId="68" applyFont="1" applyAlignment="1">
      <alignment horizontal="justify" vertical="center"/>
    </xf>
    <xf numFmtId="0" fontId="21" fillId="0" borderId="0" xfId="68" applyFont="1" applyAlignment="1">
      <alignment horizontal="center" vertical="center"/>
    </xf>
    <xf numFmtId="0" fontId="21" fillId="0" borderId="11" xfId="68" applyFont="1" applyBorder="1" applyAlignment="1">
      <alignment horizontal="center" vertical="center" wrapText="1"/>
    </xf>
    <xf numFmtId="0" fontId="21" fillId="0" borderId="19" xfId="68" applyFont="1" applyBorder="1" applyAlignment="1">
      <alignment horizontal="center" vertical="center" wrapText="1"/>
    </xf>
    <xf numFmtId="0" fontId="21" fillId="0" borderId="12" xfId="68" applyFont="1" applyBorder="1" applyAlignment="1">
      <alignment horizontal="center" vertical="center" wrapText="1"/>
    </xf>
    <xf numFmtId="0" fontId="21" fillId="0" borderId="0" xfId="68" applyFont="1" applyAlignment="1">
      <alignment horizontal="right" vertical="center"/>
    </xf>
    <xf numFmtId="0" fontId="26" fillId="0" borderId="0" xfId="68" applyFont="1">
      <alignment vertical="center"/>
    </xf>
    <xf numFmtId="0" fontId="16" fillId="0" borderId="0" xfId="68" applyAlignment="1">
      <alignment vertical="center"/>
    </xf>
    <xf numFmtId="0" fontId="94" fillId="0" borderId="0" xfId="68" applyFont="1" applyAlignment="1">
      <alignment vertical="center"/>
    </xf>
    <xf numFmtId="0" fontId="62" fillId="0" borderId="0" xfId="68" applyFont="1" applyAlignment="1">
      <alignment vertical="center"/>
    </xf>
    <xf numFmtId="0" fontId="26" fillId="0" borderId="0" xfId="68" applyFont="1" applyAlignment="1">
      <alignment vertical="center"/>
    </xf>
    <xf numFmtId="0" fontId="26" fillId="0" borderId="10" xfId="68" applyFont="1" applyBorder="1" applyAlignment="1">
      <alignment vertical="center"/>
    </xf>
    <xf numFmtId="0" fontId="94" fillId="0" borderId="0" xfId="68" applyFont="1" applyBorder="1" applyAlignment="1">
      <alignment vertical="top" wrapText="1"/>
    </xf>
    <xf numFmtId="0" fontId="26" fillId="0" borderId="0" xfId="68" applyFont="1" applyAlignment="1">
      <alignment horizontal="left" vertical="center" wrapText="1"/>
    </xf>
    <xf numFmtId="0" fontId="26" fillId="0" borderId="0" xfId="68" applyFont="1" applyAlignment="1">
      <alignment vertical="top" wrapText="1"/>
    </xf>
    <xf numFmtId="0" fontId="94" fillId="0" borderId="28" xfId="68" applyFont="1" applyBorder="1" applyAlignment="1">
      <alignment vertical="top" wrapText="1"/>
    </xf>
    <xf numFmtId="0" fontId="94" fillId="0" borderId="10" xfId="68" applyFont="1" applyBorder="1" applyAlignment="1">
      <alignment vertical="top" wrapText="1"/>
    </xf>
    <xf numFmtId="0" fontId="16" fillId="31" borderId="10" xfId="68" applyFill="1" applyBorder="1" applyAlignment="1">
      <alignment vertical="center"/>
    </xf>
    <xf numFmtId="0" fontId="16" fillId="31" borderId="0" xfId="68" applyFill="1" applyBorder="1" applyAlignment="1">
      <alignment vertical="center"/>
    </xf>
    <xf numFmtId="0" fontId="16" fillId="31" borderId="28" xfId="68" applyFill="1" applyBorder="1" applyAlignment="1">
      <alignment vertical="center"/>
    </xf>
    <xf numFmtId="0" fontId="120" fillId="28" borderId="16" xfId="68" applyFont="1" applyFill="1" applyBorder="1" applyAlignment="1">
      <alignment vertical="top" wrapText="1"/>
    </xf>
    <xf numFmtId="0" fontId="120" fillId="28" borderId="22" xfId="68" applyFont="1" applyFill="1" applyBorder="1" applyAlignment="1">
      <alignment vertical="top" wrapText="1"/>
    </xf>
    <xf numFmtId="0" fontId="120" fillId="28" borderId="15" xfId="68" applyFont="1" applyFill="1" applyBorder="1" applyAlignment="1">
      <alignment vertical="top" wrapText="1"/>
    </xf>
    <xf numFmtId="0" fontId="120" fillId="28" borderId="18" xfId="68" applyFont="1" applyFill="1" applyBorder="1" applyAlignment="1">
      <alignment vertical="top" wrapText="1"/>
    </xf>
    <xf numFmtId="0" fontId="120" fillId="28" borderId="23" xfId="68" applyFont="1" applyFill="1" applyBorder="1" applyAlignment="1">
      <alignment vertical="top" wrapText="1"/>
    </xf>
    <xf numFmtId="0" fontId="120" fillId="28" borderId="26" xfId="68" applyFont="1" applyFill="1" applyBorder="1" applyAlignment="1">
      <alignment vertical="top" wrapText="1"/>
    </xf>
    <xf numFmtId="0" fontId="21" fillId="0" borderId="0" xfId="0" applyFont="1"/>
    <xf numFmtId="0" fontId="29" fillId="0" borderId="0" xfId="0" applyFont="1" applyFill="1" applyAlignment="1">
      <alignment vertical="center"/>
    </xf>
    <xf numFmtId="176" fontId="21" fillId="28" borderId="0" xfId="58" applyNumberFormat="1" applyFont="1" applyFill="1" applyBorder="1" applyAlignment="1">
      <alignment vertical="center" shrinkToFit="1"/>
    </xf>
    <xf numFmtId="0" fontId="0" fillId="26" borderId="0" xfId="0" applyFill="1" applyAlignment="1">
      <alignment vertical="center"/>
    </xf>
    <xf numFmtId="176" fontId="21" fillId="27" borderId="0" xfId="0" applyNumberFormat="1" applyFont="1" applyFill="1" applyAlignment="1">
      <alignment vertical="center"/>
    </xf>
    <xf numFmtId="0" fontId="29" fillId="0" borderId="0" xfId="0" applyFont="1" applyFill="1" applyAlignment="1">
      <alignment vertical="center"/>
    </xf>
    <xf numFmtId="0" fontId="65" fillId="0" borderId="0" xfId="55" applyFont="1" applyFill="1" applyBorder="1" applyAlignment="1">
      <alignment vertical="center"/>
    </xf>
    <xf numFmtId="0" fontId="14" fillId="0" borderId="0" xfId="72">
      <alignment vertical="center"/>
    </xf>
    <xf numFmtId="0" fontId="0" fillId="0" borderId="0" xfId="0" applyAlignment="1">
      <alignment wrapText="1"/>
    </xf>
    <xf numFmtId="0" fontId="31" fillId="0" borderId="0" xfId="0" applyFont="1" applyAlignment="1">
      <alignment wrapText="1"/>
    </xf>
    <xf numFmtId="0" fontId="65" fillId="0" borderId="0" xfId="0" applyFont="1" applyAlignment="1">
      <alignment wrapText="1"/>
    </xf>
    <xf numFmtId="0" fontId="24" fillId="0" borderId="19" xfId="0" applyFont="1" applyBorder="1" applyAlignment="1">
      <alignment horizontal="center" vertical="center" wrapText="1"/>
    </xf>
    <xf numFmtId="0" fontId="21" fillId="0" borderId="0" xfId="0" applyFont="1" applyAlignment="1">
      <alignment vertical="center"/>
    </xf>
    <xf numFmtId="0" fontId="31" fillId="0" borderId="0" xfId="0" applyFont="1" applyAlignment="1">
      <alignment vertical="center"/>
    </xf>
    <xf numFmtId="0" fontId="65" fillId="31" borderId="0" xfId="55" applyFont="1" applyFill="1" applyBorder="1" applyAlignment="1">
      <alignment horizontal="right" vertical="center"/>
    </xf>
    <xf numFmtId="0" fontId="65" fillId="31" borderId="33" xfId="55" applyFont="1" applyFill="1" applyBorder="1" applyAlignment="1">
      <alignment vertical="center"/>
    </xf>
    <xf numFmtId="0" fontId="29" fillId="0" borderId="0" xfId="0" applyFont="1" applyFill="1" applyAlignment="1">
      <alignment vertical="center"/>
    </xf>
    <xf numFmtId="0" fontId="65" fillId="0" borderId="0" xfId="55" applyFont="1" applyFill="1" applyBorder="1" applyAlignment="1">
      <alignment vertical="center"/>
    </xf>
    <xf numFmtId="0" fontId="65" fillId="0" borderId="0" xfId="55" applyFont="1" applyFill="1" applyBorder="1" applyAlignment="1">
      <alignment horizontal="right" vertical="center"/>
    </xf>
    <xf numFmtId="0" fontId="65" fillId="0" borderId="33" xfId="55" applyFont="1" applyFill="1" applyBorder="1" applyAlignment="1">
      <alignment vertical="center"/>
    </xf>
    <xf numFmtId="0" fontId="65" fillId="0" borderId="10" xfId="55" applyFont="1" applyFill="1" applyBorder="1">
      <alignment vertical="center"/>
    </xf>
    <xf numFmtId="0" fontId="65" fillId="0" borderId="34" xfId="55" applyFont="1" applyFill="1" applyBorder="1">
      <alignment vertical="center"/>
    </xf>
    <xf numFmtId="0" fontId="15" fillId="0" borderId="0" xfId="67">
      <alignment vertical="center"/>
    </xf>
    <xf numFmtId="0" fontId="15" fillId="0" borderId="0" xfId="67">
      <alignment vertical="center"/>
    </xf>
    <xf numFmtId="0" fontId="111" fillId="0" borderId="0" xfId="67" applyFont="1" applyAlignment="1">
      <alignment horizontal="justify" vertical="center" wrapText="1"/>
    </xf>
    <xf numFmtId="0" fontId="15" fillId="0" borderId="0" xfId="67" applyAlignment="1">
      <alignment vertical="center"/>
    </xf>
    <xf numFmtId="0" fontId="11" fillId="0" borderId="0" xfId="67" applyFont="1">
      <alignment vertical="center"/>
    </xf>
    <xf numFmtId="0" fontId="111" fillId="0" borderId="19" xfId="67" applyFont="1" applyBorder="1" applyAlignment="1">
      <alignment horizontal="center" vertical="top" wrapText="1"/>
    </xf>
    <xf numFmtId="0" fontId="111" fillId="0" borderId="19" xfId="67" applyFont="1" applyBorder="1" applyAlignment="1">
      <alignment horizontal="center" vertical="top" wrapText="1"/>
    </xf>
    <xf numFmtId="0" fontId="113" fillId="0" borderId="19" xfId="67" applyFont="1" applyBorder="1" applyAlignment="1">
      <alignment horizontal="center" vertical="top" wrapText="1"/>
    </xf>
    <xf numFmtId="0" fontId="113" fillId="0" borderId="0" xfId="67" applyFont="1" applyBorder="1" applyAlignment="1">
      <alignment horizontal="center" vertical="top" wrapText="1"/>
    </xf>
    <xf numFmtId="0" fontId="114" fillId="0" borderId="0" xfId="67" applyFont="1" applyBorder="1" applyAlignment="1">
      <alignment horizontal="center" vertical="top" wrapText="1"/>
    </xf>
    <xf numFmtId="0" fontId="114" fillId="0" borderId="0" xfId="67" applyFont="1" applyFill="1" applyBorder="1" applyAlignment="1">
      <alignment horizontal="center" vertical="top" wrapText="1"/>
    </xf>
    <xf numFmtId="0" fontId="113" fillId="0" borderId="19" xfId="67" applyFont="1" applyBorder="1" applyAlignment="1">
      <alignment horizontal="center" vertical="top" shrinkToFit="1"/>
    </xf>
    <xf numFmtId="0" fontId="29" fillId="0" borderId="0" xfId="0" applyFont="1" applyFill="1" applyAlignment="1">
      <alignment vertical="center"/>
    </xf>
    <xf numFmtId="0" fontId="29" fillId="0" borderId="0" xfId="0" applyFont="1" applyFill="1" applyAlignment="1">
      <alignment vertical="center"/>
    </xf>
    <xf numFmtId="0" fontId="29" fillId="0" borderId="0" xfId="0" applyFont="1" applyFill="1" applyAlignment="1">
      <alignment vertical="center"/>
    </xf>
    <xf numFmtId="0" fontId="65" fillId="0" borderId="0" xfId="68" applyFont="1" applyAlignment="1">
      <alignment vertical="center"/>
    </xf>
    <xf numFmtId="0" fontId="101" fillId="0" borderId="0" xfId="68" applyFont="1" applyAlignment="1">
      <alignment vertical="center"/>
    </xf>
    <xf numFmtId="0" fontId="134"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4" fillId="33" borderId="0" xfId="0" applyFont="1" applyFill="1" applyAlignment="1">
      <alignment horizontal="center" vertical="center"/>
    </xf>
    <xf numFmtId="0" fontId="134"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21" fillId="28" borderId="27" xfId="55" applyNumberFormat="1" applyFont="1" applyFill="1" applyBorder="1" applyAlignment="1">
      <alignment vertical="center"/>
    </xf>
    <xf numFmtId="0" fontId="26" fillId="0" borderId="0" xfId="47" applyFont="1" applyFill="1" applyAlignment="1" applyProtection="1">
      <alignment horizontal="right" vertical="center"/>
    </xf>
    <xf numFmtId="0" fontId="20" fillId="0" borderId="0" xfId="47" applyFill="1" applyProtection="1">
      <alignment vertical="center"/>
    </xf>
    <xf numFmtId="176" fontId="21" fillId="0" borderId="0" xfId="55" applyNumberFormat="1" applyFont="1" applyFill="1" applyAlignment="1">
      <alignment vertical="center"/>
    </xf>
    <xf numFmtId="0" fontId="18" fillId="0" borderId="14" xfId="0" applyFont="1" applyFill="1" applyBorder="1" applyProtection="1"/>
    <xf numFmtId="0" fontId="18" fillId="0" borderId="27" xfId="0" applyFont="1" applyFill="1" applyBorder="1" applyProtection="1"/>
    <xf numFmtId="0" fontId="18" fillId="0" borderId="0" xfId="0" applyFont="1" applyFill="1" applyBorder="1" applyProtection="1">
      <protection locked="0"/>
    </xf>
    <xf numFmtId="0" fontId="18" fillId="0" borderId="15" xfId="0" applyFont="1" applyFill="1" applyBorder="1" applyAlignment="1" applyProtection="1">
      <alignment horizontal="right" indent="1"/>
      <protection locked="0"/>
    </xf>
    <xf numFmtId="0" fontId="18" fillId="0" borderId="0" xfId="0" applyFont="1" applyFill="1" applyBorder="1" applyProtection="1"/>
    <xf numFmtId="0" fontId="18" fillId="0" borderId="15" xfId="0" applyFont="1" applyFill="1" applyBorder="1" applyProtection="1"/>
    <xf numFmtId="176" fontId="65" fillId="31" borderId="47" xfId="55" applyNumberFormat="1" applyFont="1" applyFill="1" applyBorder="1" applyAlignment="1">
      <alignment vertical="center"/>
    </xf>
    <xf numFmtId="176" fontId="65" fillId="31" borderId="166" xfId="55" applyNumberFormat="1" applyFont="1" applyFill="1" applyBorder="1" applyAlignment="1">
      <alignment vertical="center"/>
    </xf>
    <xf numFmtId="0" fontId="66" fillId="0" borderId="0" xfId="45" applyFont="1" applyBorder="1" applyAlignment="1">
      <alignment horizontal="center" vertical="center"/>
    </xf>
    <xf numFmtId="0" fontId="18" fillId="0" borderId="0" xfId="0" applyFont="1" applyBorder="1" applyAlignment="1" applyProtection="1">
      <alignment horizontal="center" shrinkToFit="1"/>
    </xf>
    <xf numFmtId="0" fontId="18" fillId="0" borderId="0" xfId="0" applyFont="1" applyBorder="1" applyAlignment="1" applyProtection="1">
      <alignment shrinkToFit="1"/>
    </xf>
    <xf numFmtId="0" fontId="21" fillId="0" borderId="0" xfId="55" applyFont="1" applyFill="1" applyBorder="1" applyAlignment="1">
      <alignment vertical="center" wrapText="1"/>
    </xf>
    <xf numFmtId="0" fontId="18" fillId="0" borderId="0" xfId="0" applyFont="1" applyBorder="1" applyAlignment="1" applyProtection="1">
      <alignment vertical="top" shrinkToFit="1"/>
    </xf>
    <xf numFmtId="0" fontId="66" fillId="0" borderId="0" xfId="45" applyFont="1" applyBorder="1" applyAlignment="1">
      <alignment vertical="center"/>
    </xf>
    <xf numFmtId="0" fontId="24" fillId="0" borderId="0" xfId="55" applyFont="1" applyFill="1">
      <alignment vertical="center"/>
    </xf>
    <xf numFmtId="0" fontId="21" fillId="27" borderId="65" xfId="55" applyFont="1" applyFill="1" applyBorder="1" applyAlignment="1">
      <alignment vertical="center"/>
    </xf>
    <xf numFmtId="0" fontId="21" fillId="27" borderId="65" xfId="55" applyNumberFormat="1" applyFont="1" applyFill="1" applyBorder="1" applyAlignment="1">
      <alignment vertical="center"/>
    </xf>
    <xf numFmtId="0" fontId="21" fillId="0" borderId="0" xfId="65" applyFont="1">
      <alignment vertical="center"/>
    </xf>
    <xf numFmtId="0" fontId="113" fillId="0" borderId="0" xfId="55" applyFont="1">
      <alignment vertical="center"/>
    </xf>
    <xf numFmtId="0" fontId="21" fillId="0" borderId="65" xfId="65" applyFont="1" applyBorder="1">
      <alignment vertical="center"/>
    </xf>
    <xf numFmtId="0" fontId="21" fillId="0" borderId="0" xfId="65" applyFont="1" applyAlignment="1">
      <alignment horizontal="right" vertical="center"/>
    </xf>
    <xf numFmtId="0" fontId="21" fillId="28" borderId="0" xfId="65" applyFont="1" applyFill="1">
      <alignment vertical="center"/>
    </xf>
    <xf numFmtId="0" fontId="24" fillId="0" borderId="0" xfId="65" applyFont="1">
      <alignment vertical="center"/>
    </xf>
    <xf numFmtId="0" fontId="24" fillId="0" borderId="0" xfId="65" applyFont="1" applyAlignment="1">
      <alignment vertical="center" shrinkToFit="1"/>
    </xf>
    <xf numFmtId="0" fontId="21" fillId="28" borderId="218" xfId="55" applyNumberFormat="1" applyFont="1" applyFill="1" applyBorder="1" applyAlignment="1">
      <alignment vertical="center" shrinkToFit="1"/>
    </xf>
    <xf numFmtId="0" fontId="21" fillId="28" borderId="218" xfId="55" quotePrefix="1" applyNumberFormat="1" applyFont="1" applyFill="1" applyBorder="1" applyAlignment="1">
      <alignment vertical="center" shrinkToFit="1"/>
    </xf>
    <xf numFmtId="0" fontId="21" fillId="0" borderId="215" xfId="55" applyFont="1" applyFill="1" applyBorder="1" applyAlignment="1">
      <alignment horizontal="center" vertical="center"/>
    </xf>
    <xf numFmtId="0" fontId="21" fillId="0" borderId="215" xfId="55" applyFont="1" applyFill="1" applyBorder="1" applyAlignment="1">
      <alignment horizontal="center" vertical="center" textRotation="255" shrinkToFit="1"/>
    </xf>
    <xf numFmtId="0" fontId="21" fillId="0" borderId="215" xfId="55" applyFont="1" applyFill="1" applyBorder="1" applyAlignment="1">
      <alignment horizontal="center" vertical="center" wrapText="1"/>
    </xf>
    <xf numFmtId="0" fontId="64" fillId="0" borderId="215" xfId="55" applyFont="1" applyFill="1" applyBorder="1" applyAlignment="1">
      <alignment horizontal="center" vertical="center" textRotation="255" wrapText="1" shrinkToFit="1"/>
    </xf>
    <xf numFmtId="0" fontId="21" fillId="28" borderId="215" xfId="55" applyNumberFormat="1" applyFont="1" applyFill="1" applyBorder="1" applyAlignment="1">
      <alignment vertical="center" shrinkToFit="1"/>
    </xf>
    <xf numFmtId="0" fontId="21" fillId="28" borderId="215" xfId="55" quotePrefix="1" applyNumberFormat="1" applyFont="1" applyFill="1" applyBorder="1" applyAlignment="1">
      <alignment vertical="center" shrinkToFit="1"/>
    </xf>
    <xf numFmtId="0" fontId="36" fillId="0" borderId="0" xfId="0" applyFont="1" applyFill="1" applyAlignment="1">
      <alignment vertical="center"/>
    </xf>
    <xf numFmtId="0" fontId="29" fillId="0" borderId="0" xfId="0" applyFont="1" applyAlignment="1">
      <alignment horizontal="left" vertical="center"/>
    </xf>
    <xf numFmtId="0" fontId="35" fillId="0" borderId="0" xfId="0" applyFont="1" applyAlignment="1">
      <alignment horizontal="center" vertical="center"/>
    </xf>
    <xf numFmtId="0" fontId="29" fillId="0" borderId="0" xfId="0" applyFont="1" applyAlignment="1">
      <alignment vertical="center"/>
    </xf>
    <xf numFmtId="0" fontId="66" fillId="0" borderId="31" xfId="0" applyFont="1" applyBorder="1" applyAlignment="1">
      <alignment vertical="center"/>
    </xf>
    <xf numFmtId="0" fontId="29" fillId="0" borderId="0" xfId="0" applyFont="1" applyAlignment="1">
      <alignment horizontal="center" vertical="center"/>
    </xf>
    <xf numFmtId="0" fontId="29" fillId="0" borderId="0" xfId="0" applyFont="1" applyFill="1" applyAlignment="1">
      <alignment horizontal="center" vertical="center" shrinkToFit="1"/>
    </xf>
    <xf numFmtId="0" fontId="23" fillId="0" borderId="0" xfId="0" applyFont="1" applyAlignment="1">
      <alignment horizontal="center" vertical="center"/>
    </xf>
    <xf numFmtId="0" fontId="23" fillId="0" borderId="0" xfId="0" applyFont="1" applyFill="1" applyAlignment="1">
      <alignment horizontal="center" vertical="center" shrinkToFit="1"/>
    </xf>
    <xf numFmtId="38" fontId="25" fillId="28" borderId="215" xfId="33" applyFont="1" applyFill="1" applyBorder="1" applyAlignment="1">
      <alignment shrinkToFit="1"/>
    </xf>
    <xf numFmtId="38" fontId="25" fillId="28" borderId="218" xfId="33" applyFont="1" applyFill="1" applyBorder="1" applyAlignment="1">
      <alignment shrinkToFit="1"/>
    </xf>
    <xf numFmtId="0" fontId="61" fillId="0" borderId="0" xfId="79" applyFont="1" applyFill="1">
      <alignment vertical="center"/>
    </xf>
    <xf numFmtId="0" fontId="66" fillId="0" borderId="0" xfId="79" applyFont="1" applyFill="1">
      <alignment vertical="center"/>
    </xf>
    <xf numFmtId="0" fontId="43" fillId="0" borderId="11" xfId="79" applyFont="1" applyFill="1" applyBorder="1" applyAlignment="1">
      <alignment horizontal="center" vertical="center"/>
    </xf>
    <xf numFmtId="0" fontId="43" fillId="0" borderId="0" xfId="79" applyFont="1" applyFill="1" applyAlignment="1">
      <alignment horizontal="center" vertical="center"/>
    </xf>
    <xf numFmtId="0" fontId="43" fillId="0" borderId="0" xfId="79" applyFont="1" applyFill="1" applyAlignment="1">
      <alignment horizontal="left" vertical="center"/>
    </xf>
    <xf numFmtId="0" fontId="43" fillId="0" borderId="0" xfId="79" applyFont="1" applyFill="1">
      <alignment vertical="center"/>
    </xf>
    <xf numFmtId="0" fontId="43" fillId="0" borderId="126" xfId="79" applyFont="1" applyFill="1" applyBorder="1" applyAlignment="1">
      <alignment horizontal="center" vertical="center"/>
    </xf>
    <xf numFmtId="0" fontId="29" fillId="0" borderId="226" xfId="79" applyFont="1" applyFill="1" applyBorder="1">
      <alignment vertical="center"/>
    </xf>
    <xf numFmtId="0" fontId="141" fillId="0" borderId="236" xfId="79" applyFont="1" applyFill="1" applyBorder="1">
      <alignment vertical="center"/>
    </xf>
    <xf numFmtId="0" fontId="43" fillId="0" borderId="236" xfId="79" applyFont="1" applyFill="1" applyBorder="1">
      <alignment vertical="center"/>
    </xf>
    <xf numFmtId="0" fontId="29" fillId="0" borderId="230" xfId="79" applyFont="1" applyFill="1" applyBorder="1">
      <alignment vertical="center"/>
    </xf>
    <xf numFmtId="0" fontId="43" fillId="0" borderId="242" xfId="79" applyFont="1" applyFill="1" applyBorder="1">
      <alignment vertical="center"/>
    </xf>
    <xf numFmtId="0" fontId="29" fillId="0" borderId="148" xfId="79" applyFont="1" applyFill="1" applyBorder="1">
      <alignment vertical="center"/>
    </xf>
    <xf numFmtId="0" fontId="43" fillId="0" borderId="28" xfId="79" applyFont="1" applyFill="1" applyBorder="1">
      <alignment vertical="center"/>
    </xf>
    <xf numFmtId="0" fontId="43" fillId="0" borderId="175" xfId="79" applyFont="1" applyFill="1" applyBorder="1" applyAlignment="1">
      <alignment horizontal="center" vertical="center"/>
    </xf>
    <xf numFmtId="0" fontId="29" fillId="0" borderId="237" xfId="79" applyFont="1" applyFill="1" applyBorder="1">
      <alignment vertical="center"/>
    </xf>
    <xf numFmtId="0" fontId="43" fillId="0" borderId="10" xfId="79" applyFont="1" applyFill="1" applyBorder="1">
      <alignment vertical="center"/>
    </xf>
    <xf numFmtId="0" fontId="43" fillId="34" borderId="14" xfId="79" applyFont="1" applyFill="1" applyBorder="1" applyAlignment="1">
      <alignment vertical="center" wrapText="1"/>
    </xf>
    <xf numFmtId="0" fontId="43" fillId="34" borderId="27" xfId="79" applyFont="1" applyFill="1" applyBorder="1" applyAlignment="1">
      <alignment vertical="center" wrapText="1"/>
    </xf>
    <xf numFmtId="0" fontId="43" fillId="34" borderId="15" xfId="79" applyFont="1" applyFill="1" applyBorder="1" applyAlignment="1">
      <alignment vertical="top" wrapText="1"/>
    </xf>
    <xf numFmtId="0" fontId="43" fillId="0" borderId="0" xfId="79" applyFont="1" applyFill="1" applyAlignment="1">
      <alignment vertical="top" wrapText="1"/>
    </xf>
    <xf numFmtId="0" fontId="43" fillId="0" borderId="0" xfId="79" applyFont="1" applyFill="1" applyAlignment="1">
      <alignment vertical="top"/>
    </xf>
    <xf numFmtId="0" fontId="61" fillId="0" borderId="0" xfId="79" applyFont="1" applyFill="1" applyAlignment="1">
      <alignment vertical="top"/>
    </xf>
    <xf numFmtId="0" fontId="61" fillId="0" borderId="0" xfId="79" applyFont="1" applyFill="1" applyBorder="1">
      <alignment vertical="center"/>
    </xf>
    <xf numFmtId="0" fontId="43" fillId="0" borderId="13" xfId="79" applyFont="1" applyFill="1" applyBorder="1" applyAlignment="1">
      <alignment horizontal="center" vertical="center"/>
    </xf>
    <xf numFmtId="0" fontId="43" fillId="0" borderId="14" xfId="79" applyFont="1" applyFill="1" applyBorder="1">
      <alignment vertical="center"/>
    </xf>
    <xf numFmtId="0" fontId="43" fillId="0" borderId="18" xfId="79" applyFont="1" applyFill="1" applyBorder="1">
      <alignment vertical="center"/>
    </xf>
    <xf numFmtId="0" fontId="142" fillId="0" borderId="232" xfId="79" applyFont="1" applyFill="1" applyBorder="1">
      <alignment vertical="center"/>
    </xf>
    <xf numFmtId="0" fontId="43" fillId="0" borderId="11" xfId="79" applyFont="1" applyFill="1" applyBorder="1">
      <alignment vertical="center"/>
    </xf>
    <xf numFmtId="0" fontId="43" fillId="0" borderId="148" xfId="79" applyFont="1" applyFill="1" applyBorder="1" applyAlignment="1">
      <alignment vertical="center"/>
    </xf>
    <xf numFmtId="0" fontId="43" fillId="0" borderId="28" xfId="79" applyFont="1" applyFill="1" applyBorder="1" applyAlignment="1">
      <alignment vertical="center"/>
    </xf>
    <xf numFmtId="0" fontId="43" fillId="0" borderId="12" xfId="79" applyFont="1" applyFill="1" applyBorder="1" applyAlignment="1">
      <alignment vertical="center"/>
    </xf>
    <xf numFmtId="0" fontId="42" fillId="0" borderId="16" xfId="79" applyFont="1" applyBorder="1">
      <alignment vertical="center"/>
    </xf>
    <xf numFmtId="0" fontId="42" fillId="0" borderId="0" xfId="79" applyFont="1" applyBorder="1">
      <alignment vertical="center"/>
    </xf>
    <xf numFmtId="0" fontId="42" fillId="0" borderId="218" xfId="79" applyFont="1" applyBorder="1" applyAlignment="1">
      <alignment horizontal="center" vertical="center"/>
    </xf>
    <xf numFmtId="0" fontId="42" fillId="0" borderId="90" xfId="79" applyFont="1" applyFill="1" applyBorder="1" applyAlignment="1">
      <alignment vertical="center"/>
    </xf>
    <xf numFmtId="0" fontId="42" fillId="0" borderId="91" xfId="79" applyFont="1" applyFill="1" applyBorder="1" applyAlignment="1">
      <alignment vertical="center"/>
    </xf>
    <xf numFmtId="0" fontId="42" fillId="0" borderId="92" xfId="79" applyFont="1" applyFill="1" applyBorder="1" applyAlignment="1">
      <alignment vertical="center"/>
    </xf>
    <xf numFmtId="0" fontId="41" fillId="0" borderId="0" xfId="79" applyFont="1">
      <alignment vertical="center"/>
    </xf>
    <xf numFmtId="0" fontId="42" fillId="0" borderId="224" xfId="79" applyFont="1" applyBorder="1">
      <alignment vertical="center"/>
    </xf>
    <xf numFmtId="0" fontId="42" fillId="0" borderId="226" xfId="79" applyFont="1" applyFill="1" applyBorder="1" applyAlignment="1">
      <alignment vertical="center"/>
    </xf>
    <xf numFmtId="0" fontId="42" fillId="0" borderId="236" xfId="79" applyFont="1" applyFill="1" applyBorder="1" applyAlignment="1">
      <alignment vertical="center"/>
    </xf>
    <xf numFmtId="0" fontId="42" fillId="0" borderId="227" xfId="79" applyFont="1" applyFill="1" applyBorder="1" applyAlignment="1">
      <alignment vertical="center"/>
    </xf>
    <xf numFmtId="0" fontId="42" fillId="0" borderId="18" xfId="79" applyFont="1" applyBorder="1">
      <alignment vertical="center"/>
    </xf>
    <xf numFmtId="0" fontId="42" fillId="0" borderId="221" xfId="79" applyFont="1" applyBorder="1">
      <alignment vertical="center"/>
    </xf>
    <xf numFmtId="0" fontId="42" fillId="0" borderId="221" xfId="79" applyFont="1" applyBorder="1" applyAlignment="1">
      <alignment horizontal="center" vertical="center"/>
    </xf>
    <xf numFmtId="0" fontId="42" fillId="0" borderId="230" xfId="79" applyFont="1" applyFill="1" applyBorder="1" applyAlignment="1">
      <alignment vertical="center"/>
    </xf>
    <xf numFmtId="0" fontId="42" fillId="0" borderId="242" xfId="79" applyFont="1" applyFill="1" applyBorder="1" applyAlignment="1">
      <alignment vertical="center"/>
    </xf>
    <xf numFmtId="0" fontId="42" fillId="0" borderId="231" xfId="79" applyFont="1" applyFill="1" applyBorder="1" applyAlignment="1">
      <alignment vertical="center"/>
    </xf>
    <xf numFmtId="0" fontId="43" fillId="0" borderId="13" xfId="79" applyFont="1" applyFill="1" applyBorder="1">
      <alignment vertical="center"/>
    </xf>
    <xf numFmtId="0" fontId="43" fillId="0" borderId="90" xfId="79" applyFont="1" applyFill="1" applyBorder="1" applyAlignment="1">
      <alignment vertical="center"/>
    </xf>
    <xf numFmtId="0" fontId="43" fillId="0" borderId="91" xfId="79" applyFont="1" applyFill="1" applyBorder="1" applyAlignment="1">
      <alignment vertical="center"/>
    </xf>
    <xf numFmtId="0" fontId="43" fillId="0" borderId="92" xfId="79" applyFont="1" applyFill="1" applyBorder="1" applyAlignment="1">
      <alignment vertical="center"/>
    </xf>
    <xf numFmtId="0" fontId="43" fillId="0" borderId="230" xfId="79" applyFont="1" applyFill="1" applyBorder="1" applyAlignment="1">
      <alignment vertical="center"/>
    </xf>
    <xf numFmtId="0" fontId="43" fillId="0" borderId="242" xfId="79" applyFont="1" applyFill="1" applyBorder="1" applyAlignment="1">
      <alignment vertical="center"/>
    </xf>
    <xf numFmtId="0" fontId="43" fillId="0" borderId="231" xfId="79" applyFont="1" applyFill="1" applyBorder="1" applyAlignment="1">
      <alignment vertical="center"/>
    </xf>
    <xf numFmtId="0" fontId="43" fillId="0" borderId="16" xfId="79" applyFont="1" applyFill="1" applyBorder="1">
      <alignment vertical="center"/>
    </xf>
    <xf numFmtId="0" fontId="43" fillId="0" borderId="0" xfId="79" applyFont="1" applyFill="1" applyBorder="1">
      <alignment vertical="center"/>
    </xf>
    <xf numFmtId="0" fontId="43" fillId="0" borderId="215" xfId="79" applyFont="1" applyFill="1" applyBorder="1">
      <alignment vertical="center"/>
    </xf>
    <xf numFmtId="0" fontId="43" fillId="0" borderId="232" xfId="79" applyFont="1" applyFill="1" applyBorder="1">
      <alignment vertical="center"/>
    </xf>
    <xf numFmtId="0" fontId="43" fillId="0" borderId="147" xfId="79" applyFont="1" applyFill="1" applyBorder="1">
      <alignment vertical="center"/>
    </xf>
    <xf numFmtId="0" fontId="43" fillId="0" borderId="225" xfId="79" applyFont="1" applyFill="1" applyBorder="1" applyAlignment="1">
      <alignment vertical="center" wrapText="1"/>
    </xf>
    <xf numFmtId="0" fontId="43" fillId="0" borderId="226" xfId="79" applyFont="1" applyFill="1" applyBorder="1" applyAlignment="1">
      <alignment vertical="center"/>
    </xf>
    <xf numFmtId="0" fontId="43" fillId="0" borderId="236" xfId="79" applyFont="1" applyFill="1" applyBorder="1" applyAlignment="1">
      <alignment vertical="center" wrapText="1"/>
    </xf>
    <xf numFmtId="0" fontId="43" fillId="0" borderId="223" xfId="79" applyFont="1" applyFill="1" applyBorder="1" applyAlignment="1">
      <alignment vertical="center" wrapText="1"/>
    </xf>
    <xf numFmtId="0" fontId="43" fillId="0" borderId="236" xfId="79" applyFont="1" applyFill="1" applyBorder="1" applyAlignment="1">
      <alignment horizontal="center" vertical="center"/>
    </xf>
    <xf numFmtId="0" fontId="43" fillId="0" borderId="227" xfId="79" applyFont="1" applyFill="1" applyBorder="1" applyAlignment="1">
      <alignment horizontal="center" vertical="center"/>
    </xf>
    <xf numFmtId="0" fontId="43" fillId="0" borderId="76" xfId="79" applyFont="1" applyFill="1" applyBorder="1" applyAlignment="1">
      <alignment horizontal="center" vertical="center"/>
    </xf>
    <xf numFmtId="0" fontId="43" fillId="0" borderId="233" xfId="79" applyFont="1" applyFill="1" applyBorder="1" applyAlignment="1">
      <alignment horizontal="center" vertical="center"/>
    </xf>
    <xf numFmtId="0" fontId="43" fillId="0" borderId="243" xfId="79" applyFont="1" applyFill="1" applyBorder="1" applyAlignment="1">
      <alignment horizontal="center" vertical="center"/>
    </xf>
    <xf numFmtId="0" fontId="61" fillId="0" borderId="233" xfId="79" applyFont="1" applyFill="1" applyBorder="1">
      <alignment vertical="center"/>
    </xf>
    <xf numFmtId="0" fontId="61" fillId="0" borderId="234" xfId="79" applyFont="1" applyFill="1" applyBorder="1">
      <alignment vertical="center"/>
    </xf>
    <xf numFmtId="0" fontId="43" fillId="0" borderId="224" xfId="79" applyFont="1" applyFill="1" applyBorder="1" applyAlignment="1">
      <alignment horizontal="center" vertical="center" shrinkToFit="1"/>
    </xf>
    <xf numFmtId="0" fontId="43" fillId="0" borderId="224" xfId="79" applyFont="1" applyFill="1" applyBorder="1" applyAlignment="1">
      <alignment horizontal="center" vertical="center" wrapText="1"/>
    </xf>
    <xf numFmtId="0" fontId="43" fillId="0" borderId="76" xfId="79" applyFont="1" applyFill="1" applyBorder="1" applyAlignment="1">
      <alignment vertical="center"/>
    </xf>
    <xf numFmtId="0" fontId="43" fillId="0" borderId="215" xfId="79" applyFont="1" applyFill="1" applyBorder="1" applyAlignment="1">
      <alignment horizontal="center" vertical="center" shrinkToFit="1"/>
    </xf>
    <xf numFmtId="0" fontId="141" fillId="0" borderId="0" xfId="79" applyFont="1" applyFill="1">
      <alignment vertical="center"/>
    </xf>
    <xf numFmtId="0" fontId="141" fillId="0" borderId="0" xfId="79" applyFont="1" applyFill="1" applyAlignment="1">
      <alignment horizontal="center" vertical="center" wrapText="1"/>
    </xf>
    <xf numFmtId="0" fontId="141" fillId="0" borderId="0" xfId="79" applyFont="1" applyFill="1" applyAlignment="1">
      <alignment horizontal="left" vertical="center" wrapText="1"/>
    </xf>
    <xf numFmtId="0" fontId="142" fillId="0" borderId="0" xfId="79" applyFont="1" applyFill="1">
      <alignment vertical="center"/>
    </xf>
    <xf numFmtId="0" fontId="61" fillId="26" borderId="0" xfId="0" applyFont="1" applyFill="1" applyAlignment="1">
      <alignment vertical="center"/>
    </xf>
    <xf numFmtId="0" fontId="21" fillId="37" borderId="0" xfId="0" applyFont="1" applyFill="1" applyAlignment="1">
      <alignment vertical="center"/>
    </xf>
    <xf numFmtId="0" fontId="21" fillId="36" borderId="0" xfId="0" applyFont="1" applyFill="1" applyAlignment="1">
      <alignment vertical="center"/>
    </xf>
    <xf numFmtId="0" fontId="21" fillId="26" borderId="0" xfId="0" applyFont="1" applyFill="1" applyAlignment="1">
      <alignment vertical="center"/>
    </xf>
    <xf numFmtId="0" fontId="21" fillId="37" borderId="0" xfId="0" applyFont="1" applyFill="1" applyBorder="1" applyAlignment="1">
      <alignment vertical="center"/>
    </xf>
    <xf numFmtId="0" fontId="25" fillId="37" borderId="0" xfId="0" applyFont="1" applyFill="1" applyAlignment="1">
      <alignment horizontal="right" vertical="center"/>
    </xf>
    <xf numFmtId="0" fontId="61" fillId="0" borderId="0" xfId="0" applyFont="1" applyAlignment="1">
      <alignment vertical="center"/>
    </xf>
    <xf numFmtId="0" fontId="62" fillId="37" borderId="0" xfId="0" applyFont="1" applyFill="1" applyBorder="1" applyAlignment="1">
      <alignment horizontal="center" vertical="top"/>
    </xf>
    <xf numFmtId="0" fontId="21" fillId="26" borderId="13" xfId="0" applyFont="1" applyFill="1" applyBorder="1" applyAlignment="1">
      <alignment vertical="center"/>
    </xf>
    <xf numFmtId="0" fontId="21" fillId="26" borderId="27" xfId="0" applyFont="1" applyFill="1" applyBorder="1" applyAlignment="1">
      <alignment vertical="center"/>
    </xf>
    <xf numFmtId="0" fontId="21" fillId="26" borderId="16" xfId="0" applyFont="1" applyFill="1" applyBorder="1" applyAlignment="1">
      <alignment vertical="center"/>
    </xf>
    <xf numFmtId="0" fontId="21" fillId="26" borderId="15" xfId="0" applyFont="1" applyFill="1" applyBorder="1" applyAlignment="1">
      <alignment vertical="center"/>
    </xf>
    <xf numFmtId="0" fontId="21" fillId="26" borderId="18" xfId="0" applyFont="1" applyFill="1" applyBorder="1" applyAlignment="1">
      <alignment vertical="center"/>
    </xf>
    <xf numFmtId="0" fontId="21" fillId="26" borderId="26" xfId="0" applyFont="1" applyFill="1" applyBorder="1" applyAlignment="1">
      <alignment vertical="center"/>
    </xf>
    <xf numFmtId="0" fontId="21" fillId="37" borderId="0" xfId="0" applyFont="1" applyFill="1" applyBorder="1" applyAlignment="1">
      <alignment horizontal="center" vertical="center"/>
    </xf>
    <xf numFmtId="0" fontId="21" fillId="26" borderId="13" xfId="0" applyFont="1" applyFill="1" applyBorder="1" applyAlignment="1">
      <alignment horizontal="center" vertical="center" wrapText="1"/>
    </xf>
    <xf numFmtId="0" fontId="21" fillId="26" borderId="18" xfId="0" applyFont="1" applyFill="1" applyBorder="1" applyAlignment="1">
      <alignment horizontal="center" vertical="center" wrapText="1"/>
    </xf>
    <xf numFmtId="0" fontId="21" fillId="37" borderId="14" xfId="0" applyFont="1" applyFill="1" applyBorder="1" applyAlignment="1">
      <alignment vertical="center"/>
    </xf>
    <xf numFmtId="0" fontId="21" fillId="37" borderId="14" xfId="0" applyFont="1" applyFill="1" applyBorder="1" applyAlignment="1">
      <alignment horizontal="distributed" vertical="center" wrapText="1"/>
    </xf>
    <xf numFmtId="0" fontId="21" fillId="26" borderId="16" xfId="0" applyFont="1" applyFill="1" applyBorder="1" applyAlignment="1">
      <alignment horizontal="center" vertical="center" wrapText="1"/>
    </xf>
    <xf numFmtId="0" fontId="21" fillId="26" borderId="14" xfId="0" applyFont="1" applyFill="1" applyBorder="1" applyAlignment="1">
      <alignment horizontal="distributed" vertical="center"/>
    </xf>
    <xf numFmtId="0" fontId="0" fillId="26" borderId="27" xfId="0" applyFont="1" applyFill="1" applyBorder="1" applyAlignment="1">
      <alignment vertical="center"/>
    </xf>
    <xf numFmtId="0" fontId="21" fillId="36" borderId="14" xfId="0" applyFont="1" applyFill="1" applyBorder="1" applyAlignment="1">
      <alignment horizontal="right" vertical="center" wrapText="1"/>
    </xf>
    <xf numFmtId="0" fontId="21" fillId="36" borderId="14" xfId="0" applyFont="1" applyFill="1" applyBorder="1" applyAlignment="1">
      <alignment horizontal="center" vertical="center" wrapText="1"/>
    </xf>
    <xf numFmtId="0" fontId="21" fillId="36" borderId="14" xfId="0" applyFont="1" applyFill="1" applyBorder="1" applyAlignment="1">
      <alignment horizontal="distributed" vertical="center"/>
    </xf>
    <xf numFmtId="0" fontId="21" fillId="36" borderId="14" xfId="0" applyFont="1" applyFill="1" applyBorder="1" applyAlignment="1">
      <alignment vertical="center"/>
    </xf>
    <xf numFmtId="0" fontId="21" fillId="36" borderId="14" xfId="0" applyFont="1" applyFill="1" applyBorder="1" applyAlignment="1">
      <alignment horizontal="center" vertical="center"/>
    </xf>
    <xf numFmtId="0" fontId="21" fillId="36" borderId="27" xfId="0" applyFont="1" applyFill="1" applyBorder="1" applyAlignment="1">
      <alignment horizontal="center" vertical="center"/>
    </xf>
    <xf numFmtId="0" fontId="0" fillId="26" borderId="15" xfId="0" applyFont="1" applyFill="1" applyBorder="1" applyAlignment="1">
      <alignment vertical="center"/>
    </xf>
    <xf numFmtId="0" fontId="21" fillId="36" borderId="16" xfId="0" applyFont="1" applyFill="1" applyBorder="1" applyAlignment="1">
      <alignment horizontal="left" vertical="center" wrapText="1"/>
    </xf>
    <xf numFmtId="0" fontId="21" fillId="36" borderId="0" xfId="0" applyFont="1" applyFill="1" applyBorder="1" applyAlignment="1">
      <alignment horizontal="right" vertical="center" wrapText="1"/>
    </xf>
    <xf numFmtId="0" fontId="21" fillId="36" borderId="0" xfId="0" applyFont="1" applyFill="1" applyBorder="1" applyAlignment="1">
      <alignment horizontal="center" vertical="center" wrapText="1"/>
    </xf>
    <xf numFmtId="0" fontId="21" fillId="36" borderId="0" xfId="0" applyFont="1" applyFill="1" applyBorder="1" applyAlignment="1">
      <alignment horizontal="distributed" vertical="center"/>
    </xf>
    <xf numFmtId="0" fontId="21" fillId="36" borderId="0" xfId="0" applyFont="1" applyFill="1" applyBorder="1" applyAlignment="1">
      <alignment vertical="center"/>
    </xf>
    <xf numFmtId="0" fontId="21" fillId="36" borderId="0" xfId="0" applyFont="1" applyFill="1" applyBorder="1" applyAlignment="1">
      <alignment horizontal="center" vertical="center"/>
    </xf>
    <xf numFmtId="0" fontId="21" fillId="36" borderId="15" xfId="0" applyFont="1" applyFill="1" applyBorder="1" applyAlignment="1">
      <alignment horizontal="center" vertical="center"/>
    </xf>
    <xf numFmtId="0" fontId="21" fillId="37" borderId="0" xfId="0" applyFont="1" applyFill="1" applyBorder="1" applyAlignment="1"/>
    <xf numFmtId="0" fontId="21" fillId="26" borderId="0" xfId="0" applyFont="1" applyFill="1" applyBorder="1" applyAlignment="1">
      <alignment horizontal="distributed" vertical="center"/>
    </xf>
    <xf numFmtId="0" fontId="21" fillId="36" borderId="16" xfId="0" applyFont="1" applyFill="1" applyBorder="1" applyAlignment="1">
      <alignment horizontal="right" vertical="center" wrapText="1"/>
    </xf>
    <xf numFmtId="0" fontId="21" fillId="26" borderId="10" xfId="0" applyFont="1" applyFill="1" applyBorder="1" applyAlignment="1">
      <alignment horizontal="distributed" vertical="center"/>
    </xf>
    <xf numFmtId="0" fontId="0" fillId="26" borderId="26" xfId="0" applyFont="1" applyFill="1" applyBorder="1" applyAlignment="1">
      <alignment vertical="center"/>
    </xf>
    <xf numFmtId="0" fontId="21" fillId="36" borderId="10" xfId="0" applyFont="1" applyFill="1" applyBorder="1" applyAlignment="1">
      <alignment horizontal="right" vertical="center" wrapText="1"/>
    </xf>
    <xf numFmtId="0" fontId="21" fillId="36" borderId="10" xfId="0" applyFont="1" applyFill="1" applyBorder="1" applyAlignment="1">
      <alignment horizontal="center" vertical="center" wrapText="1"/>
    </xf>
    <xf numFmtId="0" fontId="21" fillId="36" borderId="10" xfId="0" applyFont="1" applyFill="1" applyBorder="1" applyAlignment="1">
      <alignment vertical="center"/>
    </xf>
    <xf numFmtId="0" fontId="21" fillId="36" borderId="10" xfId="0" applyFont="1" applyFill="1" applyBorder="1" applyAlignment="1">
      <alignment horizontal="center" vertical="center"/>
    </xf>
    <xf numFmtId="0" fontId="21" fillId="36" borderId="10" xfId="0" applyFont="1" applyFill="1" applyBorder="1" applyAlignment="1">
      <alignment horizontal="left" vertical="center"/>
    </xf>
    <xf numFmtId="0" fontId="21" fillId="36" borderId="26" xfId="0" applyFont="1" applyFill="1" applyBorder="1" applyAlignment="1">
      <alignment horizontal="center" vertical="center"/>
    </xf>
    <xf numFmtId="0" fontId="21" fillId="37" borderId="28" xfId="0" applyFont="1" applyFill="1" applyBorder="1" applyAlignment="1">
      <alignment vertical="center"/>
    </xf>
    <xf numFmtId="0" fontId="21" fillId="37" borderId="0" xfId="0" applyFont="1" applyFill="1" applyBorder="1" applyAlignment="1">
      <alignment horizontal="right" vertical="center"/>
    </xf>
    <xf numFmtId="0" fontId="21" fillId="26" borderId="13" xfId="0" applyFont="1" applyFill="1" applyBorder="1" applyAlignment="1">
      <alignment horizontal="center" vertical="center"/>
    </xf>
    <xf numFmtId="0" fontId="21" fillId="26" borderId="27" xfId="0" applyFont="1" applyFill="1" applyBorder="1" applyAlignment="1">
      <alignment horizontal="center" vertical="center"/>
    </xf>
    <xf numFmtId="0" fontId="21" fillId="26" borderId="18" xfId="0" applyFont="1" applyFill="1" applyBorder="1" applyAlignment="1">
      <alignment horizontal="center" vertical="center"/>
    </xf>
    <xf numFmtId="0" fontId="21" fillId="26" borderId="26" xfId="0" applyFont="1" applyFill="1" applyBorder="1" applyAlignment="1">
      <alignment horizontal="center" vertical="center"/>
    </xf>
    <xf numFmtId="0" fontId="21" fillId="37" borderId="0" xfId="0" applyFont="1" applyFill="1" applyBorder="1" applyAlignment="1">
      <alignment horizontal="left" vertical="center"/>
    </xf>
    <xf numFmtId="0" fontId="21" fillId="26" borderId="14" xfId="0" applyFont="1" applyFill="1" applyBorder="1" applyAlignment="1">
      <alignment horizontal="center" vertical="center"/>
    </xf>
    <xf numFmtId="0" fontId="21" fillId="26" borderId="0" xfId="0" applyFont="1" applyFill="1" applyBorder="1" applyAlignment="1">
      <alignment horizontal="center" vertical="center"/>
    </xf>
    <xf numFmtId="0" fontId="21" fillId="26" borderId="15" xfId="0" applyFont="1" applyFill="1" applyBorder="1" applyAlignment="1">
      <alignment horizontal="center" vertical="center"/>
    </xf>
    <xf numFmtId="0" fontId="21" fillId="26" borderId="0" xfId="0" applyFont="1" applyFill="1" applyBorder="1" applyAlignment="1">
      <alignment vertical="center"/>
    </xf>
    <xf numFmtId="0" fontId="21" fillId="37" borderId="16" xfId="0" applyFont="1" applyFill="1" applyBorder="1" applyAlignment="1">
      <alignment vertical="center"/>
    </xf>
    <xf numFmtId="0" fontId="21" fillId="37" borderId="18" xfId="0" applyFont="1" applyFill="1" applyBorder="1" applyAlignment="1">
      <alignment vertical="center"/>
    </xf>
    <xf numFmtId="0" fontId="21" fillId="37" borderId="10" xfId="0" applyFont="1" applyFill="1" applyBorder="1" applyAlignment="1">
      <alignment vertical="center"/>
    </xf>
    <xf numFmtId="0" fontId="21" fillId="37" borderId="0" xfId="0" applyFont="1" applyFill="1" applyBorder="1" applyAlignment="1">
      <alignment horizontal="distributed" vertical="center" wrapText="1"/>
    </xf>
    <xf numFmtId="0" fontId="24" fillId="37" borderId="0" xfId="0" applyFont="1" applyFill="1" applyBorder="1" applyAlignment="1">
      <alignment horizontal="distributed" vertical="center" wrapText="1"/>
    </xf>
    <xf numFmtId="0" fontId="21" fillId="37" borderId="13" xfId="0" applyFont="1" applyFill="1" applyBorder="1" applyAlignment="1">
      <alignment vertical="center"/>
    </xf>
    <xf numFmtId="0" fontId="21" fillId="37" borderId="27" xfId="0" applyFont="1" applyFill="1" applyBorder="1" applyAlignment="1">
      <alignment vertical="center"/>
    </xf>
    <xf numFmtId="0" fontId="21" fillId="37" borderId="26" xfId="0" applyFont="1" applyFill="1" applyBorder="1" applyAlignment="1">
      <alignment vertical="center"/>
    </xf>
    <xf numFmtId="0" fontId="24" fillId="26" borderId="0" xfId="0" applyFont="1" applyFill="1" applyBorder="1" applyAlignment="1">
      <alignment horizontal="left" vertical="center" wrapText="1"/>
    </xf>
    <xf numFmtId="0" fontId="24" fillId="26" borderId="0" xfId="0" applyFont="1" applyFill="1" applyBorder="1" applyAlignment="1">
      <alignment horizontal="center" vertical="center" wrapText="1"/>
    </xf>
    <xf numFmtId="0" fontId="24" fillId="26" borderId="0" xfId="0" applyFont="1" applyFill="1" applyBorder="1" applyAlignment="1">
      <alignment horizontal="left" vertical="center"/>
    </xf>
    <xf numFmtId="0" fontId="21" fillId="37" borderId="15" xfId="0" applyFont="1" applyFill="1" applyBorder="1" applyAlignment="1">
      <alignment vertical="center"/>
    </xf>
    <xf numFmtId="0" fontId="0" fillId="26" borderId="0" xfId="0" applyFont="1" applyFill="1" applyAlignment="1">
      <alignment vertical="center"/>
    </xf>
    <xf numFmtId="0" fontId="146" fillId="26" borderId="0" xfId="0" applyFont="1" applyFill="1" applyAlignment="1">
      <alignment horizontal="left" vertical="center"/>
    </xf>
    <xf numFmtId="0" fontId="26" fillId="37" borderId="0" xfId="0" applyFont="1" applyFill="1" applyBorder="1" applyAlignment="1">
      <alignment horizontal="distributed" vertical="center" wrapText="1"/>
    </xf>
    <xf numFmtId="0" fontId="26" fillId="37" borderId="14" xfId="0" applyFont="1" applyFill="1" applyBorder="1" applyAlignment="1">
      <alignment horizontal="distributed" vertical="center" wrapText="1"/>
    </xf>
    <xf numFmtId="0" fontId="147" fillId="37" borderId="0" xfId="0" applyFont="1" applyFill="1" applyBorder="1" applyAlignment="1">
      <alignment horizontal="left" vertical="center"/>
    </xf>
    <xf numFmtId="0" fontId="61" fillId="26" borderId="0" xfId="0" applyFont="1" applyFill="1" applyAlignment="1">
      <alignment horizontal="left" vertical="center"/>
    </xf>
    <xf numFmtId="0" fontId="147" fillId="26" borderId="0" xfId="0" applyFont="1" applyFill="1" applyAlignment="1">
      <alignment horizontal="left" vertical="center"/>
    </xf>
    <xf numFmtId="0" fontId="21" fillId="26" borderId="0" xfId="0" applyFont="1" applyFill="1" applyBorder="1" applyAlignment="1">
      <alignment horizontal="center" vertical="center" wrapText="1"/>
    </xf>
    <xf numFmtId="0" fontId="147" fillId="26" borderId="0" xfId="0" applyFont="1" applyFill="1" applyBorder="1" applyAlignment="1">
      <alignment horizontal="center" vertical="center"/>
    </xf>
    <xf numFmtId="0" fontId="147" fillId="37" borderId="0" xfId="0" applyFont="1" applyFill="1" applyAlignment="1">
      <alignment horizontal="left" vertical="center"/>
    </xf>
    <xf numFmtId="0" fontId="61" fillId="0" borderId="0" xfId="0" applyFont="1" applyBorder="1" applyAlignment="1">
      <alignment vertical="center"/>
    </xf>
    <xf numFmtId="0" fontId="63" fillId="37" borderId="0" xfId="0" applyFont="1" applyFill="1" applyAlignment="1">
      <alignment horizontal="left" vertical="center"/>
    </xf>
    <xf numFmtId="0" fontId="62" fillId="37" borderId="0" xfId="0" applyFont="1" applyFill="1" applyAlignment="1">
      <alignment horizontal="center" vertical="top"/>
    </xf>
    <xf numFmtId="0" fontId="24" fillId="36" borderId="0" xfId="0" applyFont="1" applyFill="1" applyAlignment="1">
      <alignment horizontal="distributed" vertical="center" wrapText="1"/>
    </xf>
    <xf numFmtId="0" fontId="24" fillId="36" borderId="10" xfId="0" applyFont="1" applyFill="1" applyBorder="1" applyAlignment="1">
      <alignment horizontal="distributed" vertical="center" wrapText="1"/>
    </xf>
    <xf numFmtId="0" fontId="21" fillId="37" borderId="0" xfId="0" applyFont="1" applyFill="1" applyAlignment="1">
      <alignment horizontal="distributed" vertical="center"/>
    </xf>
    <xf numFmtId="0" fontId="21" fillId="0" borderId="0" xfId="0" applyFont="1" applyFill="1" applyBorder="1" applyAlignment="1">
      <alignment vertical="center"/>
    </xf>
    <xf numFmtId="0" fontId="24" fillId="37" borderId="0" xfId="0" applyFont="1" applyFill="1" applyBorder="1" applyAlignment="1">
      <alignment vertical="center"/>
    </xf>
    <xf numFmtId="0" fontId="24" fillId="37" borderId="0" xfId="0" applyFont="1" applyFill="1" applyAlignment="1">
      <alignment horizontal="distributed" vertical="center"/>
    </xf>
    <xf numFmtId="0" fontId="24" fillId="37" borderId="0" xfId="0" applyFont="1" applyFill="1" applyBorder="1" applyAlignment="1">
      <alignment horizontal="right" vertical="center"/>
    </xf>
    <xf numFmtId="0" fontId="63" fillId="37" borderId="0" xfId="0" applyFont="1" applyFill="1" applyAlignment="1">
      <alignment vertical="center"/>
    </xf>
    <xf numFmtId="0" fontId="63" fillId="37" borderId="0" xfId="0" applyFont="1" applyFill="1" applyBorder="1" applyAlignment="1">
      <alignment vertical="center"/>
    </xf>
    <xf numFmtId="0" fontId="21" fillId="37" borderId="0" xfId="0" applyFont="1" applyFill="1" applyBorder="1" applyAlignment="1">
      <alignment horizontal="distributed" vertical="center"/>
    </xf>
    <xf numFmtId="0" fontId="24" fillId="37" borderId="0" xfId="0" applyFont="1" applyFill="1" applyAlignment="1">
      <alignment vertical="center"/>
    </xf>
    <xf numFmtId="0" fontId="147" fillId="37" borderId="0" xfId="0" applyFont="1" applyFill="1" applyAlignment="1">
      <alignment vertical="center"/>
    </xf>
    <xf numFmtId="0" fontId="149" fillId="37" borderId="0" xfId="0" applyFont="1" applyFill="1" applyAlignment="1">
      <alignment vertical="center"/>
    </xf>
    <xf numFmtId="0" fontId="61" fillId="37" borderId="0" xfId="0" applyFont="1" applyFill="1" applyAlignment="1">
      <alignment vertical="center"/>
    </xf>
    <xf numFmtId="0" fontId="93" fillId="26" borderId="0" xfId="0" applyFont="1" applyFill="1" applyAlignment="1">
      <alignment vertical="center"/>
    </xf>
    <xf numFmtId="0" fontId="147" fillId="26" borderId="0" xfId="0" applyFont="1" applyFill="1" applyAlignment="1">
      <alignment vertical="center"/>
    </xf>
    <xf numFmtId="0" fontId="61" fillId="26" borderId="0" xfId="0" applyFont="1" applyFill="1" applyBorder="1" applyAlignment="1">
      <alignment vertical="center"/>
    </xf>
    <xf numFmtId="0" fontId="22" fillId="0" borderId="0" xfId="69" applyFont="1" applyFill="1" applyAlignment="1">
      <alignment vertical="center"/>
    </xf>
    <xf numFmtId="0" fontId="21"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21" fillId="0" borderId="0" xfId="69" applyFont="1" applyFill="1" applyBorder="1" applyAlignment="1">
      <alignment vertical="center"/>
    </xf>
    <xf numFmtId="0" fontId="150" fillId="0" borderId="0" xfId="69" applyFont="1" applyFill="1" applyBorder="1" applyAlignment="1">
      <alignment horizontal="left" vertical="center"/>
    </xf>
    <xf numFmtId="0" fontId="141" fillId="0" borderId="0" xfId="69" applyFont="1" applyFill="1" applyBorder="1" applyAlignment="1">
      <alignment vertical="center" wrapText="1"/>
    </xf>
    <xf numFmtId="0" fontId="29" fillId="0" borderId="0" xfId="69" applyFont="1" applyFill="1" applyBorder="1" applyAlignment="1">
      <alignment vertical="center"/>
    </xf>
    <xf numFmtId="0" fontId="63" fillId="0" borderId="0" xfId="69" applyFont="1" applyFill="1" applyAlignment="1">
      <alignment horizontal="distributed" vertical="center" indent="1"/>
    </xf>
    <xf numFmtId="0" fontId="151" fillId="0" borderId="0" xfId="69" applyFont="1" applyFill="1" applyBorder="1" applyAlignment="1">
      <alignment horizontal="center" vertical="center"/>
    </xf>
    <xf numFmtId="0" fontId="21" fillId="0" borderId="0" xfId="69" applyFont="1" applyFill="1" applyBorder="1" applyAlignment="1">
      <alignment horizontal="right" vertical="center"/>
    </xf>
    <xf numFmtId="0" fontId="24" fillId="0" borderId="0" xfId="69" applyFont="1" applyFill="1" applyBorder="1" applyAlignment="1">
      <alignment horizontal="right" vertical="center"/>
    </xf>
    <xf numFmtId="0" fontId="21" fillId="0" borderId="0" xfId="69" applyFont="1" applyFill="1" applyBorder="1" applyAlignment="1">
      <alignment horizontal="center" vertical="center" wrapText="1"/>
    </xf>
    <xf numFmtId="0" fontId="24" fillId="0" borderId="0" xfId="69" applyFont="1" applyFill="1" applyBorder="1" applyAlignment="1"/>
    <xf numFmtId="0" fontId="24" fillId="0" borderId="0" xfId="69" applyFont="1" applyFill="1" applyBorder="1" applyAlignment="1">
      <alignment vertical="center"/>
    </xf>
    <xf numFmtId="0" fontId="24" fillId="0" borderId="0" xfId="69" applyFont="1" applyFill="1" applyAlignment="1">
      <alignment vertical="center"/>
    </xf>
    <xf numFmtId="0" fontId="152" fillId="0" borderId="0" xfId="69" applyFont="1" applyFill="1" applyBorder="1" applyAlignment="1">
      <alignment vertical="center"/>
    </xf>
    <xf numFmtId="0" fontId="153" fillId="0" borderId="0" xfId="69" applyFont="1" applyFill="1" applyBorder="1" applyAlignment="1">
      <alignment vertical="center"/>
    </xf>
    <xf numFmtId="0" fontId="29" fillId="0" borderId="0" xfId="69" applyFont="1" applyAlignment="1">
      <alignment vertical="center"/>
    </xf>
    <xf numFmtId="0" fontId="24" fillId="0" borderId="0" xfId="69" applyFont="1" applyAlignment="1">
      <alignment vertical="center"/>
    </xf>
    <xf numFmtId="0" fontId="152" fillId="0" borderId="0" xfId="69" applyFont="1" applyAlignment="1">
      <alignment vertical="center" wrapText="1"/>
    </xf>
    <xf numFmtId="0" fontId="24" fillId="0" borderId="0" xfId="69" applyFont="1" applyAlignment="1">
      <alignment vertical="center" wrapText="1"/>
    </xf>
    <xf numFmtId="0" fontId="64" fillId="0" borderId="0" xfId="69" applyFont="1" applyAlignment="1">
      <alignment vertical="center"/>
    </xf>
    <xf numFmtId="0" fontId="152" fillId="0" borderId="0" xfId="69" applyFont="1" applyAlignment="1">
      <alignment vertical="center"/>
    </xf>
    <xf numFmtId="0" fontId="64" fillId="0" borderId="0" xfId="69" applyFont="1" applyAlignment="1">
      <alignment vertical="center" wrapText="1"/>
    </xf>
    <xf numFmtId="0" fontId="154" fillId="0" borderId="0" xfId="69" applyFont="1" applyAlignment="1">
      <alignment vertical="center" wrapText="1"/>
    </xf>
    <xf numFmtId="0" fontId="21" fillId="0" borderId="0" xfId="69" applyFont="1" applyAlignment="1">
      <alignment vertical="center"/>
    </xf>
    <xf numFmtId="0" fontId="154" fillId="0" borderId="0" xfId="69" applyFont="1" applyAlignment="1">
      <alignment vertical="center"/>
    </xf>
    <xf numFmtId="0" fontId="155" fillId="0" borderId="0" xfId="69" applyFont="1" applyAlignment="1">
      <alignment vertical="center"/>
    </xf>
    <xf numFmtId="0" fontId="148" fillId="0" borderId="0" xfId="44" applyFont="1">
      <alignment vertical="center"/>
    </xf>
    <xf numFmtId="0" fontId="148" fillId="0" borderId="0" xfId="44" applyFont="1" applyAlignment="1">
      <alignment vertical="center"/>
    </xf>
    <xf numFmtId="0" fontId="148" fillId="0" borderId="0" xfId="44" applyFont="1" applyFill="1" applyAlignment="1">
      <alignment vertical="center"/>
    </xf>
    <xf numFmtId="0" fontId="78" fillId="0" borderId="0" xfId="44">
      <alignment vertical="center"/>
    </xf>
    <xf numFmtId="0" fontId="148" fillId="0" borderId="0" xfId="44" applyFont="1" applyAlignment="1">
      <alignment horizontal="center" vertical="center"/>
    </xf>
    <xf numFmtId="0" fontId="148" fillId="27" borderId="0" xfId="44" applyFont="1" applyFill="1" applyAlignment="1">
      <alignment horizontal="left" vertical="center"/>
    </xf>
    <xf numFmtId="0" fontId="78" fillId="27" borderId="0" xfId="44" applyFill="1">
      <alignment vertical="center"/>
    </xf>
    <xf numFmtId="0" fontId="148" fillId="27" borderId="0" xfId="44" applyFont="1" applyFill="1">
      <alignment vertical="center"/>
    </xf>
    <xf numFmtId="0" fontId="148" fillId="28" borderId="0" xfId="44" applyFont="1" applyFill="1">
      <alignment vertical="center"/>
    </xf>
    <xf numFmtId="0" fontId="31" fillId="35" borderId="313" xfId="70" applyFont="1" applyFill="1" applyBorder="1" applyAlignment="1">
      <alignment horizontal="center" vertical="center"/>
    </xf>
    <xf numFmtId="0" fontId="24" fillId="0" borderId="12" xfId="0" applyFont="1" applyBorder="1" applyAlignment="1">
      <alignment horizontal="left" vertical="center" wrapText="1"/>
    </xf>
    <xf numFmtId="0" fontId="24" fillId="0" borderId="11" xfId="0" applyFont="1" applyBorder="1" applyAlignment="1">
      <alignment horizontal="right" vertical="center" wrapText="1"/>
    </xf>
    <xf numFmtId="0" fontId="24" fillId="0" borderId="19" xfId="0" applyFont="1" applyBorder="1" applyAlignment="1">
      <alignment horizontal="center" vertical="center"/>
    </xf>
    <xf numFmtId="0" fontId="122" fillId="0" borderId="0" xfId="81" applyFont="1">
      <alignment vertical="center"/>
    </xf>
    <xf numFmtId="0" fontId="122" fillId="0" borderId="0" xfId="81" applyFont="1" applyAlignment="1">
      <alignment vertical="center" wrapText="1"/>
    </xf>
    <xf numFmtId="0" fontId="122" fillId="0" borderId="0" xfId="81" applyFont="1" applyAlignment="1">
      <alignment horizontal="center" vertical="center" wrapText="1"/>
    </xf>
    <xf numFmtId="0" fontId="122" fillId="0" borderId="0" xfId="81" applyFont="1" applyAlignment="1">
      <alignment horizontal="center" vertical="center"/>
    </xf>
    <xf numFmtId="0" fontId="88" fillId="0" borderId="0" xfId="81" applyFont="1">
      <alignment vertical="center"/>
    </xf>
    <xf numFmtId="0" fontId="88" fillId="0" borderId="0" xfId="81" applyFont="1" applyAlignment="1">
      <alignment horizontal="center" vertical="center"/>
    </xf>
    <xf numFmtId="0" fontId="88" fillId="0" borderId="0" xfId="81" applyFont="1" applyAlignment="1">
      <alignment horizontal="right" vertical="center"/>
    </xf>
    <xf numFmtId="0" fontId="126" fillId="0" borderId="0" xfId="81" applyFont="1">
      <alignment vertical="center"/>
    </xf>
    <xf numFmtId="0" fontId="126" fillId="32" borderId="210" xfId="81" applyFont="1" applyFill="1" applyBorder="1" applyAlignment="1">
      <alignment horizontal="center" vertical="center"/>
    </xf>
    <xf numFmtId="0" fontId="126" fillId="32" borderId="23" xfId="81" applyFont="1" applyFill="1" applyBorder="1" applyAlignment="1">
      <alignment horizontal="center" vertical="center"/>
    </xf>
    <xf numFmtId="0" fontId="126" fillId="32" borderId="19" xfId="81" applyFont="1" applyFill="1" applyBorder="1" applyAlignment="1">
      <alignment horizontal="center" vertical="center"/>
    </xf>
    <xf numFmtId="0" fontId="88" fillId="0" borderId="19" xfId="81" applyFont="1" applyBorder="1" applyAlignment="1">
      <alignment horizontal="center" vertical="center"/>
    </xf>
    <xf numFmtId="0" fontId="88" fillId="0" borderId="210" xfId="81" applyFont="1" applyBorder="1" applyAlignment="1">
      <alignment horizontal="center" vertical="center" wrapText="1"/>
    </xf>
    <xf numFmtId="0" fontId="88" fillId="0" borderId="210" xfId="81" applyFont="1" applyBorder="1" applyAlignment="1">
      <alignment horizontal="center" vertical="center"/>
    </xf>
    <xf numFmtId="0" fontId="124" fillId="0" borderId="23" xfId="81" applyFont="1" applyBorder="1" applyAlignment="1">
      <alignment horizontal="left" vertical="center" wrapText="1"/>
    </xf>
    <xf numFmtId="0" fontId="88" fillId="0" borderId="23" xfId="81" applyFont="1" applyBorder="1" applyAlignment="1">
      <alignment horizontal="center" vertical="center"/>
    </xf>
    <xf numFmtId="0" fontId="125" fillId="0" borderId="23" xfId="81" applyFont="1" applyBorder="1" applyAlignment="1">
      <alignment vertical="center" wrapText="1" shrinkToFit="1"/>
    </xf>
    <xf numFmtId="0" fontId="124" fillId="0" borderId="19" xfId="81" applyFont="1" applyBorder="1" applyAlignment="1">
      <alignment horizontal="left" vertical="center" wrapText="1"/>
    </xf>
    <xf numFmtId="0" fontId="125" fillId="0" borderId="19" xfId="81" applyFont="1" applyBorder="1" applyAlignment="1">
      <alignment vertical="center" wrapText="1"/>
    </xf>
    <xf numFmtId="0" fontId="124" fillId="0" borderId="0" xfId="81" applyFont="1" applyAlignment="1">
      <alignment horizontal="center" vertical="center" wrapText="1"/>
    </xf>
    <xf numFmtId="0" fontId="124" fillId="0" borderId="0" xfId="81" applyFont="1" applyAlignment="1">
      <alignment vertical="center" wrapText="1"/>
    </xf>
    <xf numFmtId="0" fontId="124" fillId="0" borderId="0" xfId="81" applyFont="1" applyAlignment="1">
      <alignment horizontal="center" vertical="center"/>
    </xf>
    <xf numFmtId="0" fontId="88" fillId="0" borderId="0" xfId="81" applyFont="1" applyAlignment="1">
      <alignment vertical="center" shrinkToFit="1"/>
    </xf>
    <xf numFmtId="0" fontId="124" fillId="0" borderId="19" xfId="81" applyFont="1" applyBorder="1" applyAlignment="1">
      <alignment horizontal="center" vertical="center" wrapText="1"/>
    </xf>
    <xf numFmtId="0" fontId="124" fillId="0" borderId="19" xfId="81" applyFont="1" applyBorder="1" applyAlignment="1">
      <alignment horizontal="center" vertical="center"/>
    </xf>
    <xf numFmtId="0" fontId="124" fillId="0" borderId="19" xfId="81" applyFont="1" applyBorder="1" applyAlignment="1">
      <alignment vertical="center" shrinkToFit="1"/>
    </xf>
    <xf numFmtId="0" fontId="124" fillId="0" borderId="19" xfId="81" applyFont="1" applyBorder="1" applyAlignment="1">
      <alignment vertical="center" wrapText="1"/>
    </xf>
    <xf numFmtId="0" fontId="122" fillId="0" borderId="210" xfId="81" applyFont="1" applyBorder="1" applyAlignment="1">
      <alignment horizontal="center" vertical="center"/>
    </xf>
    <xf numFmtId="0" fontId="125" fillId="0" borderId="19" xfId="81" applyFont="1" applyBorder="1" applyAlignment="1">
      <alignment horizontal="left" vertical="center" wrapText="1" shrinkToFit="1"/>
    </xf>
    <xf numFmtId="0" fontId="65" fillId="0" borderId="0" xfId="0" applyFont="1" applyAlignment="1">
      <alignment vertical="center" wrapText="1"/>
    </xf>
    <xf numFmtId="0" fontId="65"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21" fillId="0" borderId="0" xfId="58" applyFont="1" applyFill="1" applyAlignment="1">
      <alignment vertical="center"/>
    </xf>
    <xf numFmtId="0" fontId="21" fillId="0" borderId="0" xfId="58" applyFont="1" applyFill="1" applyAlignment="1">
      <alignment horizontal="center" vertical="center"/>
    </xf>
    <xf numFmtId="0" fontId="87" fillId="0" borderId="0" xfId="58" applyFont="1" applyFill="1" applyAlignment="1">
      <alignment horizontal="right" vertical="center"/>
    </xf>
    <xf numFmtId="0" fontId="21" fillId="0" borderId="0" xfId="58" applyFont="1" applyFill="1" applyAlignment="1">
      <alignment horizontal="right"/>
    </xf>
    <xf numFmtId="0" fontId="21" fillId="0" borderId="65" xfId="58" applyFont="1" applyFill="1" applyBorder="1">
      <alignment vertical="center"/>
    </xf>
    <xf numFmtId="0" fontId="157" fillId="0" borderId="0" xfId="58" applyFont="1" applyFill="1">
      <alignment vertical="center"/>
    </xf>
    <xf numFmtId="0" fontId="157" fillId="0" borderId="0" xfId="58" applyFont="1" applyFill="1" applyAlignment="1">
      <alignment horizontal="right" vertical="center"/>
    </xf>
    <xf numFmtId="0" fontId="21" fillId="0" borderId="0" xfId="58" applyNumberFormat="1" applyFont="1" applyFill="1" applyAlignment="1">
      <alignment shrinkToFit="1"/>
    </xf>
    <xf numFmtId="0" fontId="21" fillId="0" borderId="0" xfId="58" applyNumberFormat="1" applyFont="1" applyFill="1" applyAlignment="1">
      <alignment horizontal="right"/>
    </xf>
    <xf numFmtId="0" fontId="21" fillId="0" borderId="0" xfId="58" applyFont="1" applyFill="1" applyAlignment="1">
      <alignment horizontal="left" vertical="center" shrinkToFit="1"/>
    </xf>
    <xf numFmtId="49" fontId="21" fillId="0" borderId="0" xfId="58" applyNumberFormat="1" applyFont="1" applyFill="1" applyAlignment="1">
      <alignment shrinkToFit="1"/>
    </xf>
    <xf numFmtId="49" fontId="21" fillId="0" borderId="0" xfId="58" applyNumberFormat="1" applyFont="1" applyFill="1" applyAlignment="1"/>
    <xf numFmtId="49" fontId="21" fillId="0" borderId="0" xfId="58" applyNumberFormat="1" applyFont="1" applyFill="1" applyAlignment="1">
      <alignment horizontal="left" vertical="center" shrinkToFit="1"/>
    </xf>
    <xf numFmtId="0" fontId="21" fillId="0" borderId="0" xfId="58" quotePrefix="1" applyFont="1" applyFill="1" applyAlignment="1">
      <alignment horizontal="right"/>
    </xf>
    <xf numFmtId="0" fontId="0" fillId="27" borderId="0" xfId="0" applyFill="1" applyAlignment="1">
      <alignment wrapText="1"/>
    </xf>
    <xf numFmtId="0" fontId="88" fillId="27" borderId="0" xfId="81" applyFont="1" applyFill="1" applyAlignment="1">
      <alignment horizontal="right" vertical="center"/>
    </xf>
    <xf numFmtId="0" fontId="88" fillId="31" borderId="23" xfId="81" applyFont="1" applyFill="1" applyBorder="1" applyAlignment="1">
      <alignment horizontal="center" vertical="center"/>
    </xf>
    <xf numFmtId="0" fontId="88" fillId="31" borderId="19" xfId="81" applyFont="1" applyFill="1" applyBorder="1" applyAlignment="1">
      <alignment horizontal="center" vertical="center"/>
    </xf>
    <xf numFmtId="0" fontId="124" fillId="31" borderId="23" xfId="81" applyFont="1" applyFill="1" applyBorder="1" applyAlignment="1">
      <alignment horizontal="center" vertical="center" shrinkToFit="1"/>
    </xf>
    <xf numFmtId="0" fontId="124" fillId="31" borderId="19" xfId="81" applyFont="1" applyFill="1" applyBorder="1" applyAlignment="1">
      <alignment horizontal="center" vertical="center" shrinkToFit="1"/>
    </xf>
    <xf numFmtId="0" fontId="124" fillId="31" borderId="19" xfId="81" applyFont="1" applyFill="1" applyBorder="1" applyAlignment="1">
      <alignment horizontal="center" vertical="center"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4" fillId="31" borderId="19" xfId="0" applyFont="1" applyFill="1" applyBorder="1" applyAlignment="1">
      <alignment vertical="center"/>
    </xf>
    <xf numFmtId="0" fontId="88" fillId="31" borderId="19" xfId="72" applyFont="1" applyFill="1" applyBorder="1" applyAlignment="1">
      <alignment horizontal="center" vertical="center"/>
    </xf>
    <xf numFmtId="0" fontId="124" fillId="31" borderId="23" xfId="72" applyFont="1" applyFill="1" applyBorder="1" applyAlignment="1">
      <alignment horizontal="center" vertical="center" shrinkToFit="1"/>
    </xf>
    <xf numFmtId="0" fontId="124" fillId="31" borderId="19" xfId="72" applyFont="1" applyFill="1" applyBorder="1" applyAlignment="1">
      <alignment horizontal="center" vertical="center" shrinkToFit="1"/>
    </xf>
    <xf numFmtId="0" fontId="124" fillId="31" borderId="21" xfId="72" applyFont="1" applyFill="1" applyBorder="1" applyAlignment="1">
      <alignment horizontal="center" vertical="center" shrinkToFit="1"/>
    </xf>
    <xf numFmtId="0" fontId="124" fillId="31" borderId="19" xfId="72" applyFont="1" applyFill="1" applyBorder="1" applyAlignment="1">
      <alignment horizontal="center" vertical="center" wrapText="1"/>
    </xf>
    <xf numFmtId="0" fontId="108" fillId="28" borderId="215" xfId="55" applyNumberFormat="1" applyFont="1" applyFill="1" applyBorder="1" applyAlignment="1">
      <alignment vertical="center" shrinkToFit="1"/>
    </xf>
    <xf numFmtId="0" fontId="108" fillId="28" borderId="218" xfId="55" applyNumberFormat="1" applyFont="1" applyFill="1" applyBorder="1" applyAlignment="1">
      <alignment vertical="center" shrinkToFit="1"/>
    </xf>
    <xf numFmtId="0" fontId="0" fillId="0" borderId="0" xfId="46" applyFont="1">
      <alignment vertical="center"/>
    </xf>
    <xf numFmtId="0" fontId="33" fillId="31" borderId="28" xfId="56" applyFont="1" applyFill="1" applyBorder="1" applyAlignment="1">
      <alignment vertical="center"/>
    </xf>
    <xf numFmtId="0" fontId="33" fillId="31" borderId="11" xfId="56" applyFont="1" applyFill="1" applyBorder="1" applyAlignment="1">
      <alignment vertical="center"/>
    </xf>
    <xf numFmtId="0" fontId="33" fillId="31" borderId="53" xfId="56" applyFont="1" applyFill="1" applyBorder="1" applyAlignment="1">
      <alignment vertical="center"/>
    </xf>
    <xf numFmtId="0" fontId="96" fillId="31" borderId="16" xfId="56" applyFont="1" applyFill="1" applyBorder="1" applyAlignment="1">
      <alignment vertical="center"/>
    </xf>
    <xf numFmtId="0" fontId="96" fillId="31" borderId="0" xfId="56" applyFont="1" applyFill="1" applyBorder="1" applyAlignment="1">
      <alignment vertical="center"/>
    </xf>
    <xf numFmtId="0" fontId="96" fillId="31" borderId="33" xfId="56" applyFont="1" applyFill="1" applyBorder="1" applyAlignment="1">
      <alignment vertical="center"/>
    </xf>
    <xf numFmtId="0" fontId="96" fillId="31" borderId="13" xfId="56" applyFont="1" applyFill="1" applyBorder="1" applyAlignment="1">
      <alignment vertical="center"/>
    </xf>
    <xf numFmtId="0" fontId="96" fillId="31" borderId="14" xfId="56" applyFont="1" applyFill="1" applyBorder="1" applyAlignment="1">
      <alignment vertical="center"/>
    </xf>
    <xf numFmtId="0" fontId="96" fillId="31" borderId="45" xfId="56" applyFont="1" applyFill="1" applyBorder="1" applyAlignment="1">
      <alignment vertical="center"/>
    </xf>
    <xf numFmtId="0" fontId="96" fillId="31" borderId="38" xfId="56" applyFont="1" applyFill="1" applyBorder="1" applyAlignment="1">
      <alignment vertical="center"/>
    </xf>
    <xf numFmtId="0" fontId="96" fillId="31" borderId="34" xfId="56" applyFont="1" applyFill="1" applyBorder="1" applyAlignment="1">
      <alignment vertical="center"/>
    </xf>
    <xf numFmtId="0" fontId="96" fillId="31" borderId="35" xfId="56" applyFont="1" applyFill="1" applyBorder="1" applyAlignment="1">
      <alignment vertical="center"/>
    </xf>
    <xf numFmtId="0" fontId="102" fillId="28" borderId="22" xfId="56" applyFont="1" applyFill="1" applyBorder="1" applyAlignment="1">
      <alignment horizontal="left" vertical="center" wrapText="1"/>
    </xf>
    <xf numFmtId="0" fontId="101" fillId="28" borderId="22" xfId="56" applyFont="1" applyFill="1" applyBorder="1" applyAlignment="1">
      <alignment horizontal="left" vertical="center" wrapText="1"/>
    </xf>
    <xf numFmtId="0" fontId="65" fillId="0" borderId="13" xfId="56" applyFont="1" applyFill="1" applyBorder="1" applyAlignment="1">
      <alignment vertical="top"/>
    </xf>
    <xf numFmtId="0" fontId="65" fillId="0" borderId="14" xfId="56" applyFont="1" applyFill="1" applyBorder="1" applyAlignment="1">
      <alignment vertical="top"/>
    </xf>
    <xf numFmtId="0" fontId="65" fillId="0" borderId="27" xfId="56" applyFont="1" applyFill="1" applyBorder="1" applyAlignment="1">
      <alignment vertical="top"/>
    </xf>
    <xf numFmtId="0" fontId="162" fillId="0" borderId="0" xfId="82" applyFont="1" applyFill="1">
      <alignment vertical="center"/>
    </xf>
    <xf numFmtId="0" fontId="162" fillId="0" borderId="0" xfId="82" applyFont="1">
      <alignment vertical="center"/>
    </xf>
    <xf numFmtId="0" fontId="165" fillId="0" borderId="0" xfId="82" applyFont="1" applyFill="1">
      <alignment vertical="center"/>
    </xf>
    <xf numFmtId="0" fontId="165" fillId="0" borderId="0" xfId="82" applyFont="1">
      <alignment vertical="center"/>
    </xf>
    <xf numFmtId="0" fontId="165" fillId="0" borderId="10" xfId="82" applyFont="1" applyFill="1" applyBorder="1">
      <alignment vertical="center"/>
    </xf>
    <xf numFmtId="0" fontId="165" fillId="0" borderId="0" xfId="82" applyFont="1" applyFill="1" applyBorder="1">
      <alignment vertical="center"/>
    </xf>
    <xf numFmtId="0" fontId="165" fillId="0" borderId="50" xfId="82" applyFont="1" applyFill="1" applyBorder="1">
      <alignment vertical="center"/>
    </xf>
    <xf numFmtId="0" fontId="165" fillId="0" borderId="0" xfId="82" quotePrefix="1" applyFont="1" applyFill="1">
      <alignment vertical="center"/>
    </xf>
    <xf numFmtId="0" fontId="165" fillId="26" borderId="0" xfId="82" applyFont="1" applyFill="1">
      <alignment vertical="center"/>
    </xf>
    <xf numFmtId="0" fontId="161" fillId="0" borderId="0" xfId="82" applyFill="1" applyBorder="1">
      <alignment vertical="center"/>
    </xf>
    <xf numFmtId="0" fontId="161" fillId="0" borderId="0" xfId="82" applyFill="1">
      <alignment vertical="center"/>
    </xf>
    <xf numFmtId="0" fontId="161" fillId="0" borderId="0" xfId="82">
      <alignment vertical="center"/>
    </xf>
    <xf numFmtId="0" fontId="161" fillId="0" borderId="10" xfId="82" applyFill="1" applyBorder="1" applyAlignment="1">
      <alignment horizontal="center" vertical="center"/>
    </xf>
    <xf numFmtId="0" fontId="161" fillId="0" borderId="318" xfId="82" applyFill="1" applyBorder="1" applyAlignment="1">
      <alignment horizontal="center" vertical="center"/>
    </xf>
    <xf numFmtId="0" fontId="161" fillId="0" borderId="0" xfId="82" applyFill="1" applyBorder="1" applyAlignment="1">
      <alignment horizontal="center" vertical="center"/>
    </xf>
    <xf numFmtId="0" fontId="161" fillId="0" borderId="0" xfId="82" applyFill="1" applyBorder="1" applyAlignment="1">
      <alignment vertical="center"/>
    </xf>
    <xf numFmtId="0" fontId="161" fillId="0" borderId="10" xfId="82" applyFill="1" applyBorder="1">
      <alignment vertical="center"/>
    </xf>
    <xf numFmtId="0" fontId="161" fillId="0" borderId="319" xfId="82" applyFill="1" applyBorder="1">
      <alignment vertical="center"/>
    </xf>
    <xf numFmtId="0" fontId="161" fillId="0" borderId="320" xfId="82" applyFill="1" applyBorder="1">
      <alignment vertical="center"/>
    </xf>
    <xf numFmtId="0" fontId="161" fillId="0" borderId="0" xfId="82" applyBorder="1">
      <alignment vertical="center"/>
    </xf>
    <xf numFmtId="0" fontId="161" fillId="0" borderId="321" xfId="82" applyFill="1" applyBorder="1" applyAlignment="1">
      <alignment horizontal="center" vertical="center"/>
    </xf>
    <xf numFmtId="0" fontId="167" fillId="0" borderId="0" xfId="82" applyFont="1" applyFill="1" applyBorder="1" applyAlignment="1">
      <alignment horizontal="center" vertical="center"/>
    </xf>
    <xf numFmtId="0" fontId="168" fillId="0" borderId="0" xfId="82" applyFont="1" applyFill="1" applyBorder="1" applyAlignment="1">
      <alignment horizontal="right" vertical="top" textRotation="255"/>
    </xf>
    <xf numFmtId="0" fontId="161" fillId="28" borderId="19" xfId="82" applyFill="1" applyBorder="1" applyAlignment="1">
      <alignment horizontal="center" vertical="center"/>
    </xf>
    <xf numFmtId="0" fontId="170" fillId="0" borderId="10" xfId="82" applyFont="1" applyFill="1" applyBorder="1" applyAlignment="1">
      <alignment horizontal="distributed" vertical="center" wrapText="1"/>
    </xf>
    <xf numFmtId="0" fontId="171" fillId="0" borderId="10" xfId="82" applyFont="1" applyFill="1" applyBorder="1" applyAlignment="1">
      <alignment vertical="center" wrapText="1"/>
    </xf>
    <xf numFmtId="0" fontId="161" fillId="0" borderId="12" xfId="82" applyFill="1" applyBorder="1" applyAlignment="1">
      <alignment horizontal="right" vertical="center"/>
    </xf>
    <xf numFmtId="0" fontId="161" fillId="0" borderId="12" xfId="82" applyFill="1" applyBorder="1" applyAlignment="1">
      <alignment horizontal="center" vertical="center"/>
    </xf>
    <xf numFmtId="0" fontId="161" fillId="0" borderId="0" xfId="82" applyFill="1" applyBorder="1" applyAlignment="1">
      <alignment horizontal="right" vertical="center"/>
    </xf>
    <xf numFmtId="0" fontId="170" fillId="0" borderId="0" xfId="82" applyFont="1" applyFill="1" applyBorder="1" applyAlignment="1">
      <alignment horizontal="distributed" vertical="center"/>
    </xf>
    <xf numFmtId="3" fontId="161" fillId="0" borderId="28" xfId="82" applyNumberFormat="1" applyFill="1" applyBorder="1">
      <alignment vertical="center"/>
    </xf>
    <xf numFmtId="0" fontId="161" fillId="0" borderId="28" xfId="82" applyFill="1" applyBorder="1">
      <alignment vertical="center"/>
    </xf>
    <xf numFmtId="3" fontId="161" fillId="0" borderId="0" xfId="82" applyNumberFormat="1" applyFill="1" applyBorder="1" applyAlignment="1">
      <alignment horizontal="center" vertical="center"/>
    </xf>
    <xf numFmtId="38" fontId="0" fillId="31" borderId="11" xfId="83" applyFont="1" applyFill="1" applyBorder="1" applyAlignment="1">
      <alignment horizontal="center" vertical="center"/>
    </xf>
    <xf numFmtId="0" fontId="161" fillId="31" borderId="19" xfId="82" applyFill="1" applyBorder="1" applyAlignment="1">
      <alignment horizontal="center" vertical="center"/>
    </xf>
    <xf numFmtId="0" fontId="161" fillId="31" borderId="11" xfId="82" applyFill="1" applyBorder="1" applyAlignment="1">
      <alignment horizontal="center" vertical="center"/>
    </xf>
    <xf numFmtId="0" fontId="173" fillId="0" borderId="0" xfId="84" applyFont="1">
      <alignment vertical="center"/>
    </xf>
    <xf numFmtId="0" fontId="16" fillId="0" borderId="0" xfId="84" applyFont="1">
      <alignment vertical="center"/>
    </xf>
    <xf numFmtId="0" fontId="16" fillId="0" borderId="11" xfId="84" applyFont="1" applyBorder="1" applyProtection="1">
      <alignment vertical="center"/>
      <protection locked="0"/>
    </xf>
    <xf numFmtId="0" fontId="16" fillId="0" borderId="28" xfId="84" applyFont="1" applyBorder="1" applyProtection="1">
      <alignment vertical="center"/>
      <protection locked="0"/>
    </xf>
    <xf numFmtId="0" fontId="16" fillId="0" borderId="12" xfId="84" applyFont="1" applyBorder="1" applyProtection="1">
      <alignment vertical="center"/>
      <protection locked="0"/>
    </xf>
    <xf numFmtId="0" fontId="16" fillId="33" borderId="11" xfId="84" applyFont="1" applyFill="1" applyBorder="1">
      <alignment vertical="center"/>
    </xf>
    <xf numFmtId="0" fontId="16" fillId="33" borderId="28" xfId="84" applyFont="1" applyFill="1" applyBorder="1">
      <alignment vertical="center"/>
    </xf>
    <xf numFmtId="0" fontId="16" fillId="33" borderId="12" xfId="84" applyFont="1" applyFill="1" applyBorder="1">
      <alignment vertical="center"/>
    </xf>
    <xf numFmtId="14" fontId="16" fillId="0" borderId="19" xfId="84" applyNumberFormat="1" applyFont="1" applyBorder="1" applyAlignment="1" applyProtection="1">
      <alignment horizontal="center" vertical="center"/>
      <protection locked="0"/>
    </xf>
    <xf numFmtId="0" fontId="16" fillId="33" borderId="11" xfId="84" applyFont="1" applyFill="1" applyBorder="1" applyAlignment="1">
      <alignment horizontal="center" vertical="center"/>
    </xf>
    <xf numFmtId="0" fontId="16" fillId="0" borderId="19" xfId="84" applyFont="1" applyBorder="1" applyProtection="1">
      <alignment vertical="center"/>
      <protection locked="0"/>
    </xf>
    <xf numFmtId="0" fontId="175" fillId="0" borderId="0" xfId="84" applyFont="1">
      <alignment vertical="center"/>
    </xf>
    <xf numFmtId="0" fontId="176" fillId="0" borderId="0" xfId="84" applyFont="1">
      <alignment vertical="center"/>
    </xf>
    <xf numFmtId="0" fontId="16" fillId="33" borderId="19" xfId="84" applyFont="1" applyFill="1" applyBorder="1" applyAlignment="1">
      <alignment horizontal="center" vertical="center" wrapText="1"/>
    </xf>
    <xf numFmtId="0" fontId="177" fillId="0" borderId="0" xfId="84" applyFont="1" applyAlignment="1" applyProtection="1">
      <alignment vertical="center" wrapText="1"/>
      <protection locked="0"/>
    </xf>
    <xf numFmtId="0" fontId="175" fillId="0" borderId="19" xfId="84" applyFont="1" applyBorder="1" applyAlignment="1" applyProtection="1">
      <alignment horizontal="center" vertical="center"/>
      <protection locked="0"/>
    </xf>
    <xf numFmtId="0" fontId="175" fillId="0" borderId="0" xfId="84" applyFont="1" applyAlignment="1">
      <alignment horizontal="center" vertical="center"/>
    </xf>
    <xf numFmtId="0" fontId="36" fillId="0" borderId="0" xfId="84" applyFont="1" applyAlignment="1" applyProtection="1">
      <alignment horizontal="center" vertical="center" wrapText="1"/>
      <protection locked="0"/>
    </xf>
    <xf numFmtId="0" fontId="16" fillId="0" borderId="19" xfId="84" applyFont="1" applyBorder="1" applyAlignment="1" applyProtection="1">
      <alignment horizontal="center" vertical="center" wrapText="1"/>
      <protection locked="0"/>
    </xf>
    <xf numFmtId="0" fontId="16" fillId="0" borderId="0" xfId="84" applyFont="1" applyAlignment="1">
      <alignment horizontal="center" vertical="center" wrapText="1"/>
    </xf>
    <xf numFmtId="0" fontId="16" fillId="33" borderId="19" xfId="84" applyFont="1" applyFill="1" applyBorder="1" applyAlignment="1">
      <alignment horizontal="center" vertical="center"/>
    </xf>
    <xf numFmtId="0" fontId="16" fillId="0" borderId="19" xfId="84" applyFont="1" applyBorder="1" applyAlignment="1" applyProtection="1">
      <alignment horizontal="center" vertical="center"/>
      <protection locked="0"/>
    </xf>
    <xf numFmtId="0" fontId="16" fillId="0" borderId="19" xfId="84" applyFont="1" applyBorder="1" applyAlignment="1" applyProtection="1">
      <alignment vertical="center" wrapText="1"/>
      <protection locked="0"/>
    </xf>
    <xf numFmtId="0" fontId="16" fillId="0" borderId="11" xfId="84" applyFont="1" applyBorder="1" applyAlignment="1" applyProtection="1">
      <alignment horizontal="left" vertical="center"/>
      <protection locked="0"/>
    </xf>
    <xf numFmtId="0" fontId="16" fillId="0" borderId="28" xfId="84" applyFont="1" applyBorder="1" applyAlignment="1" applyProtection="1">
      <alignment horizontal="left" vertical="center"/>
      <protection locked="0"/>
    </xf>
    <xf numFmtId="0" fontId="16" fillId="0" borderId="12" xfId="84" applyFont="1" applyBorder="1" applyAlignment="1" applyProtection="1">
      <alignment horizontal="left" vertical="center"/>
      <protection locked="0"/>
    </xf>
    <xf numFmtId="0" fontId="16" fillId="0" borderId="0" xfId="84" applyFont="1" applyAlignment="1">
      <alignment horizontal="right" vertical="center"/>
    </xf>
    <xf numFmtId="0" fontId="78" fillId="0" borderId="0" xfId="85"/>
    <xf numFmtId="0" fontId="78" fillId="0" borderId="0" xfId="85" applyAlignment="1">
      <alignment horizontal="center"/>
    </xf>
    <xf numFmtId="0" fontId="78" fillId="25" borderId="0" xfId="85" applyFill="1" applyAlignment="1">
      <alignment horizontal="center"/>
    </xf>
    <xf numFmtId="38" fontId="78" fillId="25" borderId="0" xfId="53" applyFont="1" applyFill="1" applyAlignment="1">
      <alignment horizontal="right"/>
    </xf>
    <xf numFmtId="0" fontId="78" fillId="0" borderId="0" xfId="85" applyFill="1"/>
    <xf numFmtId="0" fontId="78" fillId="0" borderId="0" xfId="85" applyFill="1" applyAlignment="1">
      <alignment horizontal="center"/>
    </xf>
    <xf numFmtId="0" fontId="0" fillId="0" borderId="11" xfId="84" applyFont="1" applyBorder="1" applyProtection="1">
      <alignment vertical="center"/>
      <protection locked="0"/>
    </xf>
    <xf numFmtId="0" fontId="31" fillId="0" borderId="0" xfId="0" applyFont="1" applyAlignment="1"/>
    <xf numFmtId="0" fontId="29" fillId="0" borderId="0" xfId="0" applyFont="1" applyAlignment="1"/>
    <xf numFmtId="0" fontId="181" fillId="0" borderId="0" xfId="0" applyFont="1" applyFill="1" applyBorder="1" applyAlignment="1">
      <alignment horizontal="left" vertical="center"/>
    </xf>
    <xf numFmtId="0" fontId="0" fillId="0" borderId="0" xfId="0" applyAlignment="1">
      <alignment horizontal="left" vertical="center" wrapText="1"/>
    </xf>
    <xf numFmtId="0" fontId="136" fillId="0" borderId="12" xfId="0" applyFont="1" applyBorder="1" applyAlignment="1">
      <alignment vertical="center"/>
    </xf>
    <xf numFmtId="14" fontId="0" fillId="0" borderId="0" xfId="0" quotePrefix="1" applyNumberFormat="1" applyAlignment="1">
      <alignment horizontal="center" vertical="center"/>
    </xf>
    <xf numFmtId="0" fontId="182" fillId="0" borderId="0" xfId="70" applyFont="1" applyAlignment="1">
      <alignment vertical="center"/>
    </xf>
    <xf numFmtId="0" fontId="60" fillId="0" borderId="0" xfId="70" applyFont="1" applyAlignment="1">
      <alignment vertical="center"/>
    </xf>
    <xf numFmtId="0" fontId="32" fillId="0" borderId="0" xfId="70" applyFont="1" applyAlignment="1">
      <alignment vertical="center"/>
    </xf>
    <xf numFmtId="0" fontId="183" fillId="0" borderId="0" xfId="70" applyFont="1" applyAlignment="1">
      <alignment horizontal="right" vertical="center"/>
    </xf>
    <xf numFmtId="0" fontId="185" fillId="0" borderId="0" xfId="70" applyFont="1" applyAlignment="1">
      <alignment horizontal="left" vertical="center"/>
    </xf>
    <xf numFmtId="0" fontId="31" fillId="0" borderId="0" xfId="70" applyFont="1" applyAlignment="1">
      <alignment horizontal="center" vertical="center"/>
    </xf>
    <xf numFmtId="0" fontId="31" fillId="0" borderId="0" xfId="70" applyFont="1" applyAlignment="1">
      <alignment vertical="center"/>
    </xf>
    <xf numFmtId="0" fontId="60" fillId="0" borderId="0" xfId="70" applyFont="1" applyFill="1" applyBorder="1" applyAlignment="1">
      <alignment vertical="center"/>
    </xf>
    <xf numFmtId="0" fontId="60" fillId="26" borderId="0" xfId="70" applyFont="1" applyFill="1" applyAlignment="1">
      <alignment vertical="center"/>
    </xf>
    <xf numFmtId="0" fontId="107" fillId="0" borderId="0" xfId="70" applyFont="1" applyBorder="1" applyAlignment="1">
      <alignment horizontal="center" vertical="center"/>
    </xf>
    <xf numFmtId="0" fontId="31" fillId="35" borderId="21" xfId="70" applyFont="1" applyFill="1" applyBorder="1" applyAlignment="1">
      <alignment vertical="center"/>
    </xf>
    <xf numFmtId="0" fontId="31" fillId="26" borderId="0" xfId="70" applyFont="1" applyFill="1" applyBorder="1" applyAlignment="1">
      <alignment horizontal="center" vertical="center"/>
    </xf>
    <xf numFmtId="0" fontId="31" fillId="26" borderId="0" xfId="70" applyFont="1" applyFill="1" applyAlignment="1">
      <alignment horizontal="center" vertical="center"/>
    </xf>
    <xf numFmtId="0" fontId="31" fillId="36" borderId="326" xfId="70" applyFont="1" applyFill="1" applyBorder="1" applyAlignment="1">
      <alignment vertical="center"/>
    </xf>
    <xf numFmtId="0" fontId="31" fillId="36" borderId="330" xfId="70" applyFont="1" applyFill="1" applyBorder="1" applyAlignment="1">
      <alignment vertical="center"/>
    </xf>
    <xf numFmtId="0" fontId="31" fillId="0" borderId="22" xfId="70" applyFont="1" applyFill="1" applyBorder="1" applyAlignment="1">
      <alignment vertical="center"/>
    </xf>
    <xf numFmtId="0" fontId="31" fillId="0" borderId="273" xfId="70" applyFont="1" applyFill="1" applyBorder="1" applyAlignment="1">
      <alignment horizontal="center" vertical="center"/>
    </xf>
    <xf numFmtId="0" fontId="60" fillId="0" borderId="23" xfId="70" applyFont="1" applyBorder="1" applyAlignment="1">
      <alignment horizontal="center" vertical="center"/>
    </xf>
    <xf numFmtId="0" fontId="60" fillId="0" borderId="19" xfId="70" applyFont="1" applyBorder="1" applyAlignment="1">
      <alignment horizontal="distributed" vertical="center"/>
    </xf>
    <xf numFmtId="0" fontId="31" fillId="0" borderId="78" xfId="70" applyFont="1" applyBorder="1" applyAlignment="1">
      <alignment horizontal="center" vertical="center"/>
    </xf>
    <xf numFmtId="0" fontId="31" fillId="36" borderId="280" xfId="70" applyFont="1" applyFill="1" applyBorder="1" applyAlignment="1">
      <alignment vertical="center"/>
    </xf>
    <xf numFmtId="0" fontId="31" fillId="26" borderId="331" xfId="70" applyFont="1" applyFill="1" applyBorder="1" applyAlignment="1">
      <alignment horizontal="center" vertical="center"/>
    </xf>
    <xf numFmtId="0" fontId="31" fillId="26" borderId="78" xfId="70" applyFont="1" applyFill="1" applyBorder="1" applyAlignment="1">
      <alignment horizontal="center" vertical="center"/>
    </xf>
    <xf numFmtId="0" fontId="31" fillId="0" borderId="292" xfId="70" applyFont="1" applyBorder="1" applyAlignment="1">
      <alignment horizontal="center" vertical="center"/>
    </xf>
    <xf numFmtId="0" fontId="31" fillId="26" borderId="23" xfId="70" applyFont="1" applyFill="1" applyBorder="1" applyAlignment="1">
      <alignment vertical="center"/>
    </xf>
    <xf numFmtId="0" fontId="31" fillId="26" borderId="71" xfId="70" applyFont="1" applyFill="1" applyBorder="1" applyAlignment="1">
      <alignment horizontal="center" vertical="center"/>
    </xf>
    <xf numFmtId="0" fontId="31" fillId="35" borderId="19" xfId="70" applyFont="1" applyFill="1" applyBorder="1" applyAlignment="1">
      <alignment vertical="center"/>
    </xf>
    <xf numFmtId="0" fontId="31" fillId="26" borderId="69" xfId="70" applyFont="1" applyFill="1" applyBorder="1" applyAlignment="1">
      <alignment horizontal="center" vertical="center"/>
    </xf>
    <xf numFmtId="0" fontId="31" fillId="26" borderId="16" xfId="70" applyFont="1" applyFill="1" applyBorder="1" applyAlignment="1">
      <alignment horizontal="distributed" vertical="center"/>
    </xf>
    <xf numFmtId="0" fontId="31" fillId="35" borderId="19" xfId="70" applyFont="1" applyFill="1" applyBorder="1" applyAlignment="1">
      <alignment horizontal="center" vertical="center"/>
    </xf>
    <xf numFmtId="0" fontId="60" fillId="0" borderId="0" xfId="70" applyFont="1" applyBorder="1" applyAlignment="1">
      <alignment vertical="center"/>
    </xf>
    <xf numFmtId="0" fontId="31" fillId="0" borderId="19" xfId="70" applyFont="1" applyFill="1" applyBorder="1" applyAlignment="1">
      <alignment vertical="center"/>
    </xf>
    <xf numFmtId="0" fontId="60" fillId="0" borderId="0" xfId="70" applyFont="1" applyBorder="1" applyAlignment="1">
      <alignment horizontal="distributed" vertical="center"/>
    </xf>
    <xf numFmtId="0" fontId="31" fillId="0" borderId="23" xfId="70" applyFont="1" applyBorder="1" applyAlignment="1">
      <alignment horizontal="center" vertical="center"/>
    </xf>
    <xf numFmtId="0" fontId="60" fillId="0" borderId="65" xfId="70" applyFont="1" applyBorder="1" applyAlignment="1">
      <alignment vertical="center"/>
    </xf>
    <xf numFmtId="0" fontId="31" fillId="26" borderId="69" xfId="70" applyFont="1" applyFill="1" applyBorder="1" applyAlignment="1">
      <alignment horizontal="distributed" vertical="center"/>
    </xf>
    <xf numFmtId="0" fontId="60" fillId="0" borderId="103" xfId="70" applyFont="1" applyBorder="1" applyAlignment="1">
      <alignment vertical="center"/>
    </xf>
    <xf numFmtId="0" fontId="32" fillId="0" borderId="65" xfId="70" applyFont="1" applyBorder="1" applyAlignment="1">
      <alignment vertical="center"/>
    </xf>
    <xf numFmtId="0" fontId="32" fillId="0" borderId="332" xfId="70" applyFont="1" applyBorder="1" applyAlignment="1">
      <alignment vertical="center"/>
    </xf>
    <xf numFmtId="0" fontId="60" fillId="0" borderId="19" xfId="70" applyFont="1" applyBorder="1" applyAlignment="1">
      <alignment vertical="center"/>
    </xf>
    <xf numFmtId="0" fontId="31" fillId="0" borderId="69" xfId="70" applyFont="1" applyBorder="1" applyAlignment="1">
      <alignment horizontal="center" vertical="center"/>
    </xf>
    <xf numFmtId="0" fontId="60" fillId="0" borderId="73" xfId="70" applyFont="1" applyBorder="1" applyAlignment="1">
      <alignment vertical="center"/>
    </xf>
    <xf numFmtId="0" fontId="60" fillId="0" borderId="292" xfId="70" applyFont="1" applyBorder="1" applyAlignment="1">
      <alignment vertical="center"/>
    </xf>
    <xf numFmtId="0" fontId="32" fillId="0" borderId="292" xfId="70" applyFont="1" applyBorder="1" applyAlignment="1">
      <alignment vertical="center"/>
    </xf>
    <xf numFmtId="0" fontId="32" fillId="0" borderId="61" xfId="70" applyFont="1" applyBorder="1" applyAlignment="1">
      <alignment vertical="center"/>
    </xf>
    <xf numFmtId="0" fontId="31" fillId="0" borderId="333" xfId="70" applyFont="1" applyBorder="1" applyAlignment="1">
      <alignment horizontal="center" vertical="center"/>
    </xf>
    <xf numFmtId="0" fontId="31" fillId="26" borderId="334" xfId="70" applyFont="1" applyFill="1" applyBorder="1" applyAlignment="1">
      <alignment horizontal="center" vertical="center"/>
    </xf>
    <xf numFmtId="0" fontId="31" fillId="26" borderId="63" xfId="70" applyFont="1" applyFill="1" applyBorder="1" applyAlignment="1">
      <alignment horizontal="center" vertical="center"/>
    </xf>
    <xf numFmtId="0" fontId="31" fillId="26" borderId="15" xfId="70" applyFont="1" applyFill="1" applyBorder="1" applyAlignment="1">
      <alignment horizontal="center" vertical="center"/>
    </xf>
    <xf numFmtId="0" fontId="60" fillId="0" borderId="0" xfId="70" applyFont="1" applyBorder="1" applyAlignment="1">
      <alignment horizontal="center" vertical="center"/>
    </xf>
    <xf numFmtId="0" fontId="31" fillId="26" borderId="16" xfId="70" applyFont="1" applyFill="1" applyBorder="1" applyAlignment="1">
      <alignment horizontal="center" vertical="center"/>
    </xf>
    <xf numFmtId="0" fontId="31" fillId="26" borderId="0" xfId="70" applyFont="1" applyFill="1" applyBorder="1" applyAlignment="1">
      <alignment horizontal="distributed" vertical="center"/>
    </xf>
    <xf numFmtId="0" fontId="187" fillId="0" borderId="0" xfId="70" applyFont="1" applyAlignment="1">
      <alignment horizontal="left" vertical="center"/>
    </xf>
    <xf numFmtId="0" fontId="31" fillId="35" borderId="13" xfId="70" applyFont="1" applyFill="1" applyBorder="1" applyAlignment="1">
      <alignment horizontal="center" vertical="center" wrapText="1"/>
    </xf>
    <xf numFmtId="0" fontId="31" fillId="35" borderId="18" xfId="70" applyFont="1" applyFill="1" applyBorder="1" applyAlignment="1">
      <alignment horizontal="center" vertical="center"/>
    </xf>
    <xf numFmtId="0" fontId="21" fillId="26" borderId="0" xfId="58" applyFont="1" applyFill="1" applyAlignment="1">
      <alignment horizontal="left" vertical="center" indent="1"/>
    </xf>
    <xf numFmtId="0" fontId="18" fillId="27" borderId="16" xfId="0" applyNumberFormat="1" applyFont="1" applyFill="1" applyBorder="1" applyAlignment="1" applyProtection="1">
      <alignment horizontal="left" indent="1"/>
    </xf>
    <xf numFmtId="0" fontId="36" fillId="26" borderId="176" xfId="0" applyFont="1" applyFill="1" applyBorder="1" applyAlignment="1">
      <alignment horizontal="center" vertical="center" wrapText="1"/>
    </xf>
    <xf numFmtId="0" fontId="134" fillId="26" borderId="128" xfId="0" applyFont="1" applyFill="1" applyBorder="1" applyAlignment="1">
      <alignment vertical="center" wrapText="1"/>
    </xf>
    <xf numFmtId="0" fontId="38" fillId="26" borderId="139" xfId="0" applyFont="1" applyFill="1" applyBorder="1" applyAlignment="1">
      <alignment horizontal="center" vertical="center" shrinkToFit="1"/>
    </xf>
    <xf numFmtId="0" fontId="23" fillId="26" borderId="104" xfId="0" applyFont="1" applyFill="1" applyBorder="1" applyAlignment="1">
      <alignment horizontal="center" vertical="center" shrinkToFit="1"/>
    </xf>
    <xf numFmtId="0" fontId="38" fillId="26" borderId="105" xfId="0" applyFont="1" applyFill="1" applyBorder="1" applyAlignment="1">
      <alignment horizontal="center" vertical="center" shrinkToFit="1"/>
    </xf>
    <xf numFmtId="0" fontId="0" fillId="26" borderId="51" xfId="0" applyFont="1" applyFill="1" applyBorder="1" applyAlignment="1">
      <alignment horizontal="center" vertical="center" wrapText="1"/>
    </xf>
    <xf numFmtId="0" fontId="134" fillId="26" borderId="119" xfId="0" applyFont="1" applyFill="1" applyBorder="1" applyAlignment="1">
      <alignment vertical="center" wrapText="1"/>
    </xf>
    <xf numFmtId="0" fontId="38" fillId="26" borderId="43" xfId="0" applyFont="1" applyFill="1" applyBorder="1" applyAlignment="1">
      <alignment horizontal="center" vertical="center" shrinkToFit="1"/>
    </xf>
    <xf numFmtId="58" fontId="23" fillId="26" borderId="23" xfId="0" applyNumberFormat="1" applyFont="1" applyFill="1" applyBorder="1" applyAlignment="1">
      <alignment horizontal="center" vertical="center" shrinkToFit="1"/>
    </xf>
    <xf numFmtId="0" fontId="38" fillId="26" borderId="107" xfId="0" applyFont="1" applyFill="1" applyBorder="1" applyAlignment="1">
      <alignment horizontal="center" vertical="center" shrinkToFit="1"/>
    </xf>
    <xf numFmtId="0" fontId="0" fillId="26" borderId="10" xfId="0" applyFont="1" applyFill="1" applyBorder="1" applyAlignment="1">
      <alignment horizontal="center" vertical="center" wrapText="1"/>
    </xf>
    <xf numFmtId="0" fontId="38" fillId="26" borderId="44" xfId="0" applyFont="1" applyFill="1" applyBorder="1" applyAlignment="1">
      <alignment horizontal="center" vertical="center" shrinkToFit="1"/>
    </xf>
    <xf numFmtId="0" fontId="23" fillId="26" borderId="21" xfId="0" applyFont="1" applyFill="1" applyBorder="1" applyAlignment="1">
      <alignment horizontal="center" vertical="center" shrinkToFit="1"/>
    </xf>
    <xf numFmtId="0" fontId="38" fillId="26" borderId="109" xfId="0" applyFont="1" applyFill="1" applyBorder="1" applyAlignment="1">
      <alignment horizontal="center" vertical="center" shrinkToFit="1"/>
    </xf>
    <xf numFmtId="0" fontId="0" fillId="26" borderId="14" xfId="0" applyFont="1" applyFill="1" applyBorder="1" applyAlignment="1">
      <alignment horizontal="center" vertical="center" wrapText="1"/>
    </xf>
    <xf numFmtId="0" fontId="23" fillId="26" borderId="23" xfId="0" applyFont="1" applyFill="1" applyBorder="1" applyAlignment="1">
      <alignment horizontal="center" vertical="center" shrinkToFit="1"/>
    </xf>
    <xf numFmtId="0" fontId="134" fillId="26" borderId="120" xfId="0" applyFont="1" applyFill="1" applyBorder="1" applyAlignment="1">
      <alignment vertical="center" wrapText="1"/>
    </xf>
    <xf numFmtId="0" fontId="38" fillId="26" borderId="60" xfId="0" applyFont="1" applyFill="1" applyBorder="1" applyAlignment="1">
      <alignment horizontal="center" vertical="center" shrinkToFit="1"/>
    </xf>
    <xf numFmtId="0" fontId="23" fillId="26" borderId="110" xfId="0" applyFont="1" applyFill="1" applyBorder="1" applyAlignment="1">
      <alignment horizontal="center" vertical="center" shrinkToFit="1"/>
    </xf>
    <xf numFmtId="0" fontId="38" fillId="26" borderId="113" xfId="0" applyFont="1" applyFill="1" applyBorder="1" applyAlignment="1">
      <alignment horizontal="center" vertical="center" shrinkToFit="1"/>
    </xf>
    <xf numFmtId="179" fontId="38" fillId="26" borderId="40" xfId="0" applyNumberFormat="1" applyFont="1" applyFill="1" applyBorder="1" applyAlignment="1" applyProtection="1">
      <alignment horizontal="center" vertical="center" shrinkToFit="1"/>
    </xf>
    <xf numFmtId="0" fontId="23" fillId="26" borderId="22" xfId="0" applyFont="1" applyFill="1" applyBorder="1" applyAlignment="1">
      <alignment horizontal="center" vertical="center" shrinkToFit="1"/>
    </xf>
    <xf numFmtId="0" fontId="38" fillId="26" borderId="112" xfId="0" applyFont="1" applyFill="1" applyBorder="1" applyAlignment="1">
      <alignment horizontal="center" vertical="center" shrinkToFit="1"/>
    </xf>
    <xf numFmtId="0" fontId="38" fillId="26" borderId="247" xfId="0" applyFont="1" applyFill="1" applyBorder="1" applyAlignment="1">
      <alignment horizontal="center" vertical="center" shrinkToFit="1"/>
    </xf>
    <xf numFmtId="0" fontId="23" fillId="26" borderId="248" xfId="0" applyFont="1" applyFill="1" applyBorder="1" applyAlignment="1">
      <alignment horizontal="center" vertical="center" shrinkToFit="1"/>
    </xf>
    <xf numFmtId="0" fontId="38" fillId="26" borderId="249" xfId="0" applyFont="1" applyFill="1" applyBorder="1" applyAlignment="1">
      <alignment horizontal="center" vertical="center" shrinkToFit="1"/>
    </xf>
    <xf numFmtId="179" fontId="38" fillId="26" borderId="251" xfId="0" applyNumberFormat="1" applyFont="1" applyFill="1" applyBorder="1" applyAlignment="1" applyProtection="1">
      <alignment horizontal="center" vertical="center" shrinkToFit="1"/>
    </xf>
    <xf numFmtId="0" fontId="23" fillId="26" borderId="252" xfId="0" applyFont="1" applyFill="1" applyBorder="1" applyAlignment="1">
      <alignment horizontal="center" vertical="center" shrinkToFit="1"/>
    </xf>
    <xf numFmtId="0" fontId="38" fillId="26" borderId="253" xfId="0" applyFont="1" applyFill="1" applyBorder="1" applyAlignment="1">
      <alignment horizontal="center" vertical="center" shrinkToFit="1"/>
    </xf>
    <xf numFmtId="0" fontId="38" fillId="26" borderId="40" xfId="0" applyFont="1" applyFill="1" applyBorder="1" applyAlignment="1">
      <alignment horizontal="center" vertical="center" shrinkToFit="1"/>
    </xf>
    <xf numFmtId="58" fontId="23" fillId="26" borderId="22" xfId="0" applyNumberFormat="1" applyFont="1" applyFill="1" applyBorder="1" applyAlignment="1">
      <alignment horizontal="center" vertical="center" shrinkToFit="1"/>
    </xf>
    <xf numFmtId="58" fontId="38" fillId="26" borderId="112" xfId="0" applyNumberFormat="1" applyFont="1" applyFill="1" applyBorder="1" applyAlignment="1">
      <alignment horizontal="center" vertical="center" shrinkToFit="1"/>
    </xf>
    <xf numFmtId="179" fontId="38" fillId="26" borderId="60" xfId="0" applyNumberFormat="1" applyFont="1" applyFill="1" applyBorder="1" applyAlignment="1" applyProtection="1">
      <alignment horizontal="center" vertical="center" shrinkToFit="1"/>
    </xf>
    <xf numFmtId="58" fontId="23" fillId="26" borderId="110" xfId="0" applyNumberFormat="1" applyFont="1" applyFill="1" applyBorder="1" applyAlignment="1">
      <alignment horizontal="center" vertical="center" shrinkToFit="1"/>
    </xf>
    <xf numFmtId="58" fontId="38" fillId="26" borderId="113" xfId="0" applyNumberFormat="1" applyFont="1" applyFill="1" applyBorder="1" applyAlignment="1">
      <alignment horizontal="center" vertical="center" shrinkToFit="1"/>
    </xf>
    <xf numFmtId="0" fontId="134" fillId="26" borderId="128" xfId="0" applyFont="1" applyFill="1" applyBorder="1" applyAlignment="1">
      <alignment horizontal="center" vertical="center" wrapText="1"/>
    </xf>
    <xf numFmtId="0" fontId="134" fillId="26" borderId="119" xfId="0" applyFont="1" applyFill="1" applyBorder="1" applyAlignment="1">
      <alignment horizontal="center" vertical="center" wrapText="1"/>
    </xf>
    <xf numFmtId="0" fontId="38" fillId="26" borderId="196" xfId="0" applyFont="1" applyFill="1" applyBorder="1" applyAlignment="1">
      <alignment horizontal="center" vertical="center" shrinkToFit="1"/>
    </xf>
    <xf numFmtId="0" fontId="23" fillId="26" borderId="197" xfId="0" applyFont="1" applyFill="1" applyBorder="1" applyAlignment="1">
      <alignment horizontal="center" vertical="center" shrinkToFit="1"/>
    </xf>
    <xf numFmtId="0" fontId="38" fillId="26" borderId="198" xfId="0" applyFont="1" applyFill="1" applyBorder="1" applyAlignment="1">
      <alignment horizontal="center" vertical="center" shrinkToFit="1"/>
    </xf>
    <xf numFmtId="0" fontId="38" fillId="26" borderId="201" xfId="0" applyFont="1" applyFill="1" applyBorder="1" applyAlignment="1">
      <alignment horizontal="center" vertical="center" shrinkToFit="1"/>
    </xf>
    <xf numFmtId="56" fontId="23" fillId="26" borderId="202" xfId="0" applyNumberFormat="1" applyFont="1" applyFill="1" applyBorder="1" applyAlignment="1">
      <alignment horizontal="center" vertical="center" shrinkToFit="1"/>
    </xf>
    <xf numFmtId="56" fontId="38" fillId="26" borderId="203" xfId="0" applyNumberFormat="1" applyFont="1" applyFill="1" applyBorder="1" applyAlignment="1">
      <alignment horizontal="center" vertical="center" shrinkToFit="1"/>
    </xf>
    <xf numFmtId="56" fontId="23" fillId="26" borderId="23" xfId="0" applyNumberFormat="1" applyFont="1" applyFill="1" applyBorder="1" applyAlignment="1">
      <alignment horizontal="center" vertical="center" shrinkToFit="1"/>
    </xf>
    <xf numFmtId="56" fontId="38" fillId="26" borderId="107" xfId="0" applyNumberFormat="1" applyFont="1" applyFill="1" applyBorder="1" applyAlignment="1">
      <alignment horizontal="center" vertical="center" shrinkToFit="1"/>
    </xf>
    <xf numFmtId="0" fontId="23" fillId="26" borderId="202" xfId="0" applyFont="1" applyFill="1" applyBorder="1" applyAlignment="1">
      <alignment horizontal="center" vertical="center" shrinkToFit="1"/>
    </xf>
    <xf numFmtId="0" fontId="38" fillId="26" borderId="203" xfId="0" applyFont="1" applyFill="1" applyBorder="1" applyAlignment="1">
      <alignment horizontal="center" vertical="center" shrinkToFit="1"/>
    </xf>
    <xf numFmtId="0" fontId="38" fillId="26" borderId="189" xfId="0" applyFont="1" applyFill="1" applyBorder="1" applyAlignment="1">
      <alignment horizontal="center" vertical="center" shrinkToFit="1"/>
    </xf>
    <xf numFmtId="0" fontId="23" fillId="26" borderId="181" xfId="0" applyFont="1" applyFill="1" applyBorder="1" applyAlignment="1">
      <alignment horizontal="center" vertical="center" shrinkToFit="1"/>
    </xf>
    <xf numFmtId="0" fontId="38" fillId="26" borderId="182" xfId="0" applyFont="1" applyFill="1" applyBorder="1" applyAlignment="1">
      <alignment horizontal="center" vertical="center" shrinkToFit="1"/>
    </xf>
    <xf numFmtId="58" fontId="38" fillId="26" borderId="107" xfId="0" applyNumberFormat="1" applyFont="1" applyFill="1" applyBorder="1" applyAlignment="1">
      <alignment horizontal="center" vertical="center" shrinkToFit="1"/>
    </xf>
    <xf numFmtId="58" fontId="23" fillId="26" borderId="202" xfId="0" applyNumberFormat="1" applyFont="1" applyFill="1" applyBorder="1" applyAlignment="1">
      <alignment horizontal="center" vertical="center" shrinkToFit="1"/>
    </xf>
    <xf numFmtId="58" fontId="38" fillId="26" borderId="203" xfId="0" applyNumberFormat="1" applyFont="1" applyFill="1" applyBorder="1" applyAlignment="1">
      <alignment horizontal="center" vertical="center" shrinkToFit="1"/>
    </xf>
    <xf numFmtId="58" fontId="23" fillId="26" borderId="21" xfId="0" applyNumberFormat="1" applyFont="1" applyFill="1" applyBorder="1" applyAlignment="1">
      <alignment horizontal="center" vertical="center" shrinkToFit="1"/>
    </xf>
    <xf numFmtId="58" fontId="38" fillId="26" borderId="109" xfId="0" applyNumberFormat="1" applyFont="1" applyFill="1" applyBorder="1" applyAlignment="1">
      <alignment horizontal="center" vertical="center" shrinkToFit="1"/>
    </xf>
    <xf numFmtId="0" fontId="79" fillId="26" borderId="40" xfId="0" applyFont="1" applyFill="1" applyBorder="1" applyAlignment="1">
      <alignment vertical="center"/>
    </xf>
    <xf numFmtId="0" fontId="134" fillId="26" borderId="120" xfId="0" applyFont="1" applyFill="1" applyBorder="1" applyAlignment="1">
      <alignment horizontal="center" vertical="center" wrapText="1"/>
    </xf>
    <xf numFmtId="176" fontId="23" fillId="26" borderId="22" xfId="0" applyNumberFormat="1" applyFont="1" applyFill="1" applyBorder="1" applyAlignment="1">
      <alignment horizontal="center" vertical="center" shrinkToFit="1"/>
    </xf>
    <xf numFmtId="179" fontId="38" fillId="26" borderId="43" xfId="0" applyNumberFormat="1" applyFont="1" applyFill="1" applyBorder="1" applyAlignment="1" applyProtection="1">
      <alignment horizontal="center" vertical="center" shrinkToFit="1"/>
    </xf>
    <xf numFmtId="0" fontId="38" fillId="26" borderId="188" xfId="0" applyFont="1" applyFill="1" applyBorder="1" applyAlignment="1">
      <alignment horizontal="center" vertical="center" shrinkToFit="1"/>
    </xf>
    <xf numFmtId="0" fontId="23" fillId="26" borderId="185" xfId="0" applyFont="1" applyFill="1" applyBorder="1" applyAlignment="1">
      <alignment horizontal="center" vertical="center" shrinkToFit="1"/>
    </xf>
    <xf numFmtId="0" fontId="38" fillId="26" borderId="186" xfId="0" applyFont="1" applyFill="1" applyBorder="1" applyAlignment="1">
      <alignment horizontal="center" vertical="center" shrinkToFit="1"/>
    </xf>
    <xf numFmtId="0" fontId="134" fillId="26" borderId="129" xfId="0" applyFont="1" applyFill="1" applyBorder="1" applyAlignment="1">
      <alignment vertical="center" wrapText="1"/>
    </xf>
    <xf numFmtId="0" fontId="38" fillId="26" borderId="46" xfId="0" applyFont="1" applyFill="1" applyBorder="1" applyAlignment="1">
      <alignment horizontal="center" vertical="center" shrinkToFit="1"/>
    </xf>
    <xf numFmtId="0" fontId="23" fillId="26" borderId="115" xfId="0" applyFont="1" applyFill="1" applyBorder="1" applyAlignment="1">
      <alignment horizontal="center" vertical="center" shrinkToFit="1"/>
    </xf>
    <xf numFmtId="0" fontId="38" fillId="26" borderId="116" xfId="0" applyFont="1" applyFill="1" applyBorder="1" applyAlignment="1">
      <alignment horizontal="center" vertical="center" shrinkToFit="1"/>
    </xf>
    <xf numFmtId="0" fontId="21" fillId="0" borderId="0" xfId="58" applyFont="1" applyFill="1" applyBorder="1" applyAlignment="1">
      <alignment horizontal="center" vertical="center"/>
    </xf>
    <xf numFmtId="0" fontId="136" fillId="0" borderId="21" xfId="0" applyFont="1" applyBorder="1" applyAlignment="1">
      <alignment vertical="center"/>
    </xf>
    <xf numFmtId="0" fontId="113" fillId="0" borderId="0" xfId="44" applyFont="1">
      <alignment vertical="center"/>
    </xf>
    <xf numFmtId="0" fontId="111" fillId="0" borderId="0" xfId="68" applyFont="1" applyAlignment="1">
      <alignment vertical="center"/>
    </xf>
    <xf numFmtId="0" fontId="113" fillId="0" borderId="0" xfId="68" applyFont="1" applyAlignment="1">
      <alignment vertical="center"/>
    </xf>
    <xf numFmtId="0" fontId="124" fillId="31" borderId="23" xfId="81" applyFont="1" applyFill="1" applyBorder="1" applyAlignment="1">
      <alignment horizontal="center" vertical="center" shrinkToFit="1"/>
    </xf>
    <xf numFmtId="0" fontId="88" fillId="31" borderId="23" xfId="81" applyFont="1" applyFill="1" applyBorder="1" applyAlignment="1">
      <alignment horizontal="center" vertical="center"/>
    </xf>
    <xf numFmtId="0" fontId="88" fillId="0" borderId="210" xfId="81" applyFont="1" applyBorder="1" applyAlignment="1">
      <alignment horizontal="center" vertical="center"/>
    </xf>
    <xf numFmtId="0" fontId="124" fillId="31" borderId="21" xfId="81" applyFont="1" applyFill="1" applyBorder="1" applyAlignment="1">
      <alignment horizontal="center" vertical="center" shrinkToFit="1"/>
    </xf>
    <xf numFmtId="0" fontId="124" fillId="31" borderId="23" xfId="81" applyFont="1" applyFill="1" applyBorder="1" applyAlignment="1">
      <alignment horizontal="center" vertical="center" shrinkToFit="1"/>
    </xf>
    <xf numFmtId="0" fontId="124" fillId="0" borderId="19" xfId="81" applyFont="1" applyBorder="1" applyAlignment="1">
      <alignment horizontal="left" vertical="center" wrapText="1"/>
    </xf>
    <xf numFmtId="0" fontId="88" fillId="0" borderId="19" xfId="81" applyFont="1" applyBorder="1" applyAlignment="1">
      <alignment horizontal="center" vertical="center"/>
    </xf>
    <xf numFmtId="0" fontId="88" fillId="0" borderId="23" xfId="81" applyFont="1" applyBorder="1" applyAlignment="1">
      <alignment horizontal="center" vertical="center"/>
    </xf>
    <xf numFmtId="0" fontId="126" fillId="32" borderId="23" xfId="81" applyFont="1" applyFill="1" applyBorder="1" applyAlignment="1">
      <alignment horizontal="center" vertical="center"/>
    </xf>
    <xf numFmtId="0" fontId="126" fillId="32" borderId="19" xfId="81" applyFont="1" applyFill="1" applyBorder="1" applyAlignment="1">
      <alignment horizontal="center" vertical="center"/>
    </xf>
    <xf numFmtId="0" fontId="88" fillId="31" borderId="23" xfId="81" applyFont="1" applyFill="1" applyBorder="1" applyAlignment="1">
      <alignment horizontal="center" vertical="center"/>
    </xf>
    <xf numFmtId="0" fontId="124" fillId="31" borderId="23" xfId="72" applyFont="1" applyFill="1" applyBorder="1" applyAlignment="1">
      <alignment horizontal="center" vertical="center" shrinkToFit="1"/>
    </xf>
    <xf numFmtId="0" fontId="179" fillId="0" borderId="19" xfId="81" applyFont="1" applyFill="1" applyBorder="1" applyAlignment="1">
      <alignment vertical="center" shrinkToFit="1"/>
    </xf>
    <xf numFmtId="0" fontId="191" fillId="0" borderId="19" xfId="81" applyFont="1" applyBorder="1" applyAlignment="1">
      <alignment vertical="center" wrapText="1" shrinkToFit="1"/>
    </xf>
    <xf numFmtId="0" fontId="0" fillId="0" borderId="0" xfId="0" applyFont="1" applyAlignment="1">
      <alignment vertical="center" wrapText="1"/>
    </xf>
    <xf numFmtId="0" fontId="78" fillId="0" borderId="0" xfId="81" applyFont="1">
      <alignment vertical="center"/>
    </xf>
    <xf numFmtId="0" fontId="0" fillId="0" borderId="0" xfId="0" applyFont="1" applyAlignment="1">
      <alignment horizontal="left" vertical="center" wrapText="1"/>
    </xf>
    <xf numFmtId="0" fontId="21" fillId="27" borderId="0" xfId="58" applyFont="1" applyFill="1" applyAlignment="1" applyProtection="1">
      <alignment horizontal="left" vertical="center"/>
    </xf>
    <xf numFmtId="0" fontId="0" fillId="0" borderId="0" xfId="0" applyFont="1" applyAlignment="1">
      <alignment vertical="center" wrapText="1"/>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14" fontId="136" fillId="0" borderId="0" xfId="0" quotePrefix="1" applyNumberFormat="1" applyFont="1" applyAlignment="1">
      <alignment horizontal="center" vertical="center"/>
    </xf>
    <xf numFmtId="0" fontId="136" fillId="0" borderId="0" xfId="0" applyFont="1" applyAlignment="1">
      <alignment horizontal="center" vertical="center"/>
    </xf>
    <xf numFmtId="0" fontId="136" fillId="0" borderId="0" xfId="0" quotePrefix="1" applyFont="1" applyAlignment="1">
      <alignment vertical="center" wrapText="1"/>
    </xf>
    <xf numFmtId="0" fontId="136" fillId="0" borderId="0" xfId="0" applyFont="1" applyAlignment="1">
      <alignment vertical="center" wrapText="1"/>
    </xf>
    <xf numFmtId="14" fontId="136" fillId="0" borderId="0" xfId="0" applyNumberFormat="1" applyFont="1" applyAlignment="1">
      <alignment horizontal="center" vertical="top"/>
    </xf>
    <xf numFmtId="0" fontId="136" fillId="0" borderId="0" xfId="0" applyFont="1" applyAlignment="1">
      <alignment horizontal="left" vertical="center" wrapText="1"/>
    </xf>
    <xf numFmtId="0" fontId="193" fillId="0" borderId="0" xfId="0" applyFont="1" applyAlignment="1"/>
    <xf numFmtId="0" fontId="193" fillId="0" borderId="0" xfId="0" applyFont="1" applyAlignment="1">
      <alignment horizontal="center"/>
    </xf>
    <xf numFmtId="0" fontId="162" fillId="0" borderId="0" xfId="79" applyFont="1" applyFill="1" applyAlignment="1">
      <alignment horizontal="centerContinuous" vertical="center"/>
    </xf>
    <xf numFmtId="0" fontId="194" fillId="0" borderId="0" xfId="79" applyFont="1" applyFill="1" applyAlignment="1">
      <alignment horizontal="centerContinuous" vertical="center"/>
    </xf>
    <xf numFmtId="0" fontId="195" fillId="0" borderId="0" xfId="79" applyFont="1" applyFill="1">
      <alignment vertical="center"/>
    </xf>
    <xf numFmtId="0" fontId="162" fillId="0" borderId="0" xfId="79" applyFont="1" applyFill="1">
      <alignment vertical="center"/>
    </xf>
    <xf numFmtId="0" fontId="196" fillId="0" borderId="11" xfId="79" applyFont="1" applyFill="1" applyBorder="1" applyAlignment="1">
      <alignment horizontal="center" vertical="center"/>
    </xf>
    <xf numFmtId="0" fontId="196" fillId="27" borderId="148" xfId="79" applyFont="1" applyFill="1" applyBorder="1" applyAlignment="1">
      <alignment horizontal="right" vertical="center"/>
    </xf>
    <xf numFmtId="0" fontId="196" fillId="27" borderId="28" xfId="79" applyFont="1" applyFill="1" applyBorder="1">
      <alignment vertical="center"/>
    </xf>
    <xf numFmtId="0" fontId="196" fillId="27" borderId="148" xfId="79" applyFont="1" applyFill="1" applyBorder="1" applyAlignment="1">
      <alignment horizontal="left" vertical="center" indent="1"/>
    </xf>
    <xf numFmtId="0" fontId="196" fillId="27" borderId="12" xfId="79" applyFont="1" applyFill="1" applyBorder="1">
      <alignment vertical="center"/>
    </xf>
    <xf numFmtId="0" fontId="196" fillId="34" borderId="28" xfId="79" applyFont="1" applyFill="1" applyBorder="1" applyAlignment="1">
      <alignment vertical="center"/>
    </xf>
    <xf numFmtId="0" fontId="196" fillId="34" borderId="12" xfId="79" applyFont="1" applyFill="1" applyBorder="1" applyAlignment="1">
      <alignment vertical="center"/>
    </xf>
    <xf numFmtId="0" fontId="191" fillId="0" borderId="23" xfId="81" applyFont="1" applyBorder="1" applyAlignment="1">
      <alignment vertical="center" wrapText="1" shrinkToFit="1"/>
    </xf>
    <xf numFmtId="0" fontId="191" fillId="0" borderId="19" xfId="81" applyFont="1" applyBorder="1" applyAlignment="1">
      <alignment vertical="center" wrapText="1"/>
    </xf>
    <xf numFmtId="0" fontId="198" fillId="32" borderId="210" xfId="81" applyFont="1" applyFill="1" applyBorder="1" applyAlignment="1">
      <alignment horizontal="center" vertical="center"/>
    </xf>
    <xf numFmtId="0" fontId="198" fillId="32" borderId="23" xfId="81" applyFont="1" applyFill="1" applyBorder="1" applyAlignment="1">
      <alignment horizontal="center" vertical="center"/>
    </xf>
    <xf numFmtId="0" fontId="198" fillId="32" borderId="19" xfId="81" applyFont="1" applyFill="1" applyBorder="1" applyAlignment="1">
      <alignment horizontal="center" vertical="center"/>
    </xf>
    <xf numFmtId="0" fontId="78" fillId="0" borderId="0" xfId="81" applyFont="1" applyAlignment="1">
      <alignment horizontal="center" vertical="center"/>
    </xf>
    <xf numFmtId="0" fontId="78" fillId="0" borderId="210" xfId="81" applyFont="1" applyBorder="1" applyAlignment="1">
      <alignment horizontal="center" vertical="center" wrapText="1"/>
    </xf>
    <xf numFmtId="0" fontId="78" fillId="0" borderId="210" xfId="81" applyFont="1" applyBorder="1" applyAlignment="1">
      <alignment horizontal="center" vertical="center"/>
    </xf>
    <xf numFmtId="0" fontId="179" fillId="31" borderId="23" xfId="81" applyFont="1" applyFill="1" applyBorder="1" applyAlignment="1">
      <alignment horizontal="center" vertical="center" shrinkToFit="1"/>
    </xf>
    <xf numFmtId="0" fontId="179" fillId="0" borderId="23" xfId="81" applyFont="1" applyBorder="1" applyAlignment="1">
      <alignment horizontal="left" vertical="center" wrapText="1"/>
    </xf>
    <xf numFmtId="0" fontId="78" fillId="0" borderId="23" xfId="81" applyFont="1" applyBorder="1" applyAlignment="1">
      <alignment horizontal="center" vertical="center"/>
    </xf>
    <xf numFmtId="0" fontId="179" fillId="31" borderId="19" xfId="81" applyFont="1" applyFill="1" applyBorder="1" applyAlignment="1">
      <alignment horizontal="center" vertical="center" shrinkToFit="1"/>
    </xf>
    <xf numFmtId="0" fontId="179" fillId="0" borderId="19" xfId="81" applyFont="1" applyBorder="1" applyAlignment="1">
      <alignment horizontal="left" vertical="center" wrapText="1"/>
    </xf>
    <xf numFmtId="0" fontId="179" fillId="0" borderId="19" xfId="81" applyFont="1" applyFill="1" applyBorder="1" applyAlignment="1">
      <alignment vertical="center" wrapText="1"/>
    </xf>
    <xf numFmtId="0" fontId="78" fillId="31" borderId="19" xfId="81" applyFont="1" applyFill="1" applyBorder="1" applyAlignment="1">
      <alignment horizontal="center" vertical="center"/>
    </xf>
    <xf numFmtId="0" fontId="78" fillId="0" borderId="19" xfId="81" applyFont="1" applyBorder="1" applyAlignment="1">
      <alignment horizontal="center" vertical="center"/>
    </xf>
    <xf numFmtId="0" fontId="179" fillId="0" borderId="19" xfId="81" applyFont="1" applyBorder="1" applyAlignment="1">
      <alignment vertical="center" shrinkToFit="1"/>
    </xf>
    <xf numFmtId="0" fontId="179" fillId="0" borderId="19" xfId="81" applyFont="1" applyBorder="1" applyAlignment="1">
      <alignment vertical="center" wrapText="1"/>
    </xf>
    <xf numFmtId="0" fontId="78" fillId="31" borderId="23" xfId="81" applyFont="1" applyFill="1" applyBorder="1" applyAlignment="1">
      <alignment horizontal="center" vertical="center"/>
    </xf>
    <xf numFmtId="14" fontId="93" fillId="0" borderId="0" xfId="0" applyNumberFormat="1" applyFont="1" applyAlignment="1">
      <alignment horizontal="center" vertical="center"/>
    </xf>
    <xf numFmtId="0" fontId="135" fillId="0" borderId="34" xfId="0" applyFont="1" applyFill="1" applyBorder="1" applyAlignment="1">
      <alignment vertical="center"/>
    </xf>
    <xf numFmtId="0" fontId="139" fillId="0" borderId="0" xfId="0" applyFont="1" applyFill="1" applyAlignment="1">
      <alignment vertical="center" wrapText="1"/>
    </xf>
    <xf numFmtId="0" fontId="36" fillId="26" borderId="31" xfId="0" applyFont="1" applyFill="1" applyBorder="1" applyAlignment="1">
      <alignment vertical="center"/>
    </xf>
    <xf numFmtId="0" fontId="36" fillId="26" borderId="32" xfId="0" applyFont="1" applyFill="1" applyBorder="1" applyAlignment="1">
      <alignment vertical="center"/>
    </xf>
    <xf numFmtId="0" fontId="36" fillId="26" borderId="50" xfId="0" applyFont="1" applyFill="1" applyBorder="1" applyAlignment="1">
      <alignment vertical="center"/>
    </xf>
    <xf numFmtId="0" fontId="36" fillId="26" borderId="140" xfId="0" applyFont="1" applyFill="1" applyBorder="1" applyAlignment="1">
      <alignment vertical="center"/>
    </xf>
    <xf numFmtId="0" fontId="36" fillId="26" borderId="50" xfId="0" applyFont="1" applyFill="1" applyBorder="1" applyAlignment="1">
      <alignment horizontal="center" vertical="center" wrapText="1"/>
    </xf>
    <xf numFmtId="0" fontId="80" fillId="0" borderId="0" xfId="87" applyFont="1" applyProtection="1">
      <alignment vertical="center"/>
    </xf>
    <xf numFmtId="0" fontId="80" fillId="0" borderId="0" xfId="87" applyFont="1" applyAlignment="1" applyProtection="1">
      <alignment horizontal="left" vertical="center"/>
    </xf>
    <xf numFmtId="0" fontId="81" fillId="0" borderId="0" xfId="87" applyFont="1" applyProtection="1">
      <alignment vertical="center"/>
    </xf>
    <xf numFmtId="0" fontId="81" fillId="0" borderId="0" xfId="87" applyFont="1" applyAlignment="1" applyProtection="1">
      <alignment horizontal="center" vertical="center"/>
    </xf>
    <xf numFmtId="0" fontId="80" fillId="0" borderId="0" xfId="87" applyFont="1" applyAlignment="1" applyProtection="1">
      <alignment horizontal="center" vertical="center"/>
    </xf>
    <xf numFmtId="0" fontId="81" fillId="0" borderId="0" xfId="87" applyFont="1" applyAlignment="1">
      <alignment horizontal="center" vertical="center"/>
    </xf>
    <xf numFmtId="0" fontId="81" fillId="0" borderId="0" xfId="87" applyFont="1">
      <alignment vertical="center"/>
    </xf>
    <xf numFmtId="181" fontId="81" fillId="0" borderId="0" xfId="87" applyNumberFormat="1" applyFont="1">
      <alignment vertical="center"/>
    </xf>
    <xf numFmtId="0" fontId="82" fillId="0" borderId="0" xfId="87" applyFont="1" applyAlignment="1">
      <alignment horizontal="right" vertical="center"/>
    </xf>
    <xf numFmtId="0" fontId="81" fillId="0" borderId="0" xfId="87" applyFont="1" applyAlignment="1">
      <alignment vertical="center" shrinkToFit="1"/>
    </xf>
    <xf numFmtId="0" fontId="82" fillId="0" borderId="0" xfId="87" applyFont="1" applyAlignment="1" applyProtection="1">
      <alignment horizontal="right" vertical="center"/>
    </xf>
    <xf numFmtId="181" fontId="81" fillId="0" borderId="0" xfId="87" applyNumberFormat="1" applyFont="1" applyProtection="1">
      <alignment vertical="center"/>
    </xf>
    <xf numFmtId="0" fontId="81" fillId="0" borderId="0" xfId="87" applyFont="1" applyFill="1">
      <alignment vertical="center"/>
    </xf>
    <xf numFmtId="0" fontId="82" fillId="0" borderId="0" xfId="87" applyFont="1" applyAlignment="1" applyProtection="1">
      <alignment horizontal="left" vertical="center"/>
    </xf>
    <xf numFmtId="0" fontId="81" fillId="0" borderId="0" xfId="87" applyFont="1" applyFill="1" applyAlignment="1" applyProtection="1">
      <alignment vertical="center"/>
    </xf>
    <xf numFmtId="0" fontId="130" fillId="0" borderId="0" xfId="87" applyFont="1" applyFill="1" applyBorder="1" applyAlignment="1">
      <alignment vertical="center"/>
    </xf>
    <xf numFmtId="0" fontId="82" fillId="0" borderId="0" xfId="87" applyFont="1" applyFill="1" applyBorder="1">
      <alignment vertical="center"/>
    </xf>
    <xf numFmtId="0" fontId="82" fillId="0" borderId="0" xfId="87" applyFont="1" applyFill="1" applyBorder="1" applyAlignment="1">
      <alignment vertical="center" wrapText="1" shrinkToFit="1"/>
    </xf>
    <xf numFmtId="0" fontId="81" fillId="0" borderId="0" xfId="87" applyFont="1" applyFill="1" applyBorder="1">
      <alignment vertical="center"/>
    </xf>
    <xf numFmtId="0" fontId="81" fillId="0" borderId="0" xfId="87" applyFont="1" applyFill="1" applyBorder="1" applyAlignment="1">
      <alignment vertical="center" wrapText="1"/>
    </xf>
    <xf numFmtId="0" fontId="81" fillId="0" borderId="0" xfId="87" applyFont="1" applyAlignment="1">
      <alignment vertical="center"/>
    </xf>
    <xf numFmtId="0" fontId="83" fillId="0" borderId="0" xfId="87" applyFont="1" applyFill="1" applyBorder="1" applyAlignment="1">
      <alignment vertical="center" wrapText="1"/>
    </xf>
    <xf numFmtId="0" fontId="83" fillId="0" borderId="19" xfId="87" applyFont="1" applyBorder="1" applyAlignment="1">
      <alignment horizontal="center" vertical="center"/>
    </xf>
    <xf numFmtId="0" fontId="83" fillId="0" borderId="19" xfId="87" applyFont="1" applyBorder="1" applyAlignment="1">
      <alignment horizontal="center" vertical="center" wrapText="1" shrinkToFit="1"/>
    </xf>
    <xf numFmtId="0" fontId="83" fillId="0" borderId="19" xfId="87" applyFont="1" applyBorder="1" applyAlignment="1">
      <alignment horizontal="center" vertical="center" wrapText="1"/>
    </xf>
    <xf numFmtId="181" fontId="83" fillId="0" borderId="19" xfId="87" applyNumberFormat="1" applyFont="1" applyBorder="1" applyAlignment="1">
      <alignment horizontal="center" vertical="center"/>
    </xf>
    <xf numFmtId="0" fontId="82" fillId="0" borderId="0" xfId="87" applyFont="1" applyFill="1" applyBorder="1" applyAlignment="1">
      <alignment vertical="center" wrapText="1"/>
    </xf>
    <xf numFmtId="0" fontId="82" fillId="0" borderId="0" xfId="87" applyFont="1" applyFill="1" applyBorder="1" applyAlignment="1">
      <alignment vertical="center" shrinkToFit="1"/>
    </xf>
    <xf numFmtId="0" fontId="81" fillId="0" borderId="0" xfId="87" applyFont="1" applyFill="1" applyBorder="1" applyAlignment="1">
      <alignment vertical="center" shrinkToFit="1"/>
    </xf>
    <xf numFmtId="0" fontId="82" fillId="0" borderId="0" xfId="87" applyFont="1">
      <alignment vertical="center"/>
    </xf>
    <xf numFmtId="0" fontId="82" fillId="0" borderId="0" xfId="87" applyFont="1" applyFill="1" applyBorder="1" applyAlignment="1">
      <alignment vertical="center"/>
    </xf>
    <xf numFmtId="179" fontId="81" fillId="0" borderId="13" xfId="87" applyNumberFormat="1" applyFont="1" applyBorder="1" applyAlignment="1">
      <alignment horizontal="center" vertical="center"/>
    </xf>
    <xf numFmtId="181" fontId="81" fillId="0" borderId="13" xfId="88" applyNumberFormat="1" applyFont="1" applyBorder="1" applyAlignment="1">
      <alignment horizontal="center" vertical="center"/>
    </xf>
    <xf numFmtId="193" fontId="82" fillId="0" borderId="0" xfId="87" applyNumberFormat="1" applyFont="1" applyAlignment="1" applyProtection="1">
      <alignment vertical="center"/>
    </xf>
    <xf numFmtId="0" fontId="81" fillId="0" borderId="0" xfId="87" applyFont="1" applyFill="1" applyBorder="1" applyAlignment="1">
      <alignment vertical="center"/>
    </xf>
    <xf numFmtId="181" fontId="132" fillId="0" borderId="0" xfId="87" applyNumberFormat="1" applyFont="1" applyFill="1" applyBorder="1" applyAlignment="1">
      <alignment vertical="center"/>
    </xf>
    <xf numFmtId="179" fontId="81" fillId="0" borderId="225" xfId="87" applyNumberFormat="1" applyFont="1" applyBorder="1" applyAlignment="1">
      <alignment horizontal="center" vertical="center"/>
    </xf>
    <xf numFmtId="181" fontId="81" fillId="0" borderId="222" xfId="88" applyNumberFormat="1" applyFont="1" applyBorder="1" applyAlignment="1">
      <alignment horizontal="center" vertical="center"/>
    </xf>
    <xf numFmtId="0" fontId="81" fillId="0" borderId="0" xfId="87" applyFont="1" applyFill="1" applyBorder="1" applyAlignment="1">
      <alignment vertical="center" textRotation="255"/>
    </xf>
    <xf numFmtId="181" fontId="81" fillId="0" borderId="0" xfId="88" applyNumberFormat="1" applyFont="1" applyFill="1" applyBorder="1" applyAlignment="1">
      <alignment vertical="center"/>
    </xf>
    <xf numFmtId="181" fontId="130" fillId="0" borderId="0" xfId="87" applyNumberFormat="1" applyFont="1" applyFill="1" applyBorder="1" applyAlignment="1">
      <alignment vertical="center"/>
    </xf>
    <xf numFmtId="179" fontId="81" fillId="0" borderId="97" xfId="87" applyNumberFormat="1" applyFont="1" applyBorder="1" applyAlignment="1">
      <alignment horizontal="center" vertical="center"/>
    </xf>
    <xf numFmtId="179" fontId="81" fillId="0" borderId="16" xfId="87" applyNumberFormat="1" applyFont="1" applyBorder="1" applyAlignment="1">
      <alignment horizontal="center" vertical="center"/>
    </xf>
    <xf numFmtId="181" fontId="81" fillId="0" borderId="16" xfId="88" applyNumberFormat="1" applyFont="1" applyBorder="1" applyAlignment="1">
      <alignment horizontal="center" vertical="center"/>
    </xf>
    <xf numFmtId="0" fontId="133" fillId="0" borderId="0" xfId="87" applyFont="1" applyFill="1" applyBorder="1" applyAlignment="1">
      <alignment vertical="center"/>
    </xf>
    <xf numFmtId="179" fontId="81" fillId="0" borderId="18" xfId="87" applyNumberFormat="1" applyFont="1" applyBorder="1" applyAlignment="1">
      <alignment horizontal="center" vertical="center"/>
    </xf>
    <xf numFmtId="181" fontId="81" fillId="0" borderId="23" xfId="88" applyNumberFormat="1" applyFont="1" applyBorder="1" applyAlignment="1">
      <alignment horizontal="center" vertical="center"/>
    </xf>
    <xf numFmtId="0" fontId="81" fillId="0" borderId="0" xfId="87" applyFont="1" applyAlignment="1" applyProtection="1">
      <alignment horizontal="left" vertical="center" shrinkToFit="1"/>
    </xf>
    <xf numFmtId="176" fontId="85" fillId="0" borderId="0" xfId="87" applyNumberFormat="1" applyFont="1" applyFill="1" applyAlignment="1" applyProtection="1">
      <alignment horizontal="center" vertical="center"/>
    </xf>
    <xf numFmtId="0" fontId="85" fillId="0" borderId="0" xfId="87" applyFont="1" applyFill="1" applyAlignment="1" applyProtection="1">
      <alignment horizontal="center" vertical="center"/>
    </xf>
    <xf numFmtId="0" fontId="81" fillId="0" borderId="0" xfId="87" applyFont="1" applyAlignment="1" applyProtection="1">
      <alignment horizontal="right" vertical="center"/>
    </xf>
    <xf numFmtId="182" fontId="81" fillId="0" borderId="0" xfId="87" applyNumberFormat="1" applyFont="1" applyAlignment="1" applyProtection="1">
      <alignment horizontal="left" vertical="center"/>
    </xf>
    <xf numFmtId="181" fontId="81" fillId="0" borderId="0" xfId="87" applyNumberFormat="1" applyFont="1" applyAlignment="1" applyProtection="1">
      <alignment horizontal="center" vertical="center"/>
    </xf>
    <xf numFmtId="181" fontId="84" fillId="0" borderId="0" xfId="87" applyNumberFormat="1" applyFont="1" applyFill="1" applyBorder="1" applyAlignment="1" applyProtection="1">
      <alignment horizontal="center" vertical="center"/>
    </xf>
    <xf numFmtId="1" fontId="81" fillId="0" borderId="0" xfId="87" applyNumberFormat="1" applyFont="1" applyFill="1" applyBorder="1" applyAlignment="1" applyProtection="1">
      <alignment horizontal="center" vertical="center"/>
    </xf>
    <xf numFmtId="14" fontId="81" fillId="0" borderId="0" xfId="87" applyNumberFormat="1" applyFont="1" applyProtection="1">
      <alignment vertical="center"/>
    </xf>
    <xf numFmtId="0" fontId="81" fillId="0" borderId="0" xfId="87" applyFont="1" applyBorder="1" applyAlignment="1" applyProtection="1">
      <alignment horizontal="center" vertical="center"/>
    </xf>
    <xf numFmtId="0" fontId="81" fillId="0" borderId="124" xfId="87" applyFont="1" applyBorder="1" applyAlignment="1" applyProtection="1">
      <alignment horizontal="center" vertical="center"/>
    </xf>
    <xf numFmtId="0" fontId="81" fillId="0" borderId="222" xfId="87" applyFont="1" applyBorder="1" applyAlignment="1" applyProtection="1">
      <alignment horizontal="center" vertical="center"/>
    </xf>
    <xf numFmtId="183" fontId="81" fillId="0" borderId="126" xfId="87" applyNumberFormat="1" applyFont="1" applyBorder="1" applyAlignment="1" applyProtection="1">
      <alignment horizontal="center" vertical="center"/>
    </xf>
    <xf numFmtId="183" fontId="81" fillId="0" borderId="100" xfId="87" applyNumberFormat="1" applyFont="1" applyBorder="1" applyAlignment="1" applyProtection="1">
      <alignment horizontal="center" vertical="center"/>
    </xf>
    <xf numFmtId="183" fontId="81" fillId="0" borderId="90" xfId="87" applyNumberFormat="1" applyFont="1" applyBorder="1" applyAlignment="1" applyProtection="1">
      <alignment horizontal="center" vertical="center"/>
    </xf>
    <xf numFmtId="183" fontId="81" fillId="0" borderId="339" xfId="87" applyNumberFormat="1" applyFont="1" applyBorder="1" applyAlignment="1" applyProtection="1">
      <alignment horizontal="center" vertical="center" shrinkToFit="1"/>
    </xf>
    <xf numFmtId="183" fontId="81" fillId="0" borderId="335" xfId="87" applyNumberFormat="1" applyFont="1" applyBorder="1" applyAlignment="1" applyProtection="1">
      <alignment horizontal="center" vertical="center"/>
    </xf>
    <xf numFmtId="183" fontId="81" fillId="0" borderId="61" xfId="87" applyNumberFormat="1" applyFont="1" applyBorder="1" applyAlignment="1" applyProtection="1">
      <alignment horizontal="center" vertical="center"/>
    </xf>
    <xf numFmtId="0" fontId="81" fillId="0" borderId="238" xfId="87" applyFont="1" applyBorder="1" applyAlignment="1" applyProtection="1">
      <alignment horizontal="center" vertical="center"/>
    </xf>
    <xf numFmtId="0" fontId="81" fillId="0" borderId="229" xfId="87" applyFont="1" applyBorder="1" applyAlignment="1" applyProtection="1">
      <alignment horizontal="center" vertical="center"/>
    </xf>
    <xf numFmtId="0" fontId="81" fillId="0" borderId="242" xfId="87" applyFont="1" applyBorder="1" applyAlignment="1" applyProtection="1">
      <alignment horizontal="center" vertical="center"/>
    </xf>
    <xf numFmtId="0" fontId="131" fillId="0" borderId="11" xfId="87" applyFont="1" applyBorder="1" applyAlignment="1" applyProtection="1">
      <alignment vertical="center" wrapText="1" shrinkToFit="1"/>
    </xf>
    <xf numFmtId="0" fontId="81" fillId="0" borderId="19" xfId="87" applyFont="1" applyBorder="1" applyAlignment="1" applyProtection="1">
      <alignment vertical="center"/>
    </xf>
    <xf numFmtId="0" fontId="81" fillId="0" borderId="26" xfId="87" applyFont="1" applyBorder="1" applyAlignment="1" applyProtection="1">
      <alignment vertical="center"/>
    </xf>
    <xf numFmtId="0" fontId="207" fillId="0" borderId="18" xfId="87" applyFont="1" applyBorder="1" applyAlignment="1" applyProtection="1">
      <alignment vertical="center" wrapText="1" shrinkToFit="1"/>
    </xf>
    <xf numFmtId="0" fontId="81" fillId="0" borderId="11" xfId="87" applyFont="1" applyBorder="1" applyAlignment="1" applyProtection="1">
      <alignment vertical="center" textRotation="255" shrinkToFit="1"/>
      <protection locked="0"/>
    </xf>
    <xf numFmtId="0" fontId="81" fillId="0" borderId="239" xfId="87" applyFont="1" applyBorder="1" applyAlignment="1" applyProtection="1">
      <alignment vertical="center" textRotation="255" shrinkToFit="1"/>
      <protection locked="0"/>
    </xf>
    <xf numFmtId="0" fontId="129" fillId="0" borderId="19" xfId="87" applyFont="1" applyBorder="1" applyAlignment="1">
      <alignment horizontal="center" vertical="center" wrapText="1"/>
    </xf>
    <xf numFmtId="181" fontId="129" fillId="0" borderId="19" xfId="87" applyNumberFormat="1" applyFont="1" applyBorder="1" applyAlignment="1">
      <alignment horizontal="center" vertical="center" wrapText="1"/>
    </xf>
    <xf numFmtId="0" fontId="81" fillId="0" borderId="21" xfId="87" applyFont="1" applyBorder="1" applyAlignment="1">
      <alignment vertical="center" shrinkToFit="1"/>
    </xf>
    <xf numFmtId="0" fontId="81" fillId="0" borderId="16" xfId="87" applyFont="1" applyBorder="1" applyAlignment="1" applyProtection="1">
      <alignment vertical="center"/>
    </xf>
    <xf numFmtId="0" fontId="81" fillId="0" borderId="13" xfId="87" applyFont="1" applyBorder="1" applyAlignment="1" applyProtection="1">
      <alignment horizontal="center" vertical="center" shrinkToFit="1"/>
      <protection locked="0"/>
    </xf>
    <xf numFmtId="0" fontId="81" fillId="0" borderId="240" xfId="87" applyFont="1" applyBorder="1" applyAlignment="1" applyProtection="1">
      <alignment horizontal="center" vertical="center" shrinkToFit="1"/>
      <protection locked="0"/>
    </xf>
    <xf numFmtId="0" fontId="81" fillId="0" borderId="0" xfId="87" applyFont="1" applyBorder="1" applyAlignment="1" applyProtection="1">
      <alignment horizontal="center" vertical="center" shrinkToFit="1"/>
      <protection locked="0"/>
    </xf>
    <xf numFmtId="179" fontId="81" fillId="0" borderId="222" xfId="87" applyNumberFormat="1" applyFont="1" applyBorder="1" applyAlignment="1">
      <alignment horizontal="center" vertical="center"/>
    </xf>
    <xf numFmtId="0" fontId="81" fillId="0" borderId="22" xfId="87" applyFont="1" applyBorder="1" applyAlignment="1">
      <alignment horizontal="center" vertical="center"/>
    </xf>
    <xf numFmtId="181" fontId="81" fillId="0" borderId="0" xfId="87" applyNumberFormat="1" applyFont="1" applyBorder="1" applyAlignment="1" applyProtection="1">
      <alignment horizontal="center" vertical="center"/>
    </xf>
    <xf numFmtId="0" fontId="81" fillId="0" borderId="19" xfId="87" applyFont="1" applyBorder="1" applyAlignment="1">
      <alignment horizontal="center" vertical="center"/>
    </xf>
    <xf numFmtId="0" fontId="192" fillId="0" borderId="222" xfId="87" applyFont="1" applyBorder="1" applyAlignment="1">
      <alignment vertical="center" shrinkToFit="1"/>
    </xf>
    <xf numFmtId="0" fontId="81" fillId="0" borderId="225" xfId="87" applyFont="1" applyBorder="1" applyAlignment="1" applyProtection="1">
      <alignment horizontal="center" vertical="center" shrinkToFit="1"/>
      <protection locked="0"/>
    </xf>
    <xf numFmtId="0" fontId="81" fillId="0" borderId="224" xfId="87" applyFont="1" applyBorder="1" applyAlignment="1" applyProtection="1">
      <alignment horizontal="center" vertical="center" shrinkToFit="1"/>
      <protection locked="0"/>
    </xf>
    <xf numFmtId="0" fontId="81" fillId="0" borderId="236" xfId="87" applyFont="1" applyBorder="1" applyAlignment="1" applyProtection="1">
      <alignment horizontal="center" vertical="center" shrinkToFit="1"/>
      <protection locked="0"/>
    </xf>
    <xf numFmtId="0" fontId="81" fillId="0" borderId="222" xfId="87" applyFont="1" applyBorder="1" applyAlignment="1">
      <alignment horizontal="center" vertical="center"/>
    </xf>
    <xf numFmtId="181" fontId="81" fillId="0" borderId="222" xfId="87" applyNumberFormat="1" applyFont="1" applyBorder="1" applyAlignment="1" applyProtection="1">
      <alignment horizontal="center" vertical="center"/>
    </xf>
    <xf numFmtId="0" fontId="81" fillId="0" borderId="222" xfId="87" applyFont="1" applyBorder="1" applyAlignment="1">
      <alignment vertical="center" shrinkToFit="1"/>
    </xf>
    <xf numFmtId="0" fontId="81" fillId="0" borderId="16" xfId="87" applyFont="1" applyBorder="1" applyAlignment="1" applyProtection="1">
      <alignment horizontal="center" vertical="center"/>
    </xf>
    <xf numFmtId="0" fontId="81" fillId="0" borderId="238" xfId="87" applyFont="1" applyBorder="1" applyAlignment="1">
      <alignment vertical="center" shrinkToFit="1"/>
    </xf>
    <xf numFmtId="0" fontId="81" fillId="0" borderId="18" xfId="87" applyFont="1" applyBorder="1" applyAlignment="1" applyProtection="1">
      <alignment vertical="center"/>
    </xf>
    <xf numFmtId="0" fontId="81" fillId="0" borderId="16" xfId="87" applyFont="1" applyBorder="1" applyAlignment="1" applyProtection="1">
      <alignment horizontal="center" vertical="center" shrinkToFit="1"/>
      <protection locked="0"/>
    </xf>
    <xf numFmtId="0" fontId="81" fillId="0" borderId="221" xfId="87" applyFont="1" applyBorder="1" applyAlignment="1" applyProtection="1">
      <alignment horizontal="center" vertical="center" shrinkToFit="1"/>
      <protection locked="0"/>
    </xf>
    <xf numFmtId="0" fontId="81" fillId="0" borderId="335" xfId="87" applyFont="1" applyBorder="1" applyAlignment="1" applyProtection="1">
      <alignment horizontal="center" vertical="center" shrinkToFit="1"/>
      <protection locked="0"/>
    </xf>
    <xf numFmtId="0" fontId="81" fillId="0" borderId="65" xfId="87" applyFont="1" applyBorder="1" applyAlignment="1" applyProtection="1">
      <alignment horizontal="center" vertical="center" shrinkToFit="1"/>
      <protection locked="0"/>
    </xf>
    <xf numFmtId="0" fontId="81" fillId="0" borderId="23" xfId="87" applyFont="1" applyBorder="1" applyAlignment="1">
      <alignment horizontal="center" vertical="center"/>
    </xf>
    <xf numFmtId="0" fontId="207" fillId="0" borderId="238" xfId="87" applyFont="1" applyBorder="1" applyAlignment="1" applyProtection="1">
      <alignment vertical="center" wrapText="1" shrinkToFit="1"/>
    </xf>
    <xf numFmtId="0" fontId="81" fillId="0" borderId="28" xfId="87" applyFont="1" applyBorder="1" applyAlignment="1" applyProtection="1">
      <alignment vertical="center" textRotation="255" shrinkToFit="1"/>
      <protection locked="0"/>
    </xf>
    <xf numFmtId="179" fontId="81" fillId="0" borderId="19" xfId="87" applyNumberFormat="1" applyFont="1" applyBorder="1" applyAlignment="1">
      <alignment horizontal="center" vertical="center"/>
    </xf>
    <xf numFmtId="0" fontId="81" fillId="0" borderId="26" xfId="87" applyFont="1" applyBorder="1" applyAlignment="1">
      <alignment horizontal="center" vertical="center"/>
    </xf>
    <xf numFmtId="181" fontId="81" fillId="0" borderId="19" xfId="87" applyNumberFormat="1" applyFont="1" applyBorder="1" applyProtection="1">
      <alignment vertical="center"/>
    </xf>
    <xf numFmtId="0" fontId="192" fillId="0" borderId="22" xfId="87" applyFont="1" applyBorder="1" applyAlignment="1">
      <alignment vertical="center" shrinkToFit="1"/>
    </xf>
    <xf numFmtId="0" fontId="81" fillId="0" borderId="22" xfId="87" applyFont="1" applyBorder="1" applyAlignment="1" applyProtection="1">
      <alignment vertical="center"/>
    </xf>
    <xf numFmtId="0" fontId="81" fillId="0" borderId="10" xfId="87" applyFont="1" applyBorder="1" applyProtection="1">
      <alignment vertical="center"/>
    </xf>
    <xf numFmtId="0" fontId="81" fillId="0" borderId="23" xfId="87" applyFont="1" applyBorder="1" applyAlignment="1" applyProtection="1">
      <alignment horizontal="center" vertical="center"/>
    </xf>
    <xf numFmtId="0" fontId="81" fillId="0" borderId="241" xfId="87" applyFont="1" applyBorder="1" applyAlignment="1" applyProtection="1">
      <alignment horizontal="center" vertical="center" shrinkToFit="1"/>
      <protection locked="0"/>
    </xf>
    <xf numFmtId="0" fontId="207" fillId="0" borderId="23" xfId="87" applyFont="1" applyBorder="1" applyAlignment="1" applyProtection="1">
      <alignment vertical="center" wrapText="1" shrinkToFit="1"/>
    </xf>
    <xf numFmtId="0" fontId="81" fillId="0" borderId="12" xfId="87" applyFont="1" applyBorder="1" applyAlignment="1">
      <alignment horizontal="center" vertical="center"/>
    </xf>
    <xf numFmtId="0" fontId="81" fillId="0" borderId="15" xfId="87" applyFont="1" applyBorder="1" applyAlignment="1" applyProtection="1">
      <alignment vertical="center"/>
    </xf>
    <xf numFmtId="0" fontId="81" fillId="0" borderId="14" xfId="87" applyFont="1" applyBorder="1" applyAlignment="1" applyProtection="1">
      <alignment horizontal="center" vertical="center" shrinkToFit="1"/>
      <protection locked="0"/>
    </xf>
    <xf numFmtId="0" fontId="81" fillId="0" borderId="0" xfId="87" applyFont="1" applyBorder="1" applyProtection="1">
      <alignment vertical="center"/>
    </xf>
    <xf numFmtId="0" fontId="81" fillId="0" borderId="219" xfId="87" applyFont="1" applyBorder="1" applyAlignment="1" applyProtection="1">
      <alignment horizontal="center" vertical="center" shrinkToFit="1"/>
      <protection locked="0"/>
    </xf>
    <xf numFmtId="0" fontId="81" fillId="0" borderId="10" xfId="87" applyFont="1" applyBorder="1" applyAlignment="1" applyProtection="1">
      <alignment horizontal="center" vertical="center" shrinkToFit="1"/>
      <protection locked="0"/>
    </xf>
    <xf numFmtId="179" fontId="81" fillId="0" borderId="238" xfId="87" applyNumberFormat="1" applyFont="1" applyBorder="1" applyAlignment="1">
      <alignment horizontal="center" vertical="center"/>
    </xf>
    <xf numFmtId="0" fontId="81" fillId="0" borderId="238" xfId="87" applyFont="1" applyBorder="1" applyAlignment="1">
      <alignment horizontal="center" vertical="center"/>
    </xf>
    <xf numFmtId="0" fontId="81" fillId="0" borderId="0" xfId="87" applyFont="1" applyBorder="1" applyAlignment="1">
      <alignment horizontal="center" vertical="center" textRotation="255"/>
    </xf>
    <xf numFmtId="0" fontId="81" fillId="0" borderId="0" xfId="87" applyFont="1" applyBorder="1" applyAlignment="1">
      <alignment horizontal="center" vertical="center" wrapText="1"/>
    </xf>
    <xf numFmtId="179" fontId="81" fillId="0" borderId="0" xfId="87" applyNumberFormat="1" applyFont="1" applyBorder="1" applyAlignment="1">
      <alignment horizontal="center" vertical="center"/>
    </xf>
    <xf numFmtId="0" fontId="81" fillId="0" borderId="0" xfId="87" applyFont="1" applyBorder="1" applyAlignment="1">
      <alignment horizontal="center" vertical="center"/>
    </xf>
    <xf numFmtId="181" fontId="81" fillId="0" borderId="162" xfId="87" applyNumberFormat="1" applyFont="1" applyBorder="1" applyAlignment="1" applyProtection="1">
      <alignment horizontal="center" vertical="center" shrinkToFit="1"/>
    </xf>
    <xf numFmtId="181" fontId="81" fillId="0" borderId="68" xfId="87" applyNumberFormat="1" applyFont="1" applyBorder="1" applyAlignment="1" applyProtection="1">
      <alignment horizontal="center" vertical="center"/>
    </xf>
    <xf numFmtId="0" fontId="129" fillId="0" borderId="0" xfId="87" applyFont="1" applyAlignment="1" applyProtection="1">
      <alignment horizontal="left" vertical="center"/>
    </xf>
    <xf numFmtId="0" fontId="81" fillId="0" borderId="89" xfId="87" applyFont="1" applyBorder="1" applyAlignment="1" applyProtection="1">
      <alignment horizontal="center" vertical="center"/>
    </xf>
    <xf numFmtId="0" fontId="81" fillId="0" borderId="64" xfId="87" applyFont="1" applyBorder="1" applyAlignment="1" applyProtection="1">
      <alignment horizontal="center" vertical="center"/>
    </xf>
    <xf numFmtId="0" fontId="81" fillId="0" borderId="161" xfId="87" applyFont="1" applyBorder="1" applyAlignment="1" applyProtection="1">
      <alignment horizontal="center" vertical="center"/>
    </xf>
    <xf numFmtId="183" fontId="81" fillId="0" borderId="64" xfId="87" applyNumberFormat="1" applyFont="1" applyBorder="1" applyAlignment="1" applyProtection="1">
      <alignment horizontal="center" vertical="center" shrinkToFit="1"/>
    </xf>
    <xf numFmtId="0" fontId="81" fillId="0" borderId="222" xfId="87" applyFont="1" applyFill="1" applyBorder="1" applyAlignment="1" applyProtection="1">
      <alignment horizontal="center" vertical="center"/>
    </xf>
    <xf numFmtId="0" fontId="81" fillId="0" borderId="223" xfId="87" applyFont="1" applyBorder="1" applyAlignment="1" applyProtection="1">
      <alignment horizontal="center" vertical="center"/>
    </xf>
    <xf numFmtId="0" fontId="81" fillId="0" borderId="0" xfId="87" applyFont="1" applyFill="1" applyProtection="1">
      <alignment vertical="center"/>
    </xf>
    <xf numFmtId="0" fontId="131" fillId="0" borderId="18" xfId="87" applyFont="1" applyBorder="1" applyAlignment="1" applyProtection="1">
      <alignment vertical="center" wrapText="1" shrinkToFit="1"/>
    </xf>
    <xf numFmtId="0" fontId="81" fillId="0" borderId="23" xfId="87" applyFont="1" applyBorder="1" applyAlignment="1" applyProtection="1">
      <alignment vertical="center"/>
    </xf>
    <xf numFmtId="0" fontId="81" fillId="0" borderId="126" xfId="87" applyFont="1" applyBorder="1" applyAlignment="1" applyProtection="1">
      <alignment horizontal="center" vertical="center" shrinkToFit="1"/>
      <protection locked="0"/>
    </xf>
    <xf numFmtId="0" fontId="81" fillId="0" borderId="90" xfId="87" applyFont="1" applyBorder="1" applyAlignment="1" applyProtection="1">
      <alignment horizontal="center" vertical="center" shrinkToFit="1"/>
      <protection locked="0"/>
    </xf>
    <xf numFmtId="0" fontId="81" fillId="0" borderId="216" xfId="87" applyFont="1" applyBorder="1" applyAlignment="1" applyProtection="1">
      <alignment horizontal="center" vertical="center" shrinkToFit="1"/>
      <protection locked="0"/>
    </xf>
    <xf numFmtId="0" fontId="81" fillId="0" borderId="226" xfId="87" applyFont="1" applyBorder="1" applyAlignment="1" applyProtection="1">
      <alignment horizontal="center" vertical="center" shrinkToFit="1"/>
      <protection locked="0"/>
    </xf>
    <xf numFmtId="0" fontId="81" fillId="0" borderId="223" xfId="87" applyFont="1" applyBorder="1" applyAlignment="1" applyProtection="1">
      <alignment horizontal="center" vertical="center" shrinkToFit="1"/>
      <protection locked="0"/>
    </xf>
    <xf numFmtId="0" fontId="81" fillId="0" borderId="230" xfId="87" applyFont="1" applyBorder="1" applyAlignment="1" applyProtection="1">
      <alignment horizontal="center" vertical="center" shrinkToFit="1"/>
      <protection locked="0"/>
    </xf>
    <xf numFmtId="0" fontId="207" fillId="0" borderId="228" xfId="87" applyFont="1" applyBorder="1" applyAlignment="1" applyProtection="1">
      <alignment vertical="center" wrapText="1" shrinkToFit="1"/>
    </xf>
    <xf numFmtId="0" fontId="81" fillId="0" borderId="100" xfId="87" applyFont="1" applyBorder="1" applyAlignment="1" applyProtection="1">
      <alignment horizontal="center" vertical="center" shrinkToFit="1"/>
      <protection locked="0"/>
    </xf>
    <xf numFmtId="0" fontId="81" fillId="0" borderId="92" xfId="87" applyFont="1" applyBorder="1" applyAlignment="1" applyProtection="1">
      <alignment horizontal="center" vertical="center" shrinkToFit="1"/>
      <protection locked="0"/>
    </xf>
    <xf numFmtId="0" fontId="81" fillId="0" borderId="64" xfId="87" applyFont="1" applyBorder="1" applyAlignment="1" applyProtection="1">
      <alignment horizontal="center" vertical="center" shrinkToFit="1"/>
      <protection locked="0"/>
    </xf>
    <xf numFmtId="0" fontId="81" fillId="0" borderId="18" xfId="87" applyFont="1" applyBorder="1" applyAlignment="1" applyProtection="1">
      <alignment horizontal="center" vertical="center"/>
    </xf>
    <xf numFmtId="0" fontId="81" fillId="0" borderId="97" xfId="87" applyFont="1" applyBorder="1" applyAlignment="1" applyProtection="1">
      <alignment horizontal="center" vertical="center" shrinkToFit="1"/>
      <protection locked="0"/>
    </xf>
    <xf numFmtId="0" fontId="81" fillId="0" borderId="232" xfId="87" applyFont="1" applyBorder="1" applyAlignment="1" applyProtection="1">
      <alignment horizontal="center" vertical="center" shrinkToFit="1"/>
      <protection locked="0"/>
    </xf>
    <xf numFmtId="0" fontId="81" fillId="0" borderId="244" xfId="87" applyFont="1" applyBorder="1" applyAlignment="1" applyProtection="1">
      <alignment horizontal="center" vertical="center" shrinkToFit="1"/>
      <protection locked="0"/>
    </xf>
    <xf numFmtId="0" fontId="81" fillId="0" borderId="18" xfId="87" applyFont="1" applyBorder="1" applyAlignment="1" applyProtection="1">
      <alignment horizontal="center" vertical="center" shrinkToFit="1"/>
      <protection locked="0"/>
    </xf>
    <xf numFmtId="0" fontId="81" fillId="0" borderId="175" xfId="87" applyFont="1" applyBorder="1" applyAlignment="1" applyProtection="1">
      <alignment horizontal="center" vertical="center" shrinkToFit="1"/>
      <protection locked="0"/>
    </xf>
    <xf numFmtId="0" fontId="81" fillId="0" borderId="0" xfId="87" applyFont="1" applyFill="1" applyAlignment="1" applyProtection="1">
      <alignment horizontal="center" vertical="center"/>
    </xf>
    <xf numFmtId="181" fontId="81" fillId="0" borderId="0" xfId="87" applyNumberFormat="1" applyFont="1" applyFill="1" applyProtection="1">
      <alignment vertical="center"/>
    </xf>
    <xf numFmtId="0" fontId="81" fillId="0" borderId="61" xfId="87" applyFont="1" applyBorder="1" applyAlignment="1" applyProtection="1">
      <alignment horizontal="center" vertical="center" shrinkToFit="1"/>
      <protection locked="0"/>
    </xf>
    <xf numFmtId="181" fontId="81" fillId="0" borderId="0" xfId="87" applyNumberFormat="1" applyFont="1" applyBorder="1" applyAlignment="1" applyProtection="1">
      <alignment horizontal="center" vertical="center" shrinkToFit="1"/>
    </xf>
    <xf numFmtId="0" fontId="81" fillId="0" borderId="147" xfId="87" applyFont="1" applyBorder="1" applyAlignment="1" applyProtection="1">
      <alignment vertical="center" textRotation="255" shrinkToFit="1"/>
      <protection locked="0"/>
    </xf>
    <xf numFmtId="0" fontId="81" fillId="0" borderId="89" xfId="87" applyFont="1" applyBorder="1" applyAlignment="1" applyProtection="1">
      <alignment horizontal="center" vertical="center" shrinkToFit="1"/>
      <protection locked="0"/>
    </xf>
    <xf numFmtId="0" fontId="81" fillId="0" borderId="121" xfId="87" applyFont="1" applyBorder="1" applyAlignment="1" applyProtection="1">
      <alignment horizontal="center" vertical="center" shrinkToFit="1"/>
      <protection locked="0"/>
    </xf>
    <xf numFmtId="0" fontId="81" fillId="0" borderId="228" xfId="87" applyFont="1" applyBorder="1" applyAlignment="1" applyProtection="1">
      <alignment horizontal="center" vertical="center" shrinkToFit="1"/>
      <protection locked="0"/>
    </xf>
    <xf numFmtId="0" fontId="81" fillId="0" borderId="229" xfId="87" applyFont="1" applyBorder="1" applyAlignment="1" applyProtection="1">
      <alignment horizontal="center" vertical="center" shrinkToFit="1"/>
      <protection locked="0"/>
    </xf>
    <xf numFmtId="0" fontId="81" fillId="0" borderId="339" xfId="87" applyFont="1" applyBorder="1" applyAlignment="1" applyProtection="1">
      <alignment horizontal="center" vertical="center" shrinkToFit="1"/>
      <protection locked="0"/>
    </xf>
    <xf numFmtId="0" fontId="129" fillId="0" borderId="0" xfId="87" applyFont="1" applyFill="1" applyBorder="1" applyAlignment="1" applyProtection="1">
      <alignment horizontal="center" vertical="center"/>
    </xf>
    <xf numFmtId="0" fontId="81" fillId="0" borderId="13" xfId="87" applyFont="1" applyBorder="1">
      <alignment vertical="center"/>
    </xf>
    <xf numFmtId="0" fontId="81" fillId="0" borderId="14" xfId="87" applyFont="1" applyBorder="1">
      <alignment vertical="center"/>
    </xf>
    <xf numFmtId="0" fontId="81" fillId="0" borderId="14" xfId="87" applyFont="1" applyBorder="1" applyAlignment="1">
      <alignment horizontal="center" vertical="center"/>
    </xf>
    <xf numFmtId="0" fontId="81" fillId="0" borderId="14" xfId="87" applyFont="1" applyBorder="1" applyAlignment="1" applyProtection="1">
      <alignment horizontal="center" vertical="center"/>
      <protection locked="0"/>
    </xf>
    <xf numFmtId="0" fontId="81" fillId="0" borderId="27" xfId="87" applyFont="1" applyBorder="1">
      <alignment vertical="center"/>
    </xf>
    <xf numFmtId="0" fontId="81" fillId="0" borderId="16" xfId="87" applyFont="1" applyBorder="1">
      <alignment vertical="center"/>
    </xf>
    <xf numFmtId="0" fontId="81" fillId="0" borderId="0" xfId="87" applyFont="1" applyBorder="1">
      <alignment vertical="center"/>
    </xf>
    <xf numFmtId="0" fontId="81" fillId="0" borderId="0" xfId="87" applyFont="1" applyBorder="1" applyAlignment="1" applyProtection="1">
      <alignment horizontal="left" vertical="center"/>
      <protection locked="0"/>
    </xf>
    <xf numFmtId="0" fontId="81" fillId="0" borderId="0" xfId="87" applyFont="1" applyBorder="1" applyAlignment="1" applyProtection="1">
      <alignment horizontal="center" vertical="center"/>
      <protection locked="0"/>
    </xf>
    <xf numFmtId="0" fontId="81" fillId="0" borderId="15" xfId="87" applyFont="1" applyBorder="1">
      <alignment vertical="center"/>
    </xf>
    <xf numFmtId="0" fontId="81" fillId="0" borderId="16" xfId="87" applyFont="1" applyBorder="1" applyAlignment="1">
      <alignment vertical="center" shrinkToFit="1"/>
    </xf>
    <xf numFmtId="0" fontId="81" fillId="0" borderId="0" xfId="87" applyFont="1" applyBorder="1" applyAlignment="1">
      <alignment vertical="center" shrinkToFit="1"/>
    </xf>
    <xf numFmtId="0" fontId="81" fillId="0" borderId="0" xfId="87" applyFont="1" applyBorder="1" applyAlignment="1">
      <alignment horizontal="center" vertical="center" shrinkToFit="1"/>
    </xf>
    <xf numFmtId="0" fontId="81" fillId="0" borderId="19" xfId="87" applyFont="1" applyBorder="1" applyAlignment="1" applyProtection="1">
      <alignment vertical="center" textRotation="255" shrinkToFit="1"/>
      <protection locked="0"/>
    </xf>
    <xf numFmtId="0" fontId="81" fillId="0" borderId="15" xfId="87" applyFont="1" applyBorder="1" applyAlignment="1">
      <alignment vertical="center" shrinkToFit="1"/>
    </xf>
    <xf numFmtId="181" fontId="81" fillId="0" borderId="0" xfId="87" applyNumberFormat="1" applyFont="1" applyAlignment="1">
      <alignment vertical="center" shrinkToFit="1"/>
    </xf>
    <xf numFmtId="0" fontId="81" fillId="0" borderId="19" xfId="87" applyFont="1" applyBorder="1" applyAlignment="1" applyProtection="1">
      <alignment horizontal="center" vertical="center" shrinkToFit="1"/>
      <protection locked="0"/>
    </xf>
    <xf numFmtId="0" fontId="81" fillId="0" borderId="18" xfId="87" applyFont="1" applyBorder="1">
      <alignment vertical="center"/>
    </xf>
    <xf numFmtId="0" fontId="81" fillId="0" borderId="10" xfId="87" applyFont="1" applyBorder="1">
      <alignment vertical="center"/>
    </xf>
    <xf numFmtId="0" fontId="81" fillId="0" borderId="10" xfId="87" applyFont="1" applyBorder="1" applyAlignment="1">
      <alignment horizontal="center" vertical="center"/>
    </xf>
    <xf numFmtId="0" fontId="81" fillId="0" borderId="10" xfId="87" applyFont="1" applyBorder="1" applyAlignment="1" applyProtection="1">
      <alignment horizontal="center" vertical="center"/>
      <protection locked="0"/>
    </xf>
    <xf numFmtId="0" fontId="81" fillId="0" borderId="26" xfId="87" applyFont="1" applyBorder="1">
      <alignment vertical="center"/>
    </xf>
    <xf numFmtId="0" fontId="93" fillId="0" borderId="0" xfId="0" applyFont="1" applyAlignment="1">
      <alignment horizontal="center" vertical="center"/>
    </xf>
    <xf numFmtId="0" fontId="202" fillId="0" borderId="0" xfId="0" applyFont="1" applyFill="1" applyAlignment="1"/>
    <xf numFmtId="0" fontId="134" fillId="26" borderId="119" xfId="0" applyFont="1" applyFill="1" applyBorder="1" applyAlignment="1">
      <alignment horizontal="center" vertical="center" wrapText="1"/>
    </xf>
    <xf numFmtId="0" fontId="80" fillId="0" borderId="0" xfId="91" applyFont="1" applyAlignment="1">
      <alignment horizontal="left" vertical="center"/>
    </xf>
    <xf numFmtId="0" fontId="81" fillId="0" borderId="0" xfId="91" applyFont="1" applyAlignment="1">
      <alignment horizontal="center" vertical="center"/>
    </xf>
    <xf numFmtId="0" fontId="80" fillId="0" borderId="0" xfId="91" applyFont="1" applyAlignment="1">
      <alignment horizontal="center" vertical="center"/>
    </xf>
    <xf numFmtId="0" fontId="81" fillId="0" borderId="0" xfId="91" applyFont="1">
      <alignment vertical="center"/>
    </xf>
    <xf numFmtId="0" fontId="82" fillId="0" borderId="0" xfId="91" applyFont="1" applyAlignment="1">
      <alignment horizontal="right" vertical="center"/>
    </xf>
    <xf numFmtId="0" fontId="81" fillId="0" borderId="89" xfId="91" applyFont="1" applyBorder="1" applyAlignment="1">
      <alignment horizontal="center" vertical="center"/>
    </xf>
    <xf numFmtId="0" fontId="81" fillId="0" borderId="121" xfId="91" applyFont="1" applyBorder="1" applyAlignment="1">
      <alignment horizontal="center" vertical="center"/>
    </xf>
    <xf numFmtId="0" fontId="81" fillId="0" borderId="122" xfId="91" applyFont="1" applyBorder="1" applyAlignment="1">
      <alignment horizontal="center" vertical="center"/>
    </xf>
    <xf numFmtId="1" fontId="81" fillId="0" borderId="220" xfId="91" applyNumberFormat="1" applyFont="1" applyBorder="1" applyAlignment="1">
      <alignment horizontal="center" vertical="center"/>
    </xf>
    <xf numFmtId="1" fontId="81" fillId="0" borderId="0" xfId="91" applyNumberFormat="1" applyFont="1">
      <alignment vertical="center"/>
    </xf>
    <xf numFmtId="181" fontId="84" fillId="0" borderId="14" xfId="91" applyNumberFormat="1" applyFont="1" applyFill="1" applyBorder="1" applyAlignment="1">
      <alignment vertical="center"/>
    </xf>
    <xf numFmtId="1" fontId="81" fillId="0" borderId="14" xfId="91" applyNumberFormat="1" applyFont="1" applyBorder="1" applyAlignment="1">
      <alignment horizontal="center" vertical="center"/>
    </xf>
    <xf numFmtId="181" fontId="81" fillId="0" borderId="0" xfId="91" applyNumberFormat="1" applyFont="1" applyAlignment="1">
      <alignment horizontal="center" vertical="center"/>
    </xf>
    <xf numFmtId="181" fontId="84" fillId="0" borderId="0" xfId="91" applyNumberFormat="1" applyFont="1" applyFill="1" applyBorder="1" applyAlignment="1">
      <alignment vertical="center"/>
    </xf>
    <xf numFmtId="1" fontId="81" fillId="0" borderId="0" xfId="91" applyNumberFormat="1" applyFont="1" applyBorder="1" applyAlignment="1">
      <alignment horizontal="center" vertical="center"/>
    </xf>
    <xf numFmtId="0" fontId="81" fillId="0" borderId="0" xfId="91" applyFont="1" applyBorder="1" applyAlignment="1">
      <alignment horizontal="center" vertical="center"/>
    </xf>
    <xf numFmtId="0" fontId="81" fillId="0" borderId="0" xfId="91" applyFont="1" applyBorder="1">
      <alignment vertical="center"/>
    </xf>
    <xf numFmtId="0" fontId="81" fillId="0" borderId="124" xfId="91" applyFont="1" applyBorder="1" applyAlignment="1">
      <alignment horizontal="center" vertical="center"/>
    </xf>
    <xf numFmtId="194" fontId="81" fillId="0" borderId="121" xfId="91" applyNumberFormat="1" applyFont="1" applyBorder="1" applyAlignment="1" applyProtection="1">
      <alignment horizontal="center" vertical="center" shrinkToFit="1"/>
      <protection locked="0"/>
    </xf>
    <xf numFmtId="183" fontId="81" fillId="0" borderId="100" xfId="91" applyNumberFormat="1" applyFont="1" applyBorder="1" applyAlignment="1" applyProtection="1">
      <alignment horizontal="center" vertical="center"/>
      <protection locked="0"/>
    </xf>
    <xf numFmtId="194" fontId="81" fillId="0" borderId="122" xfId="91" applyNumberFormat="1" applyFont="1" applyBorder="1" applyAlignment="1" applyProtection="1">
      <alignment horizontal="center" vertical="center" shrinkToFit="1"/>
      <protection locked="0"/>
    </xf>
    <xf numFmtId="183" fontId="81" fillId="0" borderId="0" xfId="91" applyNumberFormat="1" applyFont="1" applyBorder="1" applyAlignment="1">
      <alignment horizontal="center" vertical="center"/>
    </xf>
    <xf numFmtId="0" fontId="81" fillId="0" borderId="222" xfId="91" applyFont="1" applyBorder="1" applyAlignment="1">
      <alignment horizontal="center" vertical="center"/>
    </xf>
    <xf numFmtId="0" fontId="81" fillId="0" borderId="223" xfId="91" applyFont="1" applyBorder="1" applyAlignment="1" applyProtection="1">
      <alignment horizontal="center" vertical="center"/>
      <protection locked="0"/>
    </xf>
    <xf numFmtId="0" fontId="81" fillId="0" borderId="224" xfId="91" applyFont="1" applyBorder="1" applyAlignment="1" applyProtection="1">
      <alignment horizontal="center" vertical="center"/>
      <protection locked="0"/>
    </xf>
    <xf numFmtId="0" fontId="81" fillId="0" borderId="217" xfId="91" applyFont="1" applyBorder="1" applyAlignment="1" applyProtection="1">
      <alignment horizontal="center" vertical="center"/>
      <protection locked="0"/>
    </xf>
    <xf numFmtId="0" fontId="81" fillId="0" borderId="126" xfId="91" applyFont="1" applyBorder="1" applyAlignment="1">
      <alignment vertical="center" shrinkToFit="1"/>
    </xf>
    <xf numFmtId="0" fontId="81" fillId="0" borderId="216" xfId="91" applyFont="1" applyBorder="1">
      <alignment vertical="center"/>
    </xf>
    <xf numFmtId="179" fontId="81" fillId="0" borderId="217" xfId="91" applyNumberFormat="1" applyFont="1" applyBorder="1" applyAlignment="1">
      <alignment horizontal="center" vertical="center"/>
    </xf>
    <xf numFmtId="0" fontId="81" fillId="0" borderId="217" xfId="91" applyFont="1" applyBorder="1" applyAlignment="1">
      <alignment horizontal="center" vertical="center"/>
    </xf>
    <xf numFmtId="181" fontId="81" fillId="0" borderId="217" xfId="92" applyNumberFormat="1" applyFont="1" applyBorder="1" applyAlignment="1">
      <alignment horizontal="center" vertical="center"/>
    </xf>
    <xf numFmtId="0" fontId="81" fillId="0" borderId="219" xfId="91" applyFont="1" applyBorder="1">
      <alignment vertical="center"/>
    </xf>
    <xf numFmtId="181" fontId="81" fillId="0" borderId="220" xfId="92" applyNumberFormat="1" applyFont="1" applyBorder="1" applyAlignment="1">
      <alignment horizontal="center" vertical="center"/>
    </xf>
    <xf numFmtId="181" fontId="81" fillId="0" borderId="0" xfId="92" applyNumberFormat="1" applyFont="1" applyBorder="1" applyAlignment="1">
      <alignment horizontal="center" vertical="center"/>
    </xf>
    <xf numFmtId="0" fontId="81" fillId="0" borderId="0" xfId="91" applyFont="1" applyAlignment="1" applyProtection="1">
      <alignment horizontal="center" vertical="center"/>
      <protection locked="0"/>
    </xf>
    <xf numFmtId="0" fontId="81" fillId="0" borderId="124" xfId="91" applyFont="1" applyFill="1" applyBorder="1" applyAlignment="1">
      <alignment horizontal="center" vertical="center"/>
    </xf>
    <xf numFmtId="194" fontId="81" fillId="0" borderId="121" xfId="91" applyNumberFormat="1" applyFont="1" applyFill="1" applyBorder="1" applyAlignment="1" applyProtection="1">
      <alignment horizontal="center" vertical="center" shrinkToFit="1"/>
      <protection locked="0"/>
    </xf>
    <xf numFmtId="183" fontId="81" fillId="0" borderId="100" xfId="91" applyNumberFormat="1" applyFont="1" applyFill="1" applyBorder="1" applyAlignment="1" applyProtection="1">
      <alignment horizontal="center" vertical="center"/>
      <protection locked="0"/>
    </xf>
    <xf numFmtId="194" fontId="81" fillId="0" borderId="122" xfId="91" applyNumberFormat="1" applyFont="1" applyFill="1" applyBorder="1" applyAlignment="1" applyProtection="1">
      <alignment horizontal="center" vertical="center" shrinkToFit="1"/>
      <protection locked="0"/>
    </xf>
    <xf numFmtId="0" fontId="81" fillId="0" borderId="222" xfId="91" applyFont="1" applyFill="1" applyBorder="1" applyAlignment="1">
      <alignment horizontal="center" vertical="center"/>
    </xf>
    <xf numFmtId="0" fontId="81" fillId="0" borderId="223" xfId="91" applyFont="1" applyFill="1" applyBorder="1" applyAlignment="1" applyProtection="1">
      <alignment horizontal="center" vertical="center"/>
      <protection locked="0"/>
    </xf>
    <xf numFmtId="0" fontId="81" fillId="0" borderId="224" xfId="91" applyFont="1" applyFill="1" applyBorder="1" applyAlignment="1" applyProtection="1">
      <alignment horizontal="center" vertical="center"/>
      <protection locked="0"/>
    </xf>
    <xf numFmtId="0" fontId="81" fillId="0" borderId="217" xfId="91" applyFont="1" applyFill="1" applyBorder="1" applyAlignment="1" applyProtection="1">
      <alignment horizontal="center" vertical="center"/>
      <protection locked="0"/>
    </xf>
    <xf numFmtId="194" fontId="81" fillId="0" borderId="126" xfId="91" applyNumberFormat="1" applyFont="1" applyBorder="1" applyAlignment="1" applyProtection="1">
      <alignment horizontal="center" vertical="center" shrinkToFit="1"/>
      <protection locked="0"/>
    </xf>
    <xf numFmtId="183" fontId="81" fillId="0" borderId="122" xfId="91" applyNumberFormat="1" applyFont="1" applyBorder="1" applyAlignment="1" applyProtection="1">
      <alignment horizontal="center" vertical="center"/>
      <protection locked="0"/>
    </xf>
    <xf numFmtId="0" fontId="81" fillId="0" borderId="216" xfId="91" applyFont="1" applyBorder="1" applyAlignment="1" applyProtection="1">
      <alignment horizontal="center" vertical="center"/>
      <protection locked="0"/>
    </xf>
    <xf numFmtId="0" fontId="81" fillId="0" borderId="0" xfId="91" applyFont="1" applyAlignment="1">
      <alignment horizontal="left" vertical="center"/>
    </xf>
    <xf numFmtId="1" fontId="81" fillId="0" borderId="0" xfId="91" applyNumberFormat="1" applyFont="1" applyFill="1" applyBorder="1" applyAlignment="1">
      <alignment horizontal="center" vertical="center"/>
    </xf>
    <xf numFmtId="0" fontId="113" fillId="0" borderId="0" xfId="91" applyFont="1">
      <alignment vertical="center"/>
    </xf>
    <xf numFmtId="0" fontId="113" fillId="0" borderId="0" xfId="91" applyFont="1" applyAlignment="1">
      <alignment horizontal="left" vertical="center"/>
    </xf>
    <xf numFmtId="0" fontId="113" fillId="0" borderId="0" xfId="91" applyFont="1" applyAlignment="1">
      <alignment horizontal="center" vertical="center"/>
    </xf>
    <xf numFmtId="0" fontId="212" fillId="0" borderId="0" xfId="91" applyFont="1" applyAlignment="1">
      <alignment vertical="center"/>
    </xf>
    <xf numFmtId="0" fontId="113" fillId="0" borderId="0" xfId="91" applyFont="1" applyAlignment="1">
      <alignment vertical="center"/>
    </xf>
    <xf numFmtId="0" fontId="89" fillId="0" borderId="0" xfId="59" applyFont="1" applyFill="1" applyAlignment="1">
      <alignment vertical="center" shrinkToFit="1"/>
    </xf>
    <xf numFmtId="0" fontId="113" fillId="0" borderId="12" xfId="91" applyFont="1" applyBorder="1">
      <alignment vertical="center"/>
    </xf>
    <xf numFmtId="0" fontId="113" fillId="0" borderId="0" xfId="91" applyFont="1" applyFill="1">
      <alignment vertical="center"/>
    </xf>
    <xf numFmtId="0" fontId="134" fillId="26" borderId="119" xfId="0" applyFont="1" applyFill="1" applyBorder="1" applyAlignment="1">
      <alignment horizontal="center" vertical="center" wrapText="1"/>
    </xf>
    <xf numFmtId="14" fontId="136" fillId="0" borderId="0" xfId="0" applyNumberFormat="1" applyFont="1" applyAlignment="1">
      <alignment horizontal="center" vertical="center"/>
    </xf>
    <xf numFmtId="0" fontId="181" fillId="0" borderId="0" xfId="0" applyFont="1" applyFill="1" applyAlignment="1">
      <alignment vertical="center"/>
    </xf>
    <xf numFmtId="0" fontId="21" fillId="0" borderId="0" xfId="56" applyFont="1" applyFill="1"/>
    <xf numFmtId="0" fontId="148" fillId="0" borderId="0" xfId="56" applyFont="1" applyFill="1"/>
    <xf numFmtId="0" fontId="44" fillId="0" borderId="0" xfId="56" applyFont="1" applyFill="1"/>
    <xf numFmtId="0" fontId="148" fillId="0" borderId="10" xfId="56" applyFont="1" applyFill="1" applyBorder="1" applyAlignment="1">
      <alignment horizontal="center"/>
    </xf>
    <xf numFmtId="0" fontId="148" fillId="0" borderId="0" xfId="56" applyFont="1" applyFill="1" applyBorder="1" applyAlignment="1">
      <alignment horizontal="center"/>
    </xf>
    <xf numFmtId="0" fontId="148" fillId="0" borderId="0" xfId="56" applyFont="1" applyFill="1" applyBorder="1"/>
    <xf numFmtId="0" fontId="148" fillId="0" borderId="14" xfId="56" applyFont="1" applyFill="1" applyBorder="1"/>
    <xf numFmtId="0" fontId="44" fillId="0" borderId="44" xfId="56" applyFont="1" applyFill="1" applyBorder="1" applyAlignment="1">
      <alignment vertical="top" wrapText="1"/>
    </xf>
    <xf numFmtId="0" fontId="44" fillId="0" borderId="14" xfId="56" applyFont="1" applyFill="1" applyBorder="1" applyAlignment="1">
      <alignment vertical="top" wrapText="1"/>
    </xf>
    <xf numFmtId="0" fontId="44" fillId="0" borderId="45" xfId="56" applyFont="1" applyFill="1" applyBorder="1" applyAlignment="1">
      <alignment vertical="top" wrapText="1"/>
    </xf>
    <xf numFmtId="0" fontId="44" fillId="0" borderId="40" xfId="56" applyFont="1" applyFill="1" applyBorder="1" applyAlignment="1">
      <alignment vertical="top" wrapText="1"/>
    </xf>
    <xf numFmtId="0" fontId="44" fillId="0" borderId="0" xfId="56" applyFont="1" applyFill="1" applyBorder="1" applyAlignment="1">
      <alignment vertical="top" wrapText="1"/>
    </xf>
    <xf numFmtId="0" fontId="44" fillId="0" borderId="33" xfId="56" applyFont="1" applyFill="1" applyBorder="1" applyAlignment="1">
      <alignment vertical="top" wrapText="1"/>
    </xf>
    <xf numFmtId="0" fontId="44" fillId="0" borderId="40" xfId="56" applyFont="1" applyFill="1" applyBorder="1" applyAlignment="1"/>
    <xf numFmtId="0" fontId="44" fillId="0" borderId="0" xfId="56" applyFont="1" applyFill="1" applyBorder="1" applyAlignment="1"/>
    <xf numFmtId="0" fontId="44" fillId="0" borderId="33" xfId="56" applyFont="1" applyFill="1" applyBorder="1" applyAlignment="1"/>
    <xf numFmtId="0" fontId="148" fillId="0" borderId="106" xfId="56" applyFont="1" applyFill="1" applyBorder="1" applyAlignment="1">
      <alignment horizontal="center"/>
    </xf>
    <xf numFmtId="0" fontId="148" fillId="0" borderId="164" xfId="56" applyFont="1" applyFill="1" applyBorder="1" applyAlignment="1">
      <alignment horizontal="center"/>
    </xf>
    <xf numFmtId="0" fontId="148" fillId="0" borderId="165" xfId="56" applyFont="1" applyFill="1" applyBorder="1" applyAlignment="1">
      <alignment horizontal="center"/>
    </xf>
    <xf numFmtId="0" fontId="148" fillId="0" borderId="40" xfId="56" applyFont="1" applyFill="1" applyBorder="1" applyAlignment="1">
      <alignment horizontal="center"/>
    </xf>
    <xf numFmtId="0" fontId="148" fillId="0" borderId="167" xfId="56" applyFont="1" applyFill="1" applyBorder="1" applyAlignment="1">
      <alignment horizontal="center"/>
    </xf>
    <xf numFmtId="0" fontId="148" fillId="0" borderId="19" xfId="56" applyFont="1" applyFill="1" applyBorder="1" applyAlignment="1">
      <alignment horizontal="center"/>
    </xf>
    <xf numFmtId="0" fontId="215" fillId="0" borderId="167" xfId="56" applyFont="1" applyFill="1" applyBorder="1" applyAlignment="1">
      <alignment horizontal="center"/>
    </xf>
    <xf numFmtId="0" fontId="148" fillId="0" borderId="168" xfId="56" applyFont="1" applyFill="1" applyBorder="1" applyAlignment="1">
      <alignment horizontal="center"/>
    </xf>
    <xf numFmtId="0" fontId="215" fillId="0" borderId="19" xfId="56" applyFont="1" applyFill="1" applyBorder="1" applyAlignment="1">
      <alignment horizontal="center"/>
    </xf>
    <xf numFmtId="0" fontId="215" fillId="0" borderId="40" xfId="56" applyFont="1" applyFill="1" applyBorder="1" applyAlignment="1">
      <alignment horizontal="center"/>
    </xf>
    <xf numFmtId="0" fontId="148" fillId="0" borderId="33" xfId="56" applyFont="1" applyFill="1" applyBorder="1" applyAlignment="1">
      <alignment horizontal="center"/>
    </xf>
    <xf numFmtId="0" fontId="148" fillId="0" borderId="19" xfId="56" applyFont="1" applyFill="1" applyBorder="1" applyAlignment="1">
      <alignment vertical="center" shrinkToFit="1"/>
    </xf>
    <xf numFmtId="0" fontId="148" fillId="0" borderId="168" xfId="56" applyFont="1" applyFill="1" applyBorder="1" applyAlignment="1">
      <alignment vertical="center" shrinkToFit="1"/>
    </xf>
    <xf numFmtId="0" fontId="148" fillId="0" borderId="0" xfId="56" applyFont="1" applyFill="1" applyBorder="1" applyAlignment="1">
      <alignment vertical="center" shrinkToFit="1"/>
    </xf>
    <xf numFmtId="0" fontId="148" fillId="0" borderId="33" xfId="56" applyFont="1" applyFill="1" applyBorder="1" applyAlignment="1">
      <alignment vertical="center" shrinkToFit="1"/>
    </xf>
    <xf numFmtId="0" fontId="216" fillId="0" borderId="167" xfId="56" applyFont="1" applyFill="1" applyBorder="1" applyAlignment="1">
      <alignment horizontal="center"/>
    </xf>
    <xf numFmtId="0" fontId="216" fillId="0" borderId="19" xfId="56" applyFont="1" applyFill="1" applyBorder="1" applyAlignment="1">
      <alignment horizontal="center"/>
    </xf>
    <xf numFmtId="0" fontId="44" fillId="0" borderId="167" xfId="56" applyFont="1" applyFill="1" applyBorder="1"/>
    <xf numFmtId="0" fontId="44" fillId="0" borderId="19" xfId="56" applyFont="1" applyFill="1" applyBorder="1" applyAlignment="1">
      <alignment vertical="center" shrinkToFit="1"/>
    </xf>
    <xf numFmtId="0" fontId="44" fillId="0" borderId="19" xfId="56" applyFont="1" applyFill="1" applyBorder="1"/>
    <xf numFmtId="0" fontId="44" fillId="0" borderId="168" xfId="56" applyFont="1" applyFill="1" applyBorder="1" applyAlignment="1">
      <alignment vertical="center" shrinkToFit="1"/>
    </xf>
    <xf numFmtId="0" fontId="44" fillId="0" borderId="40" xfId="56" applyFont="1" applyFill="1" applyBorder="1"/>
    <xf numFmtId="0" fontId="44" fillId="0" borderId="0" xfId="56" applyFont="1" applyFill="1" applyBorder="1" applyAlignment="1">
      <alignment vertical="center" shrinkToFit="1"/>
    </xf>
    <xf numFmtId="0" fontId="44" fillId="0" borderId="33" xfId="56" applyFont="1" applyFill="1" applyBorder="1" applyAlignment="1">
      <alignment vertical="center" shrinkToFit="1"/>
    </xf>
    <xf numFmtId="0" fontId="44" fillId="0" borderId="169" xfId="56" applyFont="1" applyFill="1" applyBorder="1"/>
    <xf numFmtId="0" fontId="44" fillId="0" borderId="170" xfId="56" applyFont="1" applyFill="1" applyBorder="1" applyAlignment="1">
      <alignment vertical="center" shrinkToFit="1"/>
    </xf>
    <xf numFmtId="0" fontId="44" fillId="0" borderId="170" xfId="56" applyFont="1" applyFill="1" applyBorder="1"/>
    <xf numFmtId="0" fontId="44" fillId="0" borderId="366" xfId="56" applyFont="1" applyFill="1" applyBorder="1" applyAlignment="1">
      <alignment vertical="center" shrinkToFit="1"/>
    </xf>
    <xf numFmtId="0" fontId="44" fillId="0" borderId="46" xfId="56" applyFont="1" applyFill="1" applyBorder="1"/>
    <xf numFmtId="0" fontId="44" fillId="0" borderId="34" xfId="56" applyFont="1" applyFill="1" applyBorder="1" applyAlignment="1">
      <alignment vertical="center" shrinkToFit="1"/>
    </xf>
    <xf numFmtId="0" fontId="44" fillId="0" borderId="35" xfId="56" applyFont="1" applyFill="1" applyBorder="1" applyAlignment="1">
      <alignment vertical="center" shrinkToFit="1"/>
    </xf>
    <xf numFmtId="0" fontId="21" fillId="0" borderId="0" xfId="55" applyFont="1" applyAlignment="1"/>
    <xf numFmtId="0" fontId="78" fillId="0" borderId="0" xfId="55" applyFont="1" applyAlignment="1"/>
    <xf numFmtId="0" fontId="78" fillId="0" borderId="0" xfId="55" applyFont="1" applyAlignment="1">
      <alignment horizontal="left"/>
    </xf>
    <xf numFmtId="0" fontId="217" fillId="0" borderId="0" xfId="55" applyFont="1" applyAlignment="1">
      <alignment horizontal="center"/>
    </xf>
    <xf numFmtId="0" fontId="218" fillId="0" borderId="10" xfId="55" applyFont="1" applyBorder="1" applyAlignment="1">
      <alignment horizontal="left"/>
    </xf>
    <xf numFmtId="0" fontId="219" fillId="0" borderId="10" xfId="55" applyFont="1" applyBorder="1" applyAlignment="1">
      <alignment horizontal="center"/>
    </xf>
    <xf numFmtId="0" fontId="21" fillId="0" borderId="0" xfId="55" applyFont="1" applyAlignment="1">
      <alignment vertical="center"/>
    </xf>
    <xf numFmtId="0" fontId="21" fillId="0" borderId="10" xfId="55" applyFont="1" applyFill="1" applyBorder="1" applyAlignment="1">
      <alignment horizontal="center" vertical="center"/>
    </xf>
    <xf numFmtId="0" fontId="21" fillId="0" borderId="0" xfId="55" applyFont="1" applyFill="1" applyAlignment="1">
      <alignment vertical="center"/>
    </xf>
    <xf numFmtId="0" fontId="21" fillId="0" borderId="10" xfId="55" applyFont="1" applyFill="1" applyBorder="1" applyAlignment="1">
      <alignment vertical="center"/>
    </xf>
    <xf numFmtId="0" fontId="21" fillId="0" borderId="10" xfId="55" applyFont="1" applyBorder="1" applyAlignment="1">
      <alignment vertical="center"/>
    </xf>
    <xf numFmtId="0" fontId="78" fillId="0" borderId="0" xfId="55" applyFont="1" applyBorder="1" applyAlignment="1">
      <alignment vertical="center"/>
    </xf>
    <xf numFmtId="0" fontId="220" fillId="0" borderId="10" xfId="55" applyFont="1" applyBorder="1" applyAlignment="1">
      <alignment vertical="center"/>
    </xf>
    <xf numFmtId="0" fontId="221" fillId="0" borderId="10" xfId="55" applyFont="1" applyBorder="1" applyAlignment="1">
      <alignment vertical="center"/>
    </xf>
    <xf numFmtId="0" fontId="222" fillId="0" borderId="10" xfId="55" applyFont="1" applyBorder="1" applyAlignment="1">
      <alignment vertical="center"/>
    </xf>
    <xf numFmtId="0" fontId="78" fillId="0" borderId="21" xfId="55" applyFont="1" applyBorder="1" applyAlignment="1">
      <alignment horizontal="center" vertical="center" wrapText="1"/>
    </xf>
    <xf numFmtId="0" fontId="78" fillId="0" borderId="14" xfId="55" applyFont="1" applyBorder="1" applyAlignment="1">
      <alignment horizontal="center" vertical="center" wrapText="1"/>
    </xf>
    <xf numFmtId="0" fontId="78" fillId="0" borderId="22" xfId="55" applyFont="1" applyBorder="1" applyAlignment="1">
      <alignment horizontal="center" vertical="center" wrapText="1"/>
    </xf>
    <xf numFmtId="0" fontId="78" fillId="0" borderId="0" xfId="55" applyFont="1" applyBorder="1" applyAlignment="1">
      <alignment horizontal="center" vertical="center" wrapText="1"/>
    </xf>
    <xf numFmtId="0" fontId="78" fillId="0" borderId="22" xfId="55" applyBorder="1" applyAlignment="1">
      <alignment horizontal="center" vertical="center" wrapText="1"/>
    </xf>
    <xf numFmtId="0" fontId="78" fillId="0" borderId="0" xfId="55" applyBorder="1" applyAlignment="1">
      <alignment horizontal="center" vertical="center" wrapText="1"/>
    </xf>
    <xf numFmtId="0" fontId="78" fillId="0" borderId="23" xfId="55" applyFont="1" applyBorder="1" applyAlignment="1">
      <alignment horizontal="center" vertical="center" wrapText="1"/>
    </xf>
    <xf numFmtId="0" fontId="78" fillId="0" borderId="10" xfId="55" applyFont="1" applyBorder="1" applyAlignment="1">
      <alignment horizontal="center" vertical="center" wrapText="1"/>
    </xf>
    <xf numFmtId="0" fontId="64" fillId="0" borderId="368" xfId="55" applyFont="1" applyBorder="1" applyAlignment="1">
      <alignment horizontal="center" vertical="center" wrapText="1"/>
    </xf>
    <xf numFmtId="0" fontId="64" fillId="0" borderId="369" xfId="55" applyFont="1" applyBorder="1" applyAlignment="1">
      <alignment horizontal="center" vertical="center" wrapText="1"/>
    </xf>
    <xf numFmtId="0" fontId="93" fillId="0" borderId="0" xfId="0" applyFont="1" applyAlignment="1">
      <alignment vertical="center" wrapText="1"/>
    </xf>
    <xf numFmtId="0" fontId="172" fillId="26" borderId="40" xfId="0" applyFont="1" applyFill="1" applyBorder="1" applyAlignment="1">
      <alignment horizontal="center" vertical="center" shrinkToFit="1"/>
    </xf>
    <xf numFmtId="0" fontId="172" fillId="26" borderId="112" xfId="0" applyFont="1" applyFill="1" applyBorder="1" applyAlignment="1">
      <alignment horizontal="center" vertical="center" shrinkToFit="1"/>
    </xf>
    <xf numFmtId="0" fontId="172" fillId="26" borderId="43" xfId="0" applyFont="1" applyFill="1" applyBorder="1" applyAlignment="1">
      <alignment horizontal="center" vertical="center" shrinkToFit="1"/>
    </xf>
    <xf numFmtId="0" fontId="172" fillId="26" borderId="107" xfId="0" applyFont="1" applyFill="1" applyBorder="1" applyAlignment="1">
      <alignment horizontal="center" vertical="center" shrinkToFit="1"/>
    </xf>
    <xf numFmtId="0" fontId="88" fillId="0" borderId="210" xfId="81" applyFont="1" applyBorder="1" applyAlignment="1">
      <alignment horizontal="center" vertical="center"/>
    </xf>
    <xf numFmtId="0" fontId="124" fillId="0" borderId="19" xfId="81" applyFont="1" applyBorder="1" applyAlignment="1">
      <alignment horizontal="left" vertical="center" wrapText="1"/>
    </xf>
    <xf numFmtId="0" fontId="88" fillId="0" borderId="19" xfId="81" applyFont="1" applyBorder="1" applyAlignment="1">
      <alignment horizontal="center" vertical="center"/>
    </xf>
    <xf numFmtId="0" fontId="88" fillId="31" borderId="23" xfId="81" applyFont="1" applyFill="1" applyBorder="1" applyAlignment="1">
      <alignment horizontal="center" vertical="center"/>
    </xf>
    <xf numFmtId="0" fontId="126" fillId="32" borderId="23" xfId="81" applyFont="1" applyFill="1" applyBorder="1" applyAlignment="1">
      <alignment horizontal="center" vertical="center"/>
    </xf>
    <xf numFmtId="0" fontId="126" fillId="32" borderId="19" xfId="81" applyFont="1" applyFill="1" applyBorder="1" applyAlignment="1">
      <alignment horizontal="center" vertical="center"/>
    </xf>
    <xf numFmtId="0" fontId="124" fillId="31" borderId="23" xfId="72" applyFont="1" applyFill="1" applyBorder="1" applyAlignment="1">
      <alignment horizontal="center" vertical="center" shrinkToFit="1"/>
    </xf>
    <xf numFmtId="0" fontId="172" fillId="26" borderId="44" xfId="0" applyFont="1" applyFill="1" applyBorder="1" applyAlignment="1">
      <alignment horizontal="center" vertical="center" shrinkToFit="1"/>
    </xf>
    <xf numFmtId="0" fontId="172" fillId="26" borderId="109" xfId="0" applyFont="1" applyFill="1" applyBorder="1" applyAlignment="1">
      <alignment horizontal="center" vertical="center" shrinkToFit="1"/>
    </xf>
    <xf numFmtId="56" fontId="172" fillId="26" borderId="43" xfId="0" applyNumberFormat="1" applyFont="1" applyFill="1" applyBorder="1" applyAlignment="1">
      <alignment horizontal="center" vertical="center" shrinkToFit="1"/>
    </xf>
    <xf numFmtId="56" fontId="172" fillId="26" borderId="60" xfId="0" applyNumberFormat="1" applyFont="1" applyFill="1" applyBorder="1" applyAlignment="1">
      <alignment horizontal="center" vertical="center" shrinkToFit="1"/>
    </xf>
    <xf numFmtId="0" fontId="172" fillId="26" borderId="113" xfId="0" applyFont="1" applyFill="1" applyBorder="1" applyAlignment="1">
      <alignment horizontal="center" vertical="center" shrinkToFit="1"/>
    </xf>
    <xf numFmtId="179" fontId="172" fillId="26" borderId="43" xfId="0" applyNumberFormat="1" applyFont="1" applyFill="1" applyBorder="1" applyAlignment="1" applyProtection="1">
      <alignment horizontal="center" vertical="center" shrinkToFit="1"/>
    </xf>
    <xf numFmtId="179" fontId="172" fillId="26" borderId="40" xfId="0" applyNumberFormat="1" applyFont="1" applyFill="1" applyBorder="1" applyAlignment="1" applyProtection="1">
      <alignment horizontal="center" vertical="center" shrinkToFit="1"/>
    </xf>
    <xf numFmtId="0" fontId="172" fillId="26" borderId="139" xfId="0" applyFont="1" applyFill="1" applyBorder="1" applyAlignment="1">
      <alignment horizontal="center" vertical="center" shrinkToFit="1"/>
    </xf>
    <xf numFmtId="0" fontId="172" fillId="26" borderId="105" xfId="0" applyFont="1" applyFill="1" applyBorder="1" applyAlignment="1">
      <alignment horizontal="center" vertical="center" shrinkToFit="1"/>
    </xf>
    <xf numFmtId="0" fontId="172" fillId="26" borderId="60" xfId="0" applyFont="1" applyFill="1" applyBorder="1" applyAlignment="1">
      <alignment horizontal="center" vertical="center" shrinkToFit="1"/>
    </xf>
    <xf numFmtId="0" fontId="225" fillId="0" borderId="0" xfId="81" applyFont="1" applyAlignment="1">
      <alignment horizontal="right" vertical="center"/>
    </xf>
    <xf numFmtId="0" fontId="105" fillId="0" borderId="0" xfId="81" applyFont="1" applyAlignment="1">
      <alignment horizontal="right" vertical="center"/>
    </xf>
    <xf numFmtId="0" fontId="80" fillId="0" borderId="0" xfId="93" applyFont="1" applyAlignment="1" applyProtection="1">
      <alignment horizontal="left" vertical="center"/>
    </xf>
    <xf numFmtId="0" fontId="81" fillId="0" borderId="0" xfId="93" applyFont="1" applyAlignment="1" applyProtection="1">
      <alignment horizontal="center" vertical="center"/>
    </xf>
    <xf numFmtId="0" fontId="80" fillId="0" borderId="0" xfId="93" applyFont="1" applyAlignment="1" applyProtection="1">
      <alignment horizontal="center" vertical="center"/>
    </xf>
    <xf numFmtId="0" fontId="81" fillId="0" borderId="0" xfId="93" applyFont="1" applyProtection="1">
      <alignment vertical="center"/>
    </xf>
    <xf numFmtId="0" fontId="82" fillId="0" borderId="0" xfId="93" applyFont="1" applyAlignment="1" applyProtection="1">
      <alignment horizontal="right" vertical="center"/>
    </xf>
    <xf numFmtId="0" fontId="81" fillId="0" borderId="0" xfId="93" applyFont="1" applyBorder="1" applyProtection="1">
      <alignment vertical="center"/>
    </xf>
    <xf numFmtId="0" fontId="81" fillId="0" borderId="89" xfId="93" applyFont="1" applyBorder="1" applyAlignment="1" applyProtection="1">
      <alignment horizontal="center" vertical="center"/>
    </xf>
    <xf numFmtId="0" fontId="81" fillId="0" borderId="121" xfId="93" applyFont="1" applyBorder="1" applyAlignment="1" applyProtection="1">
      <alignment horizontal="center" vertical="center"/>
    </xf>
    <xf numFmtId="0" fontId="205" fillId="25" borderId="372" xfId="93" applyFont="1" applyFill="1" applyBorder="1" applyAlignment="1">
      <alignment horizontal="center" vertical="center"/>
    </xf>
    <xf numFmtId="0" fontId="81" fillId="25" borderId="0" xfId="93" applyFont="1" applyFill="1" applyAlignment="1" applyProtection="1">
      <alignment horizontal="left" vertical="center"/>
    </xf>
    <xf numFmtId="0" fontId="81" fillId="25" borderId="0" xfId="93" applyFont="1" applyFill="1" applyAlignment="1" applyProtection="1">
      <alignment horizontal="left" vertical="center"/>
      <protection locked="0"/>
    </xf>
    <xf numFmtId="0" fontId="205" fillId="25" borderId="129" xfId="93" applyFont="1" applyFill="1" applyBorder="1" applyAlignment="1">
      <alignment horizontal="center" vertical="center"/>
    </xf>
    <xf numFmtId="1" fontId="81" fillId="0" borderId="0" xfId="93" applyNumberFormat="1" applyFont="1" applyProtection="1">
      <alignment vertical="center"/>
    </xf>
    <xf numFmtId="1" fontId="81" fillId="0" borderId="0" xfId="93" applyNumberFormat="1" applyFont="1" applyFill="1" applyBorder="1" applyAlignment="1" applyProtection="1">
      <alignment horizontal="center" vertical="center"/>
    </xf>
    <xf numFmtId="181" fontId="81" fillId="0" borderId="0" xfId="93" applyNumberFormat="1" applyFont="1" applyAlignment="1" applyProtection="1">
      <alignment horizontal="center" vertical="center"/>
    </xf>
    <xf numFmtId="0" fontId="81" fillId="0" borderId="0" xfId="93" applyFont="1" applyAlignment="1" applyProtection="1">
      <alignment horizontal="left" vertical="center" shrinkToFit="1"/>
    </xf>
    <xf numFmtId="176" fontId="85" fillId="0" borderId="0" xfId="93" applyNumberFormat="1" applyFont="1" applyFill="1" applyAlignment="1" applyProtection="1">
      <alignment horizontal="center" vertical="center"/>
    </xf>
    <xf numFmtId="0" fontId="85" fillId="0" borderId="0" xfId="93" applyFont="1" applyFill="1" applyAlignment="1" applyProtection="1">
      <alignment horizontal="center" vertical="center"/>
    </xf>
    <xf numFmtId="0" fontId="81" fillId="0" borderId="0" xfId="93" applyFont="1" applyAlignment="1" applyProtection="1">
      <alignment horizontal="right" vertical="center"/>
    </xf>
    <xf numFmtId="182" fontId="81" fillId="0" borderId="0" xfId="93" applyNumberFormat="1" applyFont="1" applyAlignment="1" applyProtection="1">
      <alignment horizontal="left" vertical="center"/>
    </xf>
    <xf numFmtId="181" fontId="84" fillId="0" borderId="0" xfId="93" applyNumberFormat="1" applyFont="1" applyFill="1" applyBorder="1" applyAlignment="1" applyProtection="1">
      <alignment horizontal="center" vertical="center"/>
    </xf>
    <xf numFmtId="14" fontId="81" fillId="0" borderId="0" xfId="93" applyNumberFormat="1" applyFont="1" applyProtection="1">
      <alignment vertical="center"/>
    </xf>
    <xf numFmtId="0" fontId="81" fillId="0" borderId="0" xfId="93" applyFont="1" applyBorder="1" applyAlignment="1" applyProtection="1">
      <alignment horizontal="center" vertical="center"/>
    </xf>
    <xf numFmtId="0" fontId="81" fillId="0" borderId="124" xfId="93" applyFont="1" applyBorder="1" applyAlignment="1" applyProtection="1">
      <alignment horizontal="center" vertical="center"/>
    </xf>
    <xf numFmtId="0" fontId="81" fillId="0" borderId="222" xfId="93" applyFont="1" applyBorder="1" applyAlignment="1" applyProtection="1">
      <alignment horizontal="center" vertical="center"/>
    </xf>
    <xf numFmtId="183" fontId="81" fillId="0" borderId="126" xfId="93" applyNumberFormat="1" applyFont="1" applyBorder="1" applyAlignment="1" applyProtection="1">
      <alignment horizontal="center" vertical="center"/>
    </xf>
    <xf numFmtId="183" fontId="81" fillId="0" borderId="100" xfId="93" applyNumberFormat="1" applyFont="1" applyBorder="1" applyAlignment="1" applyProtection="1">
      <alignment horizontal="center" vertical="center"/>
    </xf>
    <xf numFmtId="55" fontId="81" fillId="0" borderId="100" xfId="93" applyNumberFormat="1" applyFont="1" applyBorder="1" applyAlignment="1" applyProtection="1">
      <alignment horizontal="center" vertical="center"/>
    </xf>
    <xf numFmtId="55" fontId="81" fillId="0" borderId="122" xfId="93" applyNumberFormat="1" applyFont="1" applyBorder="1" applyAlignment="1" applyProtection="1">
      <alignment horizontal="center" vertical="center"/>
    </xf>
    <xf numFmtId="183" fontId="81" fillId="0" borderId="339" xfId="93" applyNumberFormat="1" applyFont="1" applyBorder="1" applyAlignment="1" applyProtection="1">
      <alignment horizontal="center" vertical="center" shrinkToFit="1"/>
    </xf>
    <xf numFmtId="183" fontId="81" fillId="0" borderId="371" xfId="93" applyNumberFormat="1" applyFont="1" applyBorder="1" applyAlignment="1" applyProtection="1">
      <alignment horizontal="center" vertical="center"/>
    </xf>
    <xf numFmtId="0" fontId="192" fillId="0" borderId="64" xfId="93" applyFont="1" applyBorder="1" applyProtection="1">
      <alignment vertical="center"/>
    </xf>
    <xf numFmtId="179" fontId="81" fillId="0" borderId="373" xfId="93" applyNumberFormat="1" applyFont="1" applyBorder="1" applyAlignment="1" applyProtection="1">
      <alignment horizontal="center" vertical="center"/>
    </xf>
    <xf numFmtId="0" fontId="81" fillId="0" borderId="223" xfId="93" applyFont="1" applyBorder="1" applyAlignment="1" applyProtection="1">
      <alignment horizontal="center" vertical="center"/>
    </xf>
    <xf numFmtId="0" fontId="81" fillId="0" borderId="0" xfId="93" applyFont="1" applyFill="1" applyProtection="1">
      <alignment vertical="center"/>
    </xf>
    <xf numFmtId="0" fontId="81" fillId="0" borderId="216" xfId="93" applyFont="1" applyBorder="1" applyProtection="1">
      <alignment vertical="center"/>
    </xf>
    <xf numFmtId="179" fontId="81" fillId="0" borderId="217" xfId="93" applyNumberFormat="1" applyFont="1" applyBorder="1" applyAlignment="1" applyProtection="1">
      <alignment horizontal="center" vertical="center"/>
    </xf>
    <xf numFmtId="0" fontId="85" fillId="0" borderId="0" xfId="93" applyFont="1" applyFill="1" applyProtection="1">
      <alignment vertical="center"/>
    </xf>
    <xf numFmtId="181" fontId="81" fillId="0" borderId="217" xfId="94" applyNumberFormat="1" applyFont="1" applyBorder="1" applyAlignment="1" applyProtection="1">
      <alignment horizontal="center" vertical="center"/>
    </xf>
    <xf numFmtId="0" fontId="81" fillId="0" borderId="71" xfId="93" applyFont="1" applyBorder="1" applyProtection="1">
      <alignment vertical="center"/>
    </xf>
    <xf numFmtId="181" fontId="81" fillId="0" borderId="332" xfId="94" applyNumberFormat="1" applyFont="1" applyBorder="1" applyAlignment="1" applyProtection="1">
      <alignment horizontal="center" vertical="center"/>
    </xf>
    <xf numFmtId="0" fontId="81" fillId="0" borderId="219" xfId="93" applyFont="1" applyBorder="1" applyProtection="1">
      <alignment vertical="center"/>
    </xf>
    <xf numFmtId="181" fontId="81" fillId="0" borderId="220" xfId="94" applyNumberFormat="1" applyFont="1" applyBorder="1" applyAlignment="1" applyProtection="1">
      <alignment horizontal="center" vertical="center"/>
    </xf>
    <xf numFmtId="181" fontId="81" fillId="0" borderId="0" xfId="94" applyNumberFormat="1" applyFont="1" applyBorder="1" applyAlignment="1" applyProtection="1">
      <alignment horizontal="center" vertical="center"/>
    </xf>
    <xf numFmtId="0" fontId="81" fillId="0" borderId="0" xfId="93" applyFont="1" applyBorder="1" applyAlignment="1" applyProtection="1">
      <alignment horizontal="center" vertical="center" shrinkToFit="1"/>
    </xf>
    <xf numFmtId="0" fontId="129" fillId="0" borderId="0" xfId="93" applyFont="1" applyFill="1" applyBorder="1" applyAlignment="1" applyProtection="1">
      <alignment horizontal="center" vertical="center"/>
    </xf>
    <xf numFmtId="0" fontId="81" fillId="0" borderId="0" xfId="93" applyFont="1" applyBorder="1" applyAlignment="1">
      <alignment vertical="center" shrinkToFit="1"/>
    </xf>
    <xf numFmtId="0" fontId="81" fillId="0" borderId="0" xfId="94" applyNumberFormat="1" applyFont="1" applyBorder="1" applyAlignment="1">
      <alignment horizontal="center" vertical="center"/>
    </xf>
    <xf numFmtId="0" fontId="129" fillId="0" borderId="0" xfId="93" applyFont="1" applyFill="1" applyBorder="1" applyAlignment="1" applyProtection="1">
      <alignment horizontal="center" vertical="center"/>
      <protection locked="0"/>
    </xf>
    <xf numFmtId="0" fontId="81" fillId="0" borderId="0" xfId="93" applyFont="1" applyAlignment="1" applyProtection="1">
      <alignment vertical="center" shrinkToFit="1"/>
    </xf>
    <xf numFmtId="0" fontId="129" fillId="0" borderId="0" xfId="93" applyFont="1" applyAlignment="1" applyProtection="1">
      <alignment horizontal="left" vertical="center"/>
    </xf>
    <xf numFmtId="0" fontId="81" fillId="0" borderId="64" xfId="93" applyFont="1" applyBorder="1" applyAlignment="1" applyProtection="1">
      <alignment horizontal="center" vertical="center"/>
    </xf>
    <xf numFmtId="55" fontId="81" fillId="0" borderId="371" xfId="93" applyNumberFormat="1" applyFont="1" applyBorder="1" applyAlignment="1" applyProtection="1">
      <alignment horizontal="center" vertical="center"/>
    </xf>
    <xf numFmtId="55" fontId="81" fillId="0" borderId="373" xfId="93" applyNumberFormat="1" applyFont="1" applyBorder="1" applyAlignment="1" applyProtection="1">
      <alignment horizontal="center" vertical="center"/>
    </xf>
    <xf numFmtId="0" fontId="81" fillId="0" borderId="161" xfId="93" applyFont="1" applyBorder="1" applyAlignment="1" applyProtection="1">
      <alignment horizontal="center" vertical="center"/>
    </xf>
    <xf numFmtId="183" fontId="81" fillId="0" borderId="64" xfId="93" applyNumberFormat="1" applyFont="1" applyBorder="1" applyAlignment="1" applyProtection="1">
      <alignment horizontal="center" vertical="center" shrinkToFit="1"/>
    </xf>
    <xf numFmtId="0" fontId="81" fillId="0" borderId="222" xfId="93" applyFont="1" applyFill="1" applyBorder="1" applyAlignment="1" applyProtection="1">
      <alignment horizontal="center" vertical="center"/>
    </xf>
    <xf numFmtId="0" fontId="81" fillId="0" borderId="0" xfId="93" applyFont="1" applyFill="1" applyBorder="1" applyProtection="1">
      <alignment vertical="center"/>
    </xf>
    <xf numFmtId="0" fontId="81" fillId="0" borderId="0" xfId="93" applyFont="1" applyFill="1" applyAlignment="1" applyProtection="1">
      <alignment horizontal="center" vertical="center"/>
    </xf>
    <xf numFmtId="0" fontId="227" fillId="26" borderId="44" xfId="0" applyFont="1" applyFill="1" applyBorder="1" applyAlignment="1">
      <alignment horizontal="center" vertical="center" shrinkToFit="1"/>
    </xf>
    <xf numFmtId="0" fontId="227" fillId="26" borderId="109" xfId="0" applyFont="1" applyFill="1" applyBorder="1" applyAlignment="1">
      <alignment horizontal="center" vertical="center" shrinkToFit="1"/>
    </xf>
    <xf numFmtId="0" fontId="227" fillId="26" borderId="43" xfId="0" applyFont="1" applyFill="1" applyBorder="1" applyAlignment="1">
      <alignment horizontal="center" vertical="center" shrinkToFit="1"/>
    </xf>
    <xf numFmtId="0" fontId="227" fillId="26" borderId="107" xfId="0" applyFont="1" applyFill="1" applyBorder="1" applyAlignment="1">
      <alignment horizontal="center" vertical="center" shrinkToFit="1"/>
    </xf>
    <xf numFmtId="0" fontId="21" fillId="0" borderId="0" xfId="70" applyFont="1"/>
    <xf numFmtId="49" fontId="86" fillId="0" borderId="0" xfId="70" applyNumberFormat="1" applyFont="1" applyAlignment="1">
      <alignment horizontal="left" wrapText="1"/>
    </xf>
    <xf numFmtId="0" fontId="64" fillId="0" borderId="0" xfId="70" applyFont="1"/>
    <xf numFmtId="0" fontId="64" fillId="0" borderId="0" xfId="70" applyFont="1" applyAlignment="1">
      <alignment horizontal="right"/>
    </xf>
    <xf numFmtId="0" fontId="63" fillId="0" borderId="0" xfId="70" applyFont="1" applyAlignment="1">
      <alignment horizontal="center" vertical="center"/>
    </xf>
    <xf numFmtId="0" fontId="24" fillId="0" borderId="0" xfId="70" applyFont="1"/>
    <xf numFmtId="0" fontId="108" fillId="0" borderId="0" xfId="70" applyFont="1"/>
    <xf numFmtId="0" fontId="24" fillId="0" borderId="0" xfId="70" applyFont="1" applyBorder="1" applyAlignment="1">
      <alignment horizontal="left" vertical="top"/>
    </xf>
    <xf numFmtId="0" fontId="24" fillId="0" borderId="0" xfId="70" applyFont="1" applyBorder="1" applyAlignment="1">
      <alignment horizontal="left" vertical="center"/>
    </xf>
    <xf numFmtId="0" fontId="24" fillId="0" borderId="0" xfId="70" applyFont="1" applyBorder="1" applyAlignment="1">
      <alignment horizontal="right"/>
    </xf>
    <xf numFmtId="0" fontId="24" fillId="0" borderId="0" xfId="70" applyFont="1" applyBorder="1" applyAlignment="1">
      <alignment horizontal="center"/>
    </xf>
    <xf numFmtId="0" fontId="24" fillId="0" borderId="14" xfId="70" applyFont="1" applyBorder="1" applyAlignment="1">
      <alignment horizontal="center"/>
    </xf>
    <xf numFmtId="0" fontId="111" fillId="0" borderId="0" xfId="96" applyFont="1" applyAlignment="1">
      <alignment vertical="center"/>
    </xf>
    <xf numFmtId="0" fontId="113" fillId="0" borderId="0" xfId="96" applyFont="1" applyAlignment="1">
      <alignment vertical="center"/>
    </xf>
    <xf numFmtId="0" fontId="113" fillId="0" borderId="0" xfId="96" applyFont="1" applyAlignment="1">
      <alignment horizontal="left" vertical="center"/>
    </xf>
    <xf numFmtId="0" fontId="113" fillId="0" borderId="0" xfId="96" applyFont="1">
      <alignment vertical="center"/>
    </xf>
    <xf numFmtId="0" fontId="2" fillId="0" borderId="0" xfId="96" applyFont="1">
      <alignment vertical="center"/>
    </xf>
    <xf numFmtId="0" fontId="112" fillId="0" borderId="0" xfId="96" applyFont="1" applyAlignment="1">
      <alignment horizontal="left" vertical="center"/>
    </xf>
    <xf numFmtId="0" fontId="113" fillId="0" borderId="0" xfId="96" applyFont="1" applyFill="1" applyAlignment="1">
      <alignment horizontal="left" vertical="center"/>
    </xf>
    <xf numFmtId="0" fontId="113" fillId="0" borderId="0" xfId="96" applyFont="1" applyFill="1" applyAlignment="1">
      <alignment vertical="center"/>
    </xf>
    <xf numFmtId="0" fontId="113" fillId="0" borderId="0" xfId="96" applyFont="1" applyFill="1">
      <alignment vertical="center"/>
    </xf>
    <xf numFmtId="0" fontId="111" fillId="0" borderId="0" xfId="96" applyFont="1" applyAlignment="1">
      <alignment horizontal="center" vertical="top" wrapText="1"/>
    </xf>
    <xf numFmtId="0" fontId="113" fillId="0" borderId="0" xfId="96" applyFont="1" applyAlignment="1">
      <alignment horizontal="justify" vertical="center"/>
    </xf>
    <xf numFmtId="0" fontId="111" fillId="0" borderId="0" xfId="96" applyFont="1" applyAlignment="1">
      <alignment vertical="top"/>
    </xf>
    <xf numFmtId="0" fontId="111" fillId="0" borderId="0" xfId="96" applyFont="1" applyAlignment="1">
      <alignment horizontal="justify" vertical="center"/>
    </xf>
    <xf numFmtId="0" fontId="113" fillId="0" borderId="0" xfId="96" applyFont="1" applyAlignment="1">
      <alignment vertical="center" wrapText="1"/>
    </xf>
    <xf numFmtId="0" fontId="111" fillId="0" borderId="0" xfId="96" applyFont="1" applyBorder="1" applyAlignment="1">
      <alignment horizontal="center" vertical="center" wrapText="1"/>
    </xf>
    <xf numFmtId="6" fontId="111" fillId="0" borderId="0" xfId="97" applyNumberFormat="1" applyFont="1" applyFill="1" applyBorder="1" applyAlignment="1">
      <alignment horizontal="center" vertical="center" wrapText="1"/>
    </xf>
    <xf numFmtId="0" fontId="113" fillId="0" borderId="0" xfId="96" applyFont="1" applyBorder="1" applyAlignment="1">
      <alignment horizontal="center" vertical="top" wrapText="1"/>
    </xf>
    <xf numFmtId="0" fontId="113" fillId="0" borderId="0" xfId="96" applyFont="1" applyFill="1" applyBorder="1" applyAlignment="1">
      <alignment horizontal="center" vertical="top" wrapText="1"/>
    </xf>
    <xf numFmtId="0" fontId="111" fillId="0" borderId="0" xfId="96" applyFont="1" applyAlignment="1">
      <alignment vertical="top" wrapText="1"/>
    </xf>
    <xf numFmtId="0" fontId="117" fillId="0" borderId="0" xfId="96" applyFont="1" applyAlignment="1">
      <alignment horizontal="justify" vertical="center"/>
    </xf>
    <xf numFmtId="0" fontId="24" fillId="0" borderId="19" xfId="70" applyFont="1" applyBorder="1" applyAlignment="1">
      <alignment horizontal="center" shrinkToFit="1"/>
    </xf>
    <xf numFmtId="0" fontId="24" fillId="0" borderId="19" xfId="70" applyFont="1" applyBorder="1" applyAlignment="1">
      <alignment shrinkToFit="1"/>
    </xf>
    <xf numFmtId="0" fontId="93" fillId="0" borderId="0" xfId="0" quotePrefix="1" applyFont="1" applyAlignment="1">
      <alignment vertical="center" wrapText="1"/>
    </xf>
    <xf numFmtId="0" fontId="24" fillId="31" borderId="28" xfId="70" applyFont="1" applyFill="1" applyBorder="1" applyAlignment="1">
      <alignment horizontal="left" vertical="center"/>
    </xf>
    <xf numFmtId="0" fontId="24" fillId="31" borderId="12" xfId="70" applyFont="1" applyFill="1" applyBorder="1" applyAlignment="1">
      <alignment horizontal="left" vertical="center"/>
    </xf>
    <xf numFmtId="0" fontId="1" fillId="0" borderId="0" xfId="98">
      <alignment vertical="center"/>
    </xf>
    <xf numFmtId="0" fontId="1" fillId="0" borderId="0" xfId="98" applyAlignment="1">
      <alignment vertical="center"/>
    </xf>
    <xf numFmtId="0" fontId="111" fillId="0" borderId="19" xfId="98" applyFont="1" applyBorder="1" applyAlignment="1">
      <alignment horizontal="center" vertical="center" wrapText="1"/>
    </xf>
    <xf numFmtId="0" fontId="115" fillId="0" borderId="0" xfId="98" applyFont="1" applyAlignment="1">
      <alignment horizontal="justify" vertical="center"/>
    </xf>
    <xf numFmtId="0" fontId="230" fillId="0" borderId="0" xfId="98" applyFont="1" applyBorder="1" applyAlignment="1">
      <alignment horizontal="left" vertical="top" wrapText="1"/>
    </xf>
    <xf numFmtId="0" fontId="1" fillId="0" borderId="0" xfId="98" applyBorder="1">
      <alignment vertical="center"/>
    </xf>
    <xf numFmtId="0" fontId="114" fillId="0" borderId="0" xfId="98" applyFont="1" applyAlignment="1">
      <alignment horizontal="justify" vertical="center"/>
    </xf>
    <xf numFmtId="0" fontId="113" fillId="0" borderId="0" xfId="98" applyFont="1" applyBorder="1" applyAlignment="1">
      <alignment horizontal="center" vertical="top" wrapText="1"/>
    </xf>
    <xf numFmtId="0" fontId="114" fillId="0" borderId="0" xfId="98" applyFont="1" applyFill="1" applyBorder="1" applyAlignment="1">
      <alignment horizontal="center" vertical="top" wrapText="1"/>
    </xf>
    <xf numFmtId="0" fontId="114" fillId="0" borderId="0" xfId="98" applyFont="1" applyAlignment="1">
      <alignment horizontal="right" vertical="center"/>
    </xf>
    <xf numFmtId="0" fontId="116" fillId="0" borderId="0" xfId="98" applyFont="1" applyAlignment="1">
      <alignment horizontal="justify" vertical="center"/>
    </xf>
    <xf numFmtId="0" fontId="1" fillId="27" borderId="0" xfId="98" applyFont="1" applyFill="1">
      <alignment vertical="center"/>
    </xf>
    <xf numFmtId="0" fontId="64" fillId="31" borderId="0" xfId="70" applyFont="1" applyFill="1"/>
    <xf numFmtId="0" fontId="24" fillId="31" borderId="19" xfId="70" applyFont="1" applyFill="1" applyBorder="1" applyAlignment="1">
      <alignment shrinkToFit="1"/>
    </xf>
    <xf numFmtId="0" fontId="113" fillId="31" borderId="0" xfId="96" applyFont="1" applyFill="1" applyAlignment="1">
      <alignment horizontal="left" vertical="center"/>
    </xf>
    <xf numFmtId="0" fontId="113" fillId="31" borderId="0" xfId="96" applyFont="1" applyFill="1">
      <alignment vertical="center"/>
    </xf>
    <xf numFmtId="0" fontId="1" fillId="27" borderId="0" xfId="98" applyFill="1" applyAlignment="1">
      <alignment horizontal="left" vertical="center"/>
    </xf>
    <xf numFmtId="187" fontId="0" fillId="26" borderId="117" xfId="0" applyNumberFormat="1" applyFont="1" applyFill="1" applyBorder="1" applyAlignment="1">
      <alignment vertical="center" wrapText="1"/>
    </xf>
    <xf numFmtId="187" fontId="0" fillId="26" borderId="118" xfId="0" applyNumberFormat="1" applyFont="1" applyFill="1" applyBorder="1" applyAlignment="1">
      <alignment vertical="center" wrapText="1"/>
    </xf>
    <xf numFmtId="0" fontId="110" fillId="26" borderId="117" xfId="66" quotePrefix="1" applyFill="1" applyBorder="1" applyAlignment="1">
      <alignment horizontal="center" vertical="center"/>
    </xf>
    <xf numFmtId="0" fontId="110" fillId="26" borderId="118" xfId="66" applyFill="1" applyBorder="1" applyAlignment="1">
      <alignment horizontal="center" vertical="center"/>
    </xf>
    <xf numFmtId="0" fontId="93" fillId="26" borderId="117" xfId="0" applyFont="1" applyFill="1" applyBorder="1" applyAlignment="1">
      <alignment horizontal="left" vertical="center" wrapText="1"/>
    </xf>
    <xf numFmtId="0" fontId="93" fillId="26" borderId="118" xfId="0" applyFont="1" applyFill="1" applyBorder="1" applyAlignment="1">
      <alignment horizontal="left" vertical="center" wrapText="1"/>
    </xf>
    <xf numFmtId="0" fontId="93" fillId="26" borderId="117" xfId="0" applyFont="1" applyFill="1" applyBorder="1" applyAlignment="1">
      <alignment horizontal="center" vertical="center" shrinkToFit="1"/>
    </xf>
    <xf numFmtId="0" fontId="93" fillId="26" borderId="118" xfId="0" applyFont="1" applyFill="1" applyBorder="1" applyAlignment="1">
      <alignment horizontal="center" vertical="center" shrinkToFit="1"/>
    </xf>
    <xf numFmtId="0" fontId="79" fillId="26" borderId="117" xfId="0" applyFont="1" applyFill="1" applyBorder="1" applyAlignment="1">
      <alignment horizontal="center" vertical="center"/>
    </xf>
    <xf numFmtId="0" fontId="79" fillId="26" borderId="118" xfId="0" applyFont="1" applyFill="1" applyBorder="1" applyAlignment="1">
      <alignment horizontal="center" vertical="center"/>
    </xf>
    <xf numFmtId="0" fontId="93" fillId="26" borderId="14" xfId="0" applyFont="1" applyFill="1" applyBorder="1" applyAlignment="1">
      <alignment horizontal="left" vertical="center" wrapText="1"/>
    </xf>
    <xf numFmtId="0" fontId="93" fillId="26" borderId="10" xfId="0" applyFont="1" applyFill="1" applyBorder="1" applyAlignment="1">
      <alignment horizontal="left" vertical="center" wrapText="1"/>
    </xf>
    <xf numFmtId="0" fontId="228" fillId="26" borderId="27" xfId="0" applyFont="1" applyFill="1" applyBorder="1" applyAlignment="1">
      <alignment horizontal="center" vertical="center" wrapText="1"/>
    </xf>
    <xf numFmtId="0" fontId="228" fillId="26" borderId="26" xfId="0" applyFont="1" applyFill="1" applyBorder="1" applyAlignment="1">
      <alignment horizontal="center" vertical="center" wrapText="1"/>
    </xf>
    <xf numFmtId="0" fontId="228" fillId="26" borderId="109" xfId="0" applyFont="1" applyFill="1" applyBorder="1" applyAlignment="1">
      <alignment horizontal="center" vertical="center" wrapText="1"/>
    </xf>
    <xf numFmtId="0" fontId="228" fillId="26" borderId="107" xfId="0" applyFont="1" applyFill="1" applyBorder="1" applyAlignment="1">
      <alignment horizontal="center" vertical="center" wrapText="1"/>
    </xf>
    <xf numFmtId="0" fontId="0" fillId="26" borderId="28" xfId="0" applyFont="1" applyFill="1" applyBorder="1" applyAlignment="1">
      <alignment horizontal="left" vertical="center" wrapText="1"/>
    </xf>
    <xf numFmtId="0" fontId="0" fillId="26" borderId="0" xfId="0" applyFont="1" applyFill="1" applyBorder="1" applyAlignment="1">
      <alignment horizontal="left" vertical="center" wrapText="1"/>
    </xf>
    <xf numFmtId="0" fontId="0" fillId="26" borderId="10" xfId="0" applyFont="1" applyFill="1" applyBorder="1" applyAlignment="1">
      <alignment horizontal="left" vertical="center" wrapText="1"/>
    </xf>
    <xf numFmtId="0" fontId="0" fillId="26" borderId="54" xfId="0" applyFont="1" applyFill="1" applyBorder="1" applyAlignment="1">
      <alignment horizontal="left" vertical="center" wrapText="1"/>
    </xf>
    <xf numFmtId="0" fontId="224" fillId="26" borderId="27" xfId="0" applyFont="1" applyFill="1" applyBorder="1" applyAlignment="1">
      <alignment horizontal="center" vertical="center"/>
    </xf>
    <xf numFmtId="0" fontId="224" fillId="26" borderId="26" xfId="0" applyFont="1" applyFill="1" applyBorder="1" applyAlignment="1">
      <alignment horizontal="center" vertical="center"/>
    </xf>
    <xf numFmtId="0" fontId="224" fillId="26" borderId="109" xfId="0" applyFont="1" applyFill="1" applyBorder="1" applyAlignment="1">
      <alignment horizontal="center" vertical="center"/>
    </xf>
    <xf numFmtId="0" fontId="224" fillId="26" borderId="107" xfId="0" applyFont="1" applyFill="1" applyBorder="1" applyAlignment="1">
      <alignment horizontal="center" vertical="center"/>
    </xf>
    <xf numFmtId="0" fontId="136" fillId="26" borderId="117" xfId="0" applyFont="1" applyFill="1" applyBorder="1" applyAlignment="1">
      <alignment horizontal="center" vertical="center" shrinkToFit="1"/>
    </xf>
    <xf numFmtId="0" fontId="136" fillId="26" borderId="118" xfId="0" applyFont="1" applyFill="1" applyBorder="1" applyAlignment="1">
      <alignment horizontal="center" vertical="center" shrinkToFit="1"/>
    </xf>
    <xf numFmtId="0" fontId="0" fillId="26" borderId="117" xfId="0" applyFont="1" applyFill="1" applyBorder="1" applyAlignment="1">
      <alignment horizontal="center" vertical="center" shrinkToFit="1"/>
    </xf>
    <xf numFmtId="0" fontId="0" fillId="26" borderId="118" xfId="0" applyFont="1" applyFill="1" applyBorder="1" applyAlignment="1">
      <alignment horizontal="center" vertical="center" shrinkToFit="1"/>
    </xf>
    <xf numFmtId="0" fontId="136" fillId="26" borderId="14" xfId="0" applyFont="1" applyFill="1" applyBorder="1" applyAlignment="1">
      <alignment horizontal="left" vertical="center" wrapText="1"/>
    </xf>
    <xf numFmtId="0" fontId="136" fillId="26" borderId="10" xfId="0" applyFont="1" applyFill="1" applyBorder="1" applyAlignment="1">
      <alignment horizontal="left" vertical="center" wrapText="1"/>
    </xf>
    <xf numFmtId="0" fontId="0" fillId="26" borderId="195" xfId="0" applyFont="1" applyFill="1" applyBorder="1" applyAlignment="1">
      <alignment horizontal="center" vertical="center" shrinkToFit="1"/>
    </xf>
    <xf numFmtId="0" fontId="0" fillId="26" borderId="133" xfId="0" applyFont="1" applyFill="1" applyBorder="1" applyAlignment="1">
      <alignment horizontal="center" vertical="center" shrinkToFit="1"/>
    </xf>
    <xf numFmtId="0" fontId="35" fillId="26" borderId="199" xfId="0" applyFont="1" applyFill="1" applyBorder="1" applyAlignment="1">
      <alignment horizontal="center" vertical="center"/>
    </xf>
    <xf numFmtId="0" fontId="35" fillId="26" borderId="204" xfId="0" applyFont="1" applyFill="1" applyBorder="1" applyAlignment="1">
      <alignment horizontal="center" vertical="center"/>
    </xf>
    <xf numFmtId="0" fontId="0" fillId="26" borderId="260" xfId="0" applyFont="1" applyFill="1" applyBorder="1" applyAlignment="1">
      <alignment horizontal="left" vertical="center" wrapText="1"/>
    </xf>
    <xf numFmtId="0" fontId="0" fillId="26" borderId="261" xfId="0" applyFont="1" applyFill="1" applyBorder="1" applyAlignment="1">
      <alignment horizontal="left" vertical="center" wrapText="1"/>
    </xf>
    <xf numFmtId="0" fontId="0" fillId="26" borderId="206" xfId="0" applyFont="1" applyFill="1" applyBorder="1" applyAlignment="1">
      <alignment horizontal="center" vertical="center" shrinkToFit="1"/>
    </xf>
    <xf numFmtId="0" fontId="29" fillId="26" borderId="118" xfId="0" applyFont="1" applyFill="1" applyBorder="1" applyAlignment="1">
      <alignment horizontal="center" vertical="center" wrapText="1"/>
    </xf>
    <xf numFmtId="0" fontId="29" fillId="26" borderId="133" xfId="0" applyFont="1" applyFill="1" applyBorder="1" applyAlignment="1">
      <alignment horizontal="center" vertical="center"/>
    </xf>
    <xf numFmtId="0" fontId="29" fillId="26" borderId="117" xfId="0" applyFont="1" applyFill="1" applyBorder="1" applyAlignment="1">
      <alignment horizontal="center" vertical="center" wrapText="1"/>
    </xf>
    <xf numFmtId="0" fontId="29" fillId="26" borderId="118" xfId="0" applyFont="1" applyFill="1" applyBorder="1" applyAlignment="1">
      <alignment horizontal="center" vertical="center"/>
    </xf>
    <xf numFmtId="0" fontId="0" fillId="26" borderId="207" xfId="0" applyFont="1" applyFill="1" applyBorder="1" applyAlignment="1">
      <alignment horizontal="center" vertical="center" shrinkToFit="1"/>
    </xf>
    <xf numFmtId="0" fontId="110" fillId="26" borderId="195" xfId="66" quotePrefix="1" applyFill="1" applyBorder="1" applyAlignment="1">
      <alignment horizontal="center" vertical="center"/>
    </xf>
    <xf numFmtId="0" fontId="110" fillId="26" borderId="195" xfId="66" applyFill="1" applyBorder="1" applyAlignment="1">
      <alignment horizontal="center" vertical="center"/>
    </xf>
    <xf numFmtId="0" fontId="0" fillId="26" borderId="195" xfId="0" applyFont="1" applyFill="1" applyBorder="1" applyAlignment="1">
      <alignment horizontal="left" vertical="center" wrapText="1"/>
    </xf>
    <xf numFmtId="0" fontId="171" fillId="26" borderId="117" xfId="0" applyFont="1" applyFill="1" applyBorder="1" applyAlignment="1">
      <alignment horizontal="center" vertical="center" wrapText="1"/>
    </xf>
    <xf numFmtId="0" fontId="171" fillId="26" borderId="118" xfId="0" applyFont="1" applyFill="1" applyBorder="1" applyAlignment="1">
      <alignment horizontal="center" vertical="center"/>
    </xf>
    <xf numFmtId="0" fontId="136" fillId="26" borderId="0" xfId="0" applyFont="1" applyFill="1" applyBorder="1" applyAlignment="1">
      <alignment horizontal="left" vertical="center" wrapText="1"/>
    </xf>
    <xf numFmtId="0" fontId="35" fillId="26" borderId="27" xfId="0" applyFont="1" applyFill="1" applyBorder="1" applyAlignment="1">
      <alignment horizontal="center" vertical="center"/>
    </xf>
    <xf numFmtId="0" fontId="35" fillId="26" borderId="26" xfId="0" applyFont="1" applyFill="1" applyBorder="1" applyAlignment="1">
      <alignment horizontal="center" vertical="center"/>
    </xf>
    <xf numFmtId="0" fontId="35" fillId="26" borderId="109" xfId="0" applyFont="1" applyFill="1" applyBorder="1" applyAlignment="1">
      <alignment horizontal="center" vertical="center"/>
    </xf>
    <xf numFmtId="0" fontId="35" fillId="26" borderId="107" xfId="0" applyFont="1" applyFill="1" applyBorder="1" applyAlignment="1">
      <alignment horizontal="center" vertical="center"/>
    </xf>
    <xf numFmtId="187" fontId="0" fillId="26" borderId="119" xfId="0" applyNumberFormat="1" applyFont="1" applyFill="1" applyBorder="1" applyAlignment="1">
      <alignment vertical="center" wrapText="1"/>
    </xf>
    <xf numFmtId="187" fontId="0" fillId="26" borderId="120" xfId="0" applyNumberFormat="1" applyFont="1" applyFill="1" applyBorder="1" applyAlignment="1">
      <alignment vertical="center" wrapText="1"/>
    </xf>
    <xf numFmtId="0" fontId="0" fillId="26" borderId="119" xfId="0" applyFont="1" applyFill="1" applyBorder="1" applyAlignment="1">
      <alignment horizontal="center" vertical="center" shrinkToFit="1"/>
    </xf>
    <xf numFmtId="0" fontId="0" fillId="26" borderId="200" xfId="0" applyFont="1" applyFill="1" applyBorder="1" applyAlignment="1">
      <alignment horizontal="center" vertical="center" shrinkToFit="1"/>
    </xf>
    <xf numFmtId="0" fontId="0" fillId="26" borderId="205" xfId="0" applyFont="1" applyFill="1" applyBorder="1" applyAlignment="1">
      <alignment horizontal="center" vertical="center" shrinkToFit="1"/>
    </xf>
    <xf numFmtId="0" fontId="29" fillId="26" borderId="119" xfId="0" applyFont="1" applyFill="1" applyBorder="1" applyAlignment="1">
      <alignment horizontal="center" vertical="center"/>
    </xf>
    <xf numFmtId="0" fontId="134" fillId="26" borderId="119" xfId="0" applyFont="1" applyFill="1" applyBorder="1" applyAlignment="1">
      <alignment horizontal="center" vertical="center" wrapText="1"/>
    </xf>
    <xf numFmtId="0" fontId="134" fillId="26" borderId="128" xfId="0" applyFont="1" applyFill="1" applyBorder="1" applyAlignment="1">
      <alignment horizontal="center" vertical="center" wrapText="1"/>
    </xf>
    <xf numFmtId="0" fontId="134" fillId="26" borderId="120" xfId="0" applyFont="1" applyFill="1" applyBorder="1" applyAlignment="1">
      <alignment horizontal="center" vertical="center" wrapText="1"/>
    </xf>
    <xf numFmtId="187" fontId="0" fillId="26" borderId="128" xfId="0" applyNumberFormat="1" applyFont="1" applyFill="1" applyBorder="1" applyAlignment="1">
      <alignment vertical="center" wrapText="1"/>
    </xf>
    <xf numFmtId="0" fontId="35" fillId="26" borderId="198" xfId="0" applyFont="1" applyFill="1" applyBorder="1" applyAlignment="1">
      <alignment horizontal="center" vertical="center"/>
    </xf>
    <xf numFmtId="0" fontId="35" fillId="26" borderId="203" xfId="0" applyFont="1" applyFill="1" applyBorder="1" applyAlignment="1">
      <alignment horizontal="center" vertical="center"/>
    </xf>
    <xf numFmtId="0" fontId="35" fillId="26" borderId="15" xfId="0" applyFont="1" applyFill="1" applyBorder="1" applyAlignment="1">
      <alignment horizontal="center" vertical="center"/>
    </xf>
    <xf numFmtId="0" fontId="0" fillId="26" borderId="51" xfId="0" applyFont="1" applyFill="1" applyBorder="1" applyAlignment="1">
      <alignment horizontal="left" vertical="center" wrapText="1"/>
    </xf>
    <xf numFmtId="0" fontId="35" fillId="26" borderId="177" xfId="0" applyFont="1" applyFill="1" applyBorder="1" applyAlignment="1">
      <alignment horizontal="center" vertical="center"/>
    </xf>
    <xf numFmtId="0" fontId="35" fillId="26" borderId="168" xfId="0" applyFont="1" applyFill="1" applyBorder="1" applyAlignment="1">
      <alignment horizontal="center" vertical="center"/>
    </xf>
    <xf numFmtId="0" fontId="35" fillId="26" borderId="52" xfId="0" applyFont="1" applyFill="1" applyBorder="1" applyAlignment="1">
      <alignment horizontal="center" vertical="center"/>
    </xf>
    <xf numFmtId="0" fontId="29" fillId="26" borderId="117" xfId="0" applyFont="1" applyFill="1" applyBorder="1" applyAlignment="1">
      <alignment horizontal="center" vertical="center"/>
    </xf>
    <xf numFmtId="0" fontId="0" fillId="26" borderId="259" xfId="0" applyFont="1" applyFill="1" applyBorder="1" applyAlignment="1">
      <alignment horizontal="left" vertical="center" wrapText="1"/>
    </xf>
    <xf numFmtId="0" fontId="202" fillId="0" borderId="0" xfId="0" applyFont="1" applyFill="1" applyAlignment="1">
      <alignment horizontal="right"/>
    </xf>
    <xf numFmtId="0" fontId="136" fillId="0" borderId="133" xfId="0" applyFont="1" applyFill="1" applyBorder="1" applyAlignment="1">
      <alignment horizontal="center" vertical="center" shrinkToFit="1"/>
    </xf>
    <xf numFmtId="0" fontId="136" fillId="0" borderId="117" xfId="0" applyFont="1" applyFill="1" applyBorder="1" applyAlignment="1">
      <alignment horizontal="center" vertical="center" shrinkToFit="1"/>
    </xf>
    <xf numFmtId="0" fontId="136" fillId="26" borderId="133" xfId="0" applyFont="1" applyFill="1" applyBorder="1" applyAlignment="1">
      <alignment horizontal="center" vertical="center" shrinkToFit="1"/>
    </xf>
    <xf numFmtId="0" fontId="136" fillId="26" borderId="118" xfId="0" applyFont="1" applyFill="1" applyBorder="1" applyAlignment="1">
      <alignment horizontal="center" vertical="center" wrapText="1" shrinkToFit="1"/>
    </xf>
    <xf numFmtId="0" fontId="224" fillId="26" borderId="168" xfId="0" applyFont="1" applyFill="1" applyBorder="1" applyAlignment="1">
      <alignment horizontal="center" vertical="center"/>
    </xf>
    <xf numFmtId="0" fontId="0" fillId="26" borderId="14" xfId="0" applyFont="1" applyFill="1" applyBorder="1" applyAlignment="1">
      <alignment horizontal="left" vertical="center" wrapText="1"/>
    </xf>
    <xf numFmtId="0" fontId="0" fillId="26" borderId="14" xfId="0" applyFont="1" applyFill="1" applyBorder="1" applyAlignment="1">
      <alignment vertical="center" wrapText="1"/>
    </xf>
    <xf numFmtId="0" fontId="0" fillId="26" borderId="10" xfId="0" applyFont="1" applyFill="1" applyBorder="1" applyAlignment="1">
      <alignment vertical="center" wrapText="1"/>
    </xf>
    <xf numFmtId="0" fontId="36" fillId="26" borderId="130" xfId="0" applyFont="1" applyFill="1" applyBorder="1" applyAlignment="1">
      <alignment horizontal="center" vertical="center" wrapText="1"/>
    </xf>
    <xf numFmtId="0" fontId="36" fillId="26" borderId="120" xfId="0" applyFont="1" applyFill="1" applyBorder="1" applyAlignment="1">
      <alignment horizontal="center" vertical="center"/>
    </xf>
    <xf numFmtId="0" fontId="0" fillId="26" borderId="196" xfId="0" applyFont="1" applyFill="1" applyBorder="1" applyAlignment="1">
      <alignment horizontal="left" vertical="center" wrapText="1"/>
    </xf>
    <xf numFmtId="0" fontId="0" fillId="26" borderId="189" xfId="0" applyFont="1" applyFill="1" applyBorder="1" applyAlignment="1">
      <alignment horizontal="left" vertical="center" wrapText="1"/>
    </xf>
    <xf numFmtId="0" fontId="224" fillId="26" borderId="193" xfId="0" applyFont="1" applyFill="1" applyBorder="1" applyAlignment="1">
      <alignment horizontal="center" vertical="center"/>
    </xf>
    <xf numFmtId="0" fontId="224" fillId="26" borderId="12" xfId="0" applyFont="1" applyFill="1" applyBorder="1" applyAlignment="1">
      <alignment horizontal="center" vertical="center"/>
    </xf>
    <xf numFmtId="0" fontId="0" fillId="26" borderId="136" xfId="0" applyFont="1" applyFill="1" applyBorder="1" applyAlignment="1">
      <alignment horizontal="center" vertical="center" shrinkToFit="1"/>
    </xf>
    <xf numFmtId="0" fontId="0" fillId="26" borderId="128" xfId="0" applyFont="1" applyFill="1" applyBorder="1" applyAlignment="1">
      <alignment horizontal="center" vertical="center" wrapText="1" shrinkToFit="1"/>
    </xf>
    <xf numFmtId="0" fontId="0" fillId="26" borderId="120" xfId="0" applyFont="1" applyFill="1" applyBorder="1" applyAlignment="1">
      <alignment horizontal="center" vertical="center" shrinkToFit="1"/>
    </xf>
    <xf numFmtId="0" fontId="38" fillId="26" borderId="118" xfId="0" applyFont="1" applyFill="1" applyBorder="1" applyAlignment="1">
      <alignment horizontal="center" vertical="center" wrapText="1" shrinkToFit="1"/>
    </xf>
    <xf numFmtId="0" fontId="38" fillId="26" borderId="136" xfId="0" applyFont="1" applyFill="1" applyBorder="1" applyAlignment="1">
      <alignment horizontal="center" vertical="center" wrapText="1" shrinkToFit="1"/>
    </xf>
    <xf numFmtId="0" fontId="0" fillId="26" borderId="118" xfId="0" applyFont="1" applyFill="1" applyBorder="1" applyAlignment="1">
      <alignment horizontal="center" vertical="center" wrapText="1" shrinkToFit="1"/>
    </xf>
    <xf numFmtId="187" fontId="0" fillId="26" borderId="129" xfId="0" applyNumberFormat="1" applyFont="1" applyFill="1" applyBorder="1" applyAlignment="1">
      <alignment vertical="center" wrapText="1"/>
    </xf>
    <xf numFmtId="0" fontId="35" fillId="26" borderId="112" xfId="0" applyFont="1" applyFill="1" applyBorder="1" applyAlignment="1">
      <alignment horizontal="center" vertical="center"/>
    </xf>
    <xf numFmtId="0" fontId="29" fillId="26" borderId="43" xfId="0" applyFont="1" applyFill="1" applyBorder="1" applyAlignment="1">
      <alignment horizontal="left" vertical="center" shrinkToFit="1"/>
    </xf>
    <xf numFmtId="0" fontId="29" fillId="26" borderId="132" xfId="0" applyFont="1" applyFill="1" applyBorder="1" applyAlignment="1">
      <alignment horizontal="left" vertical="center" shrinkToFit="1"/>
    </xf>
    <xf numFmtId="0" fontId="137" fillId="26" borderId="133" xfId="66" applyFont="1" applyFill="1" applyBorder="1" applyAlignment="1">
      <alignment horizontal="center" vertical="center"/>
    </xf>
    <xf numFmtId="0" fontId="35" fillId="26" borderId="37" xfId="0" applyFont="1" applyFill="1" applyBorder="1" applyAlignment="1">
      <alignment horizontal="center" vertical="center"/>
    </xf>
    <xf numFmtId="0" fontId="35" fillId="26" borderId="116" xfId="0" applyFont="1" applyFill="1" applyBorder="1" applyAlignment="1">
      <alignment horizontal="center" vertical="center"/>
    </xf>
    <xf numFmtId="0" fontId="0" fillId="26" borderId="134" xfId="0" applyFont="1" applyFill="1" applyBorder="1" applyAlignment="1">
      <alignment horizontal="left" vertical="center" wrapText="1"/>
    </xf>
    <xf numFmtId="0" fontId="110" fillId="26" borderId="118" xfId="66" applyFont="1" applyFill="1" applyBorder="1" applyAlignment="1">
      <alignment horizontal="center" vertical="center"/>
    </xf>
    <xf numFmtId="0" fontId="110" fillId="26" borderId="133" xfId="66" applyFont="1" applyFill="1" applyBorder="1" applyAlignment="1">
      <alignment horizontal="center" vertical="center"/>
    </xf>
    <xf numFmtId="0" fontId="29" fillId="26" borderId="43" xfId="0" applyFont="1" applyFill="1" applyBorder="1" applyAlignment="1">
      <alignment horizontal="left" vertical="center"/>
    </xf>
    <xf numFmtId="0" fontId="29" fillId="26" borderId="134" xfId="0" applyFont="1" applyFill="1" applyBorder="1" applyAlignment="1">
      <alignment horizontal="left" vertical="center"/>
    </xf>
    <xf numFmtId="0" fontId="29" fillId="26" borderId="134" xfId="0" applyFont="1" applyFill="1" applyBorder="1" applyAlignment="1">
      <alignment horizontal="left" vertical="center" shrinkToFit="1"/>
    </xf>
    <xf numFmtId="0" fontId="0" fillId="26" borderId="10" xfId="0" applyFont="1" applyFill="1" applyBorder="1" applyAlignment="1">
      <alignment horizontal="left" vertical="center"/>
    </xf>
    <xf numFmtId="0" fontId="0" fillId="26" borderId="28" xfId="0" applyFont="1" applyFill="1" applyBorder="1" applyAlignment="1">
      <alignment horizontal="left" vertical="center"/>
    </xf>
    <xf numFmtId="0" fontId="29" fillId="26" borderId="132" xfId="0" applyFont="1" applyFill="1" applyBorder="1" applyAlignment="1">
      <alignment horizontal="left" vertical="center"/>
    </xf>
    <xf numFmtId="0" fontId="29" fillId="26" borderId="131" xfId="0" applyFont="1" applyFill="1" applyBorder="1" applyAlignment="1">
      <alignment horizontal="center" vertical="center"/>
    </xf>
    <xf numFmtId="0" fontId="0" fillId="26" borderId="55" xfId="0" applyFont="1" applyFill="1" applyBorder="1" applyAlignment="1">
      <alignment horizontal="left" vertical="center"/>
    </xf>
    <xf numFmtId="0" fontId="110" fillId="26" borderId="131" xfId="66" applyFont="1" applyFill="1" applyBorder="1" applyAlignment="1">
      <alignment horizontal="center" vertical="center"/>
    </xf>
    <xf numFmtId="0" fontId="0" fillId="26" borderId="135" xfId="0" applyFont="1" applyFill="1" applyBorder="1" applyAlignment="1">
      <alignment horizontal="center" vertical="center" shrinkToFit="1"/>
    </xf>
    <xf numFmtId="0" fontId="172" fillId="26" borderId="118" xfId="0" applyFont="1" applyFill="1" applyBorder="1" applyAlignment="1">
      <alignment horizontal="center" vertical="center" wrapText="1"/>
    </xf>
    <xf numFmtId="0" fontId="172" fillId="26" borderId="133" xfId="0" applyFont="1" applyFill="1" applyBorder="1" applyAlignment="1">
      <alignment horizontal="center" vertical="center"/>
    </xf>
    <xf numFmtId="0" fontId="29" fillId="26" borderId="136" xfId="0" applyFont="1" applyFill="1" applyBorder="1" applyAlignment="1">
      <alignment horizontal="center" vertical="center"/>
    </xf>
    <xf numFmtId="0" fontId="110" fillId="26" borderId="133" xfId="66" applyFill="1" applyBorder="1" applyAlignment="1">
      <alignment horizontal="center" vertical="center"/>
    </xf>
    <xf numFmtId="0" fontId="0" fillId="26" borderId="43" xfId="0" applyFont="1" applyFill="1" applyBorder="1" applyAlignment="1">
      <alignment horizontal="left" vertical="center" wrapText="1"/>
    </xf>
    <xf numFmtId="0" fontId="29" fillId="26" borderId="135" xfId="0" applyFont="1" applyFill="1" applyBorder="1" applyAlignment="1">
      <alignment horizontal="center" vertical="center" wrapText="1"/>
    </xf>
    <xf numFmtId="0" fontId="0" fillId="26" borderId="44" xfId="0" applyFont="1" applyFill="1" applyBorder="1" applyAlignment="1">
      <alignment horizontal="left" vertical="center" wrapText="1"/>
    </xf>
    <xf numFmtId="0" fontId="29" fillId="26" borderId="133" xfId="0" applyFont="1" applyFill="1" applyBorder="1" applyAlignment="1">
      <alignment horizontal="center" vertical="center" wrapText="1"/>
    </xf>
    <xf numFmtId="0" fontId="38" fillId="26" borderId="133" xfId="0" applyFont="1" applyFill="1" applyBorder="1" applyAlignment="1">
      <alignment horizontal="center" vertical="center" shrinkToFit="1"/>
    </xf>
    <xf numFmtId="0" fontId="136" fillId="26" borderId="118" xfId="0" applyFont="1" applyFill="1" applyBorder="1" applyAlignment="1">
      <alignment horizontal="center" vertical="center" wrapText="1"/>
    </xf>
    <xf numFmtId="0" fontId="136" fillId="26" borderId="133" xfId="0" applyFont="1" applyFill="1" applyBorder="1" applyAlignment="1">
      <alignment horizontal="center" vertical="center"/>
    </xf>
    <xf numFmtId="0" fontId="137" fillId="26" borderId="195" xfId="66" applyFont="1" applyFill="1" applyBorder="1" applyAlignment="1">
      <alignment horizontal="center" vertical="center"/>
    </xf>
    <xf numFmtId="0" fontId="136" fillId="26" borderId="117" xfId="0" applyFont="1" applyFill="1" applyBorder="1" applyAlignment="1">
      <alignment vertical="center" wrapText="1"/>
    </xf>
    <xf numFmtId="0" fontId="136" fillId="26" borderId="118" xfId="0" applyFont="1" applyFill="1" applyBorder="1" applyAlignment="1">
      <alignment vertical="center" wrapText="1"/>
    </xf>
    <xf numFmtId="0" fontId="136" fillId="26" borderId="355" xfId="66" applyFont="1" applyFill="1" applyBorder="1" applyAlignment="1">
      <alignment horizontal="center" vertical="center" wrapText="1"/>
    </xf>
    <xf numFmtId="0" fontId="136" fillId="26" borderId="266" xfId="66" applyFont="1" applyFill="1" applyBorder="1" applyAlignment="1">
      <alignment horizontal="center" vertical="center"/>
    </xf>
    <xf numFmtId="0" fontId="110" fillId="26" borderId="119" xfId="66" applyFont="1" applyFill="1" applyBorder="1" applyAlignment="1">
      <alignment horizontal="center" vertical="center"/>
    </xf>
    <xf numFmtId="0" fontId="0" fillId="26" borderId="119" xfId="0" applyFont="1" applyFill="1" applyBorder="1" applyAlignment="1">
      <alignment vertical="center" wrapText="1"/>
    </xf>
    <xf numFmtId="0" fontId="0" fillId="26" borderId="206" xfId="0" applyFont="1" applyFill="1" applyBorder="1" applyAlignment="1">
      <alignment horizontal="left" vertical="center" wrapText="1"/>
    </xf>
    <xf numFmtId="0" fontId="110" fillId="26" borderId="206" xfId="66" applyFill="1" applyBorder="1" applyAlignment="1">
      <alignment horizontal="center" vertical="center"/>
    </xf>
    <xf numFmtId="0" fontId="136" fillId="26" borderId="119" xfId="0" applyFont="1" applyFill="1" applyBorder="1" applyAlignment="1">
      <alignment vertical="center" wrapText="1"/>
    </xf>
    <xf numFmtId="0" fontId="136" fillId="26" borderId="120" xfId="0" applyFont="1" applyFill="1" applyBorder="1" applyAlignment="1">
      <alignment vertical="center" wrapText="1"/>
    </xf>
    <xf numFmtId="0" fontId="136" fillId="26" borderId="265" xfId="66" applyFont="1" applyFill="1" applyBorder="1" applyAlignment="1">
      <alignment horizontal="center" vertical="center" wrapText="1"/>
    </xf>
    <xf numFmtId="0" fontId="136" fillId="26" borderId="354" xfId="66" applyFont="1" applyFill="1" applyBorder="1" applyAlignment="1">
      <alignment horizontal="center" vertical="center"/>
    </xf>
    <xf numFmtId="0" fontId="110" fillId="26" borderId="117" xfId="66" applyFont="1" applyFill="1" applyBorder="1" applyAlignment="1">
      <alignment horizontal="center" vertical="center"/>
    </xf>
    <xf numFmtId="0" fontId="0" fillId="26" borderId="117" xfId="0" applyFont="1" applyFill="1" applyBorder="1" applyAlignment="1">
      <alignment vertical="center" wrapText="1"/>
    </xf>
    <xf numFmtId="0" fontId="0" fillId="26" borderId="118" xfId="0" applyFont="1" applyFill="1" applyBorder="1" applyAlignment="1">
      <alignment vertical="center" wrapText="1"/>
    </xf>
    <xf numFmtId="0" fontId="213" fillId="0" borderId="117" xfId="66" applyFont="1" applyBorder="1" applyAlignment="1">
      <alignment horizontal="center" vertical="center"/>
    </xf>
    <xf numFmtId="0" fontId="213" fillId="0" borderId="118" xfId="66" applyFont="1" applyBorder="1" applyAlignment="1">
      <alignment horizontal="center" vertical="center"/>
    </xf>
    <xf numFmtId="0" fontId="137" fillId="26" borderId="117" xfId="66" applyFont="1" applyFill="1" applyBorder="1" applyAlignment="1">
      <alignment horizontal="center" vertical="center" wrapText="1"/>
    </xf>
    <xf numFmtId="0" fontId="137" fillId="26" borderId="118" xfId="66" applyFont="1" applyFill="1" applyBorder="1" applyAlignment="1">
      <alignment horizontal="center" vertical="center"/>
    </xf>
    <xf numFmtId="0" fontId="0" fillId="26" borderId="119" xfId="0" applyFont="1" applyFill="1" applyBorder="1" applyAlignment="1">
      <alignment horizontal="left" vertical="center" wrapText="1"/>
    </xf>
    <xf numFmtId="0" fontId="0" fillId="26" borderId="118" xfId="0" applyFont="1" applyFill="1" applyBorder="1" applyAlignment="1">
      <alignment horizontal="left" vertical="center" wrapText="1"/>
    </xf>
    <xf numFmtId="0" fontId="110" fillId="26" borderId="118" xfId="66" quotePrefix="1" applyFont="1" applyFill="1" applyBorder="1" applyAlignment="1">
      <alignment horizontal="center" vertical="center"/>
    </xf>
    <xf numFmtId="0" fontId="0" fillId="26" borderId="42" xfId="0" applyFont="1" applyFill="1" applyBorder="1" applyAlignment="1">
      <alignment horizontal="left" vertical="center" wrapText="1"/>
    </xf>
    <xf numFmtId="0" fontId="0" fillId="26" borderId="41" xfId="0" applyFont="1" applyFill="1" applyBorder="1" applyAlignment="1">
      <alignment horizontal="left" vertical="center" wrapText="1"/>
    </xf>
    <xf numFmtId="0" fontId="171" fillId="26" borderId="133" xfId="0" applyFont="1" applyFill="1" applyBorder="1" applyAlignment="1">
      <alignment horizontal="center" vertical="center"/>
    </xf>
    <xf numFmtId="0" fontId="171" fillId="26" borderId="118" xfId="0" applyFont="1" applyFill="1" applyBorder="1" applyAlignment="1">
      <alignment horizontal="center" vertical="center" wrapText="1"/>
    </xf>
    <xf numFmtId="0" fontId="35" fillId="26" borderId="12" xfId="0" applyFont="1" applyFill="1" applyBorder="1" applyAlignment="1">
      <alignment horizontal="center" vertical="center"/>
    </xf>
    <xf numFmtId="0" fontId="35" fillId="26" borderId="30" xfId="0" applyFont="1" applyFill="1" applyBorder="1" applyAlignment="1">
      <alignment horizontal="center" vertical="center"/>
    </xf>
    <xf numFmtId="0" fontId="35" fillId="26" borderId="29" xfId="0" applyFont="1" applyFill="1" applyBorder="1" applyAlignment="1">
      <alignment horizontal="center" vertical="center"/>
    </xf>
    <xf numFmtId="0" fontId="136" fillId="26" borderId="28" xfId="0" applyFont="1" applyFill="1" applyBorder="1" applyAlignment="1">
      <alignment horizontal="left" vertical="center" wrapText="1"/>
    </xf>
    <xf numFmtId="0" fontId="136" fillId="26" borderId="43" xfId="0" applyFont="1" applyFill="1" applyBorder="1" applyAlignment="1">
      <alignment horizontal="left" vertical="center" wrapText="1"/>
    </xf>
    <xf numFmtId="0" fontId="136" fillId="26" borderId="134" xfId="0" applyFont="1" applyFill="1" applyBorder="1" applyAlignment="1">
      <alignment horizontal="left" vertical="center" wrapText="1"/>
    </xf>
    <xf numFmtId="0" fontId="171" fillId="26" borderId="133" xfId="0" applyFont="1" applyFill="1" applyBorder="1" applyAlignment="1">
      <alignment horizontal="center" vertical="center" wrapText="1"/>
    </xf>
    <xf numFmtId="0" fontId="136" fillId="26" borderId="135" xfId="0" applyFont="1" applyFill="1" applyBorder="1" applyAlignment="1">
      <alignment horizontal="center" vertical="center" shrinkToFit="1"/>
    </xf>
    <xf numFmtId="0" fontId="224" fillId="26" borderId="177" xfId="0" applyFont="1" applyFill="1" applyBorder="1" applyAlignment="1">
      <alignment horizontal="center" vertical="center"/>
    </xf>
    <xf numFmtId="0" fontId="171" fillId="26" borderId="117" xfId="0" applyFont="1" applyFill="1" applyBorder="1" applyAlignment="1">
      <alignment horizontal="center" vertical="center"/>
    </xf>
    <xf numFmtId="0" fontId="38" fillId="26" borderId="118" xfId="0" applyFont="1" applyFill="1" applyBorder="1" applyAlignment="1">
      <alignment horizontal="center" vertical="center" wrapText="1"/>
    </xf>
    <xf numFmtId="0" fontId="38" fillId="26" borderId="133" xfId="0" applyFont="1" applyFill="1" applyBorder="1" applyAlignment="1">
      <alignment horizontal="center" vertical="center"/>
    </xf>
    <xf numFmtId="0" fontId="136" fillId="26" borderId="138" xfId="0" applyFont="1" applyFill="1" applyBorder="1" applyAlignment="1">
      <alignment horizontal="left" vertical="center" wrapText="1"/>
    </xf>
    <xf numFmtId="0" fontId="137" fillId="26" borderId="136" xfId="66" applyFont="1" applyFill="1" applyBorder="1" applyAlignment="1">
      <alignment horizontal="center" vertical="center"/>
    </xf>
    <xf numFmtId="0" fontId="136" fillId="26" borderId="44" xfId="0" applyFont="1" applyFill="1" applyBorder="1" applyAlignment="1">
      <alignment horizontal="left" vertical="center" wrapText="1"/>
    </xf>
    <xf numFmtId="0" fontId="136" fillId="26" borderId="119" xfId="0" applyFont="1" applyFill="1" applyBorder="1" applyAlignment="1">
      <alignment horizontal="center" vertical="center" shrinkToFit="1"/>
    </xf>
    <xf numFmtId="0" fontId="136" fillId="26" borderId="120" xfId="0" applyFont="1" applyFill="1" applyBorder="1" applyAlignment="1">
      <alignment horizontal="center" vertical="center" shrinkToFit="1"/>
    </xf>
    <xf numFmtId="0" fontId="110" fillId="26" borderId="267" xfId="66" applyFont="1" applyFill="1" applyBorder="1" applyAlignment="1">
      <alignment horizontal="center" vertical="center"/>
    </xf>
    <xf numFmtId="0" fontId="110" fillId="26" borderId="268" xfId="66" applyFont="1" applyFill="1" applyBorder="1" applyAlignment="1">
      <alignment horizontal="center" vertical="center"/>
    </xf>
    <xf numFmtId="0" fontId="110" fillId="26" borderId="207" xfId="66" quotePrefix="1" applyFill="1" applyBorder="1" applyAlignment="1">
      <alignment horizontal="center" vertical="center"/>
    </xf>
    <xf numFmtId="0" fontId="0" fillId="26" borderId="207" xfId="0" applyFont="1" applyFill="1" applyBorder="1" applyAlignment="1">
      <alignment horizontal="left" vertical="center" wrapText="1"/>
    </xf>
    <xf numFmtId="0" fontId="171" fillId="26" borderId="135" xfId="0" applyFont="1" applyFill="1" applyBorder="1" applyAlignment="1">
      <alignment horizontal="center" vertical="center"/>
    </xf>
    <xf numFmtId="0" fontId="136" fillId="26" borderId="51" xfId="0" applyFont="1" applyFill="1" applyBorder="1" applyAlignment="1">
      <alignment horizontal="left" vertical="center" wrapText="1"/>
    </xf>
    <xf numFmtId="0" fontId="136" fillId="26" borderId="117" xfId="0" applyFont="1" applyFill="1" applyBorder="1" applyAlignment="1">
      <alignment horizontal="left" vertical="center" wrapText="1"/>
    </xf>
    <xf numFmtId="49" fontId="110" fillId="26" borderId="117" xfId="66" applyNumberFormat="1" applyFont="1" applyFill="1" applyBorder="1" applyAlignment="1">
      <alignment horizontal="center" vertical="center" shrinkToFit="1"/>
    </xf>
    <xf numFmtId="0" fontId="110" fillId="26" borderId="118" xfId="66" applyFont="1" applyFill="1" applyBorder="1" applyAlignment="1">
      <alignment vertical="center" shrinkToFit="1"/>
    </xf>
    <xf numFmtId="0" fontId="0" fillId="26" borderId="257" xfId="0" applyFont="1" applyFill="1" applyBorder="1" applyAlignment="1">
      <alignment horizontal="left" vertical="center" wrapText="1"/>
    </xf>
    <xf numFmtId="0" fontId="0" fillId="26" borderId="258" xfId="0" applyFont="1" applyFill="1" applyBorder="1" applyAlignment="1">
      <alignment horizontal="left" vertical="center" wrapText="1"/>
    </xf>
    <xf numFmtId="0" fontId="110" fillId="26" borderId="118" xfId="66" quotePrefix="1" applyFill="1" applyBorder="1" applyAlignment="1">
      <alignment horizontal="center" vertical="center"/>
    </xf>
    <xf numFmtId="0" fontId="38" fillId="26" borderId="117" xfId="0" applyFont="1" applyFill="1" applyBorder="1" applyAlignment="1">
      <alignment horizontal="center" vertical="center" wrapText="1"/>
    </xf>
    <xf numFmtId="0" fontId="38" fillId="26" borderId="119" xfId="0" applyFont="1" applyFill="1" applyBorder="1" applyAlignment="1">
      <alignment horizontal="center" vertical="center" wrapText="1"/>
    </xf>
    <xf numFmtId="0" fontId="38" fillId="26" borderId="180" xfId="0" applyFont="1" applyFill="1" applyBorder="1" applyAlignment="1">
      <alignment horizontal="center" vertical="center" wrapText="1"/>
    </xf>
    <xf numFmtId="0" fontId="0" fillId="26" borderId="117" xfId="0" applyFont="1" applyFill="1" applyBorder="1" applyAlignment="1">
      <alignment horizontal="left" vertical="center" wrapText="1"/>
    </xf>
    <xf numFmtId="0" fontId="0" fillId="26" borderId="179" xfId="0" applyFont="1" applyFill="1" applyBorder="1" applyAlignment="1">
      <alignment horizontal="left" vertical="center" wrapText="1"/>
    </xf>
    <xf numFmtId="0" fontId="110" fillId="26" borderId="207" xfId="66" quotePrefix="1" applyFont="1" applyFill="1" applyBorder="1" applyAlignment="1">
      <alignment horizontal="center" vertical="center"/>
    </xf>
    <xf numFmtId="0" fontId="110" fillId="26" borderId="195" xfId="66" applyFont="1" applyFill="1" applyBorder="1" applyAlignment="1">
      <alignment horizontal="center" vertical="center"/>
    </xf>
    <xf numFmtId="0" fontId="110" fillId="26" borderId="195" xfId="66" quotePrefix="1" applyFont="1" applyFill="1" applyBorder="1" applyAlignment="1">
      <alignment horizontal="center" vertical="center"/>
    </xf>
    <xf numFmtId="0" fontId="136" fillId="26" borderId="207" xfId="0" applyFont="1" applyFill="1" applyBorder="1" applyAlignment="1">
      <alignment horizontal="left" vertical="center" wrapText="1"/>
    </xf>
    <xf numFmtId="0" fontId="136" fillId="26" borderId="195" xfId="0" applyFont="1" applyFill="1" applyBorder="1" applyAlignment="1">
      <alignment horizontal="left" vertical="center" wrapText="1"/>
    </xf>
    <xf numFmtId="0" fontId="137" fillId="26" borderId="119" xfId="66" applyFont="1" applyFill="1" applyBorder="1" applyAlignment="1">
      <alignment horizontal="center" vertical="center"/>
    </xf>
    <xf numFmtId="0" fontId="29" fillId="26" borderId="119" xfId="0" applyFont="1" applyFill="1" applyBorder="1" applyAlignment="1">
      <alignment horizontal="center" vertical="center" wrapText="1"/>
    </xf>
    <xf numFmtId="0" fontId="0" fillId="26" borderId="137" xfId="0" applyFont="1" applyFill="1" applyBorder="1" applyAlignment="1">
      <alignment horizontal="left" vertical="center" wrapText="1"/>
    </xf>
    <xf numFmtId="0" fontId="110" fillId="26" borderId="135" xfId="66" applyFont="1" applyFill="1" applyBorder="1" applyAlignment="1">
      <alignment horizontal="center" vertical="center"/>
    </xf>
    <xf numFmtId="0" fontId="110" fillId="26" borderId="0" xfId="66" quotePrefix="1" applyFont="1" applyFill="1" applyBorder="1" applyAlignment="1">
      <alignment horizontal="center" vertical="center"/>
    </xf>
    <xf numFmtId="0" fontId="110" fillId="26" borderId="0" xfId="66" applyFont="1" applyFill="1" applyBorder="1" applyAlignment="1">
      <alignment horizontal="center" vertical="center"/>
    </xf>
    <xf numFmtId="49" fontId="110" fillId="26" borderId="245" xfId="66" quotePrefix="1" applyNumberFormat="1" applyFont="1" applyFill="1" applyBorder="1" applyAlignment="1">
      <alignment horizontal="center" vertical="center" shrinkToFit="1"/>
    </xf>
    <xf numFmtId="0" fontId="110" fillId="26" borderId="246" xfId="66" applyFont="1" applyFill="1" applyBorder="1" applyAlignment="1">
      <alignment vertical="center" shrinkToFit="1"/>
    </xf>
    <xf numFmtId="0" fontId="0" fillId="26" borderId="245" xfId="0" applyFont="1" applyFill="1" applyBorder="1" applyAlignment="1">
      <alignment horizontal="left" vertical="center" wrapText="1"/>
    </xf>
    <xf numFmtId="0" fontId="0" fillId="26" borderId="246" xfId="0" applyFont="1" applyFill="1" applyBorder="1" applyAlignment="1">
      <alignment vertical="center" wrapText="1"/>
    </xf>
    <xf numFmtId="0" fontId="0" fillId="26" borderId="255" xfId="0" applyFont="1" applyFill="1" applyBorder="1" applyAlignment="1">
      <alignment horizontal="left" vertical="center" wrapText="1"/>
    </xf>
    <xf numFmtId="0" fontId="0" fillId="26" borderId="256" xfId="0" applyFont="1" applyFill="1" applyBorder="1" applyAlignment="1">
      <alignment horizontal="left" vertical="center" wrapText="1"/>
    </xf>
    <xf numFmtId="0" fontId="29" fillId="26" borderId="128" xfId="0" applyFont="1" applyFill="1" applyBorder="1" applyAlignment="1">
      <alignment horizontal="center" vertical="center" wrapText="1"/>
    </xf>
    <xf numFmtId="49" fontId="110" fillId="26" borderId="119" xfId="66" quotePrefix="1" applyNumberFormat="1" applyFill="1" applyBorder="1" applyAlignment="1">
      <alignment horizontal="center" vertical="center" shrinkToFit="1"/>
    </xf>
    <xf numFmtId="0" fontId="110" fillId="26" borderId="120" xfId="66" applyFill="1" applyBorder="1" applyAlignment="1">
      <alignment vertical="center" shrinkToFit="1"/>
    </xf>
    <xf numFmtId="0" fontId="0" fillId="26" borderId="138" xfId="0" applyFont="1" applyFill="1" applyBorder="1" applyAlignment="1">
      <alignment horizontal="left" vertical="center" wrapText="1"/>
    </xf>
    <xf numFmtId="49" fontId="110" fillId="26" borderId="135" xfId="66" quotePrefix="1" applyNumberFormat="1" applyFont="1" applyFill="1" applyBorder="1" applyAlignment="1">
      <alignment horizontal="center" vertical="center"/>
    </xf>
    <xf numFmtId="49" fontId="110" fillId="26" borderId="117" xfId="66" applyNumberFormat="1" applyFont="1" applyFill="1" applyBorder="1" applyAlignment="1">
      <alignment horizontal="center" vertical="center"/>
    </xf>
    <xf numFmtId="49" fontId="110" fillId="26" borderId="117" xfId="66" quotePrefix="1" applyNumberFormat="1" applyFont="1" applyFill="1" applyBorder="1" applyAlignment="1">
      <alignment horizontal="center" vertical="center" shrinkToFit="1"/>
    </xf>
    <xf numFmtId="0" fontId="110" fillId="26" borderId="120" xfId="66" applyFont="1" applyFill="1" applyBorder="1" applyAlignment="1">
      <alignment vertical="center" shrinkToFit="1"/>
    </xf>
    <xf numFmtId="0" fontId="0" fillId="26" borderId="128" xfId="0" applyFont="1" applyFill="1" applyBorder="1" applyAlignment="1">
      <alignment horizontal="center" vertical="center"/>
    </xf>
    <xf numFmtId="0" fontId="0" fillId="26" borderId="118" xfId="0" applyFont="1" applyFill="1" applyBorder="1" applyAlignment="1">
      <alignment horizontal="center" vertical="center"/>
    </xf>
    <xf numFmtId="0" fontId="0" fillId="26" borderId="128" xfId="0" applyFont="1" applyFill="1" applyBorder="1" applyAlignment="1">
      <alignment horizontal="left" vertical="center" wrapText="1"/>
    </xf>
    <xf numFmtId="0" fontId="110" fillId="26" borderId="117" xfId="66" quotePrefix="1" applyFont="1" applyFill="1" applyBorder="1" applyAlignment="1">
      <alignment horizontal="center" vertical="center"/>
    </xf>
    <xf numFmtId="0" fontId="29" fillId="26" borderId="128" xfId="0" applyFont="1" applyFill="1" applyBorder="1" applyAlignment="1">
      <alignment horizontal="center" vertical="center"/>
    </xf>
    <xf numFmtId="0" fontId="36" fillId="26" borderId="39" xfId="0" applyFont="1" applyFill="1" applyBorder="1" applyAlignment="1">
      <alignment horizontal="center" vertical="center"/>
    </xf>
    <xf numFmtId="0" fontId="36" fillId="26" borderId="60" xfId="0" applyFont="1" applyFill="1" applyBorder="1" applyAlignment="1">
      <alignment horizontal="center" vertical="center"/>
    </xf>
    <xf numFmtId="0" fontId="29" fillId="26" borderId="120" xfId="0" applyFont="1" applyFill="1" applyBorder="1" applyAlignment="1">
      <alignment horizontal="center" vertical="center"/>
    </xf>
    <xf numFmtId="0" fontId="0" fillId="26" borderId="265" xfId="0" applyFont="1" applyFill="1" applyBorder="1" applyAlignment="1">
      <alignment horizontal="center" vertical="center"/>
    </xf>
    <xf numFmtId="0" fontId="0" fillId="26" borderId="266" xfId="0" applyFont="1" applyFill="1" applyBorder="1" applyAlignment="1">
      <alignment horizontal="center" vertical="center"/>
    </xf>
    <xf numFmtId="0" fontId="0" fillId="26" borderId="120" xfId="0" applyFont="1" applyFill="1" applyBorder="1" applyAlignment="1">
      <alignment horizontal="left" vertical="center" wrapText="1"/>
    </xf>
    <xf numFmtId="0" fontId="0" fillId="26" borderId="50" xfId="0" applyFont="1" applyFill="1" applyBorder="1" applyAlignment="1">
      <alignment horizontal="left" vertical="center" wrapText="1"/>
    </xf>
    <xf numFmtId="0" fontId="38" fillId="26" borderId="133" xfId="0" applyFont="1" applyFill="1" applyBorder="1" applyAlignment="1">
      <alignment horizontal="center" vertical="center" wrapText="1"/>
    </xf>
    <xf numFmtId="0" fontId="29" fillId="26" borderId="264" xfId="0" applyFont="1" applyFill="1" applyBorder="1" applyAlignment="1">
      <alignment horizontal="center" vertical="center"/>
    </xf>
    <xf numFmtId="0" fontId="29" fillId="26" borderId="263" xfId="0" applyFont="1" applyFill="1" applyBorder="1" applyAlignment="1">
      <alignment horizontal="center" vertical="center"/>
    </xf>
    <xf numFmtId="0" fontId="0" fillId="26" borderId="117" xfId="0" applyFont="1" applyFill="1" applyBorder="1" applyAlignment="1">
      <alignment horizontal="center" vertical="center" wrapText="1" shrinkToFit="1"/>
    </xf>
    <xf numFmtId="0" fontId="136" fillId="26" borderId="50" xfId="0" applyFont="1" applyFill="1" applyBorder="1" applyAlignment="1">
      <alignment horizontal="left" vertical="center" wrapText="1"/>
    </xf>
    <xf numFmtId="0" fontId="136" fillId="26" borderId="267" xfId="0" applyFont="1" applyFill="1" applyBorder="1" applyAlignment="1">
      <alignment horizontal="center" vertical="center" shrinkToFit="1"/>
    </xf>
    <xf numFmtId="0" fontId="136" fillId="26" borderId="268" xfId="0" applyFont="1" applyFill="1" applyBorder="1" applyAlignment="1">
      <alignment horizontal="center" vertical="center" shrinkToFit="1"/>
    </xf>
    <xf numFmtId="0" fontId="224" fillId="26" borderId="15" xfId="0" applyFont="1" applyFill="1" applyBorder="1" applyAlignment="1">
      <alignment horizontal="center" vertical="center"/>
    </xf>
    <xf numFmtId="0" fontId="224" fillId="26" borderId="192" xfId="0" applyFont="1" applyFill="1" applyBorder="1" applyAlignment="1">
      <alignment horizontal="center" vertical="center"/>
    </xf>
    <xf numFmtId="0" fontId="171" fillId="26" borderId="119" xfId="0" applyFont="1" applyFill="1" applyBorder="1" applyAlignment="1">
      <alignment horizontal="center" vertical="center" wrapText="1"/>
    </xf>
    <xf numFmtId="0" fontId="171" fillId="26" borderId="120" xfId="0" applyFont="1" applyFill="1" applyBorder="1" applyAlignment="1">
      <alignment horizontal="center" vertical="center"/>
    </xf>
    <xf numFmtId="0" fontId="224" fillId="26" borderId="112" xfId="0" applyFont="1" applyFill="1" applyBorder="1" applyAlignment="1">
      <alignment horizontal="center" vertical="center"/>
    </xf>
    <xf numFmtId="0" fontId="224" fillId="26" borderId="113" xfId="0" applyFont="1" applyFill="1" applyBorder="1" applyAlignment="1">
      <alignment horizontal="center" vertical="center"/>
    </xf>
    <xf numFmtId="0" fontId="136" fillId="26" borderId="10" xfId="0" applyFont="1" applyFill="1" applyBorder="1" applyAlignment="1">
      <alignment vertical="center" wrapText="1"/>
    </xf>
    <xf numFmtId="0" fontId="171" fillId="26" borderId="117" xfId="0" applyFont="1" applyFill="1" applyBorder="1" applyAlignment="1">
      <alignment horizontal="center" vertical="center" wrapText="1" shrinkToFit="1"/>
    </xf>
    <xf numFmtId="0" fontId="171" fillId="26" borderId="118" xfId="0" applyFont="1" applyFill="1" applyBorder="1" applyAlignment="1">
      <alignment vertical="center" shrinkToFit="1"/>
    </xf>
    <xf numFmtId="0" fontId="93" fillId="26" borderId="28" xfId="0" applyFont="1" applyFill="1" applyBorder="1" applyAlignment="1">
      <alignment horizontal="left" vertical="center" wrapText="1"/>
    </xf>
    <xf numFmtId="0" fontId="171" fillId="26" borderId="136" xfId="0" applyFont="1" applyFill="1" applyBorder="1" applyAlignment="1">
      <alignment horizontal="center" vertical="center"/>
    </xf>
    <xf numFmtId="0" fontId="136" fillId="26" borderId="14" xfId="0" applyFont="1" applyFill="1" applyBorder="1" applyAlignment="1">
      <alignment vertical="center" wrapText="1"/>
    </xf>
    <xf numFmtId="0" fontId="35" fillId="26" borderId="113" xfId="0" applyFont="1" applyFill="1" applyBorder="1" applyAlignment="1">
      <alignment horizontal="center" vertical="center"/>
    </xf>
    <xf numFmtId="0" fontId="0" fillId="26" borderId="184" xfId="0" applyFont="1" applyFill="1" applyBorder="1" applyAlignment="1">
      <alignment horizontal="center" vertical="center" wrapText="1" shrinkToFit="1"/>
    </xf>
    <xf numFmtId="0" fontId="0" fillId="26" borderId="178" xfId="0" applyFont="1" applyFill="1" applyBorder="1" applyAlignment="1">
      <alignment horizontal="center" vertical="center" shrinkToFit="1"/>
    </xf>
    <xf numFmtId="0" fontId="0" fillId="26" borderId="119" xfId="0" applyFont="1" applyFill="1" applyBorder="1" applyAlignment="1">
      <alignment horizontal="center" vertical="center" wrapText="1" shrinkToFit="1"/>
    </xf>
    <xf numFmtId="0" fontId="0" fillId="26" borderId="262" xfId="0" applyFont="1" applyFill="1" applyBorder="1" applyAlignment="1">
      <alignment horizontal="left" vertical="center" wrapText="1"/>
    </xf>
    <xf numFmtId="0" fontId="35" fillId="26" borderId="192" xfId="0" applyFont="1" applyFill="1" applyBorder="1" applyAlignment="1">
      <alignment horizontal="center" vertical="center"/>
    </xf>
    <xf numFmtId="0" fontId="35" fillId="26" borderId="193" xfId="0" applyFont="1" applyFill="1" applyBorder="1" applyAlignment="1">
      <alignment horizontal="center" vertical="center"/>
    </xf>
    <xf numFmtId="0" fontId="0" fillId="26" borderId="187" xfId="0" applyFont="1" applyFill="1" applyBorder="1" applyAlignment="1">
      <alignment horizontal="left" vertical="center" wrapText="1"/>
    </xf>
    <xf numFmtId="0" fontId="29" fillId="26" borderId="184" xfId="0" applyFont="1" applyFill="1" applyBorder="1" applyAlignment="1">
      <alignment horizontal="center" vertical="center" wrapText="1"/>
    </xf>
    <xf numFmtId="0" fontId="29" fillId="26" borderId="178" xfId="0" applyFont="1" applyFill="1" applyBorder="1" applyAlignment="1">
      <alignment horizontal="center" vertical="center"/>
    </xf>
    <xf numFmtId="0" fontId="224" fillId="26" borderId="176" xfId="0" applyFont="1" applyFill="1" applyBorder="1" applyAlignment="1">
      <alignment horizontal="center" vertical="center"/>
    </xf>
    <xf numFmtId="0" fontId="224" fillId="26" borderId="194" xfId="0" applyFont="1" applyFill="1" applyBorder="1" applyAlignment="1">
      <alignment horizontal="center" vertical="center"/>
    </xf>
    <xf numFmtId="0" fontId="136" fillId="26" borderId="136" xfId="0" applyFont="1" applyFill="1" applyBorder="1" applyAlignment="1">
      <alignment horizontal="center" vertical="center" shrinkToFit="1"/>
    </xf>
    <xf numFmtId="0" fontId="0" fillId="26" borderId="206" xfId="0" applyFont="1" applyFill="1" applyBorder="1" applyAlignment="1">
      <alignment horizontal="center" vertical="center" wrapText="1" shrinkToFit="1"/>
    </xf>
    <xf numFmtId="0" fontId="0" fillId="26" borderId="208" xfId="0" applyFont="1" applyFill="1" applyBorder="1" applyAlignment="1">
      <alignment horizontal="left" vertical="center" wrapText="1"/>
    </xf>
    <xf numFmtId="0" fontId="0" fillId="26" borderId="209" xfId="0" applyFont="1" applyFill="1" applyBorder="1" applyAlignment="1">
      <alignment horizontal="left" vertical="center" wrapText="1"/>
    </xf>
    <xf numFmtId="0" fontId="35" fillId="26" borderId="322" xfId="0" applyFont="1" applyFill="1" applyBorder="1" applyAlignment="1">
      <alignment horizontal="center" vertical="center"/>
    </xf>
    <xf numFmtId="0" fontId="35" fillId="26" borderId="182" xfId="0" applyFont="1" applyFill="1" applyBorder="1" applyAlignment="1">
      <alignment horizontal="center" vertical="center"/>
    </xf>
    <xf numFmtId="0" fontId="35" fillId="26" borderId="198" xfId="0" applyFont="1" applyFill="1" applyBorder="1" applyAlignment="1">
      <alignment horizontal="center" vertical="center" wrapText="1"/>
    </xf>
    <xf numFmtId="0" fontId="35" fillId="26" borderId="203" xfId="0" applyFont="1" applyFill="1" applyBorder="1" applyAlignment="1">
      <alignment horizontal="center" vertical="center" wrapText="1"/>
    </xf>
    <xf numFmtId="187" fontId="0" fillId="26" borderId="200" xfId="0" applyNumberFormat="1" applyFont="1" applyFill="1" applyBorder="1" applyAlignment="1">
      <alignment vertical="center" wrapText="1"/>
    </xf>
    <xf numFmtId="187" fontId="0" fillId="26" borderId="180" xfId="0" applyNumberFormat="1" applyFont="1" applyFill="1" applyBorder="1" applyAlignment="1">
      <alignment vertical="center" wrapText="1"/>
    </xf>
    <xf numFmtId="187" fontId="0" fillId="26" borderId="205" xfId="0" applyNumberFormat="1" applyFont="1" applyFill="1" applyBorder="1" applyAlignment="1">
      <alignment vertical="center" wrapText="1"/>
    </xf>
    <xf numFmtId="0" fontId="36" fillId="26" borderId="31" xfId="0" applyFont="1" applyFill="1" applyBorder="1" applyAlignment="1">
      <alignment horizontal="center" vertical="center"/>
    </xf>
    <xf numFmtId="0" fontId="36" fillId="26" borderId="50" xfId="0" applyFont="1" applyFill="1" applyBorder="1" applyAlignment="1">
      <alignment horizontal="center" vertical="center"/>
    </xf>
    <xf numFmtId="0" fontId="38" fillId="26" borderId="128" xfId="0" applyFont="1" applyFill="1" applyBorder="1" applyAlignment="1">
      <alignment horizontal="center" vertical="center" wrapText="1"/>
    </xf>
    <xf numFmtId="0" fontId="38" fillId="26" borderId="120" xfId="0" applyFont="1" applyFill="1" applyBorder="1" applyAlignment="1">
      <alignment horizontal="center" vertical="center" wrapText="1"/>
    </xf>
    <xf numFmtId="0" fontId="0" fillId="26" borderId="139" xfId="0" applyFont="1" applyFill="1" applyBorder="1" applyAlignment="1">
      <alignment horizontal="left" vertical="center" wrapText="1"/>
    </xf>
    <xf numFmtId="0" fontId="0" fillId="26" borderId="60" xfId="0" applyFont="1" applyFill="1" applyBorder="1" applyAlignment="1">
      <alignment horizontal="left" vertical="center" wrapText="1"/>
    </xf>
    <xf numFmtId="0" fontId="0" fillId="26" borderId="128" xfId="0" applyFont="1" applyFill="1" applyBorder="1" applyAlignment="1">
      <alignment horizontal="center" vertical="center" shrinkToFit="1"/>
    </xf>
    <xf numFmtId="187" fontId="0" fillId="26" borderId="245" xfId="0" applyNumberFormat="1" applyFont="1" applyFill="1" applyBorder="1" applyAlignment="1">
      <alignment vertical="center" wrapText="1"/>
    </xf>
    <xf numFmtId="187" fontId="0" fillId="26" borderId="246" xfId="0" applyNumberFormat="1" applyFont="1" applyFill="1" applyBorder="1" applyAlignment="1">
      <alignment vertical="center" wrapText="1"/>
    </xf>
    <xf numFmtId="0" fontId="0" fillId="26" borderId="245" xfId="0" applyFont="1" applyFill="1" applyBorder="1" applyAlignment="1">
      <alignment horizontal="center" vertical="center" shrinkToFit="1"/>
    </xf>
    <xf numFmtId="0" fontId="0" fillId="26" borderId="246" xfId="0" applyFont="1" applyFill="1" applyBorder="1" applyAlignment="1">
      <alignment horizontal="center" vertical="center" shrinkToFit="1"/>
    </xf>
    <xf numFmtId="0" fontId="36" fillId="26" borderId="130" xfId="0" applyFont="1" applyFill="1" applyBorder="1" applyAlignment="1">
      <alignment horizontal="center" vertical="center"/>
    </xf>
    <xf numFmtId="0" fontId="36" fillId="26" borderId="32" xfId="0" applyFont="1" applyFill="1" applyBorder="1" applyAlignment="1">
      <alignment horizontal="center" vertical="center"/>
    </xf>
    <xf numFmtId="0" fontId="36" fillId="26" borderId="140" xfId="0" applyFont="1" applyFill="1" applyBorder="1" applyAlignment="1">
      <alignment horizontal="center" vertical="center"/>
    </xf>
    <xf numFmtId="0" fontId="35" fillId="26" borderId="27" xfId="0" applyFont="1" applyFill="1" applyBorder="1" applyAlignment="1">
      <alignment horizontal="center" vertical="center" wrapText="1"/>
    </xf>
    <xf numFmtId="0" fontId="35" fillId="26" borderId="26" xfId="0" applyFont="1" applyFill="1" applyBorder="1" applyAlignment="1">
      <alignment horizontal="center" vertical="center" wrapText="1"/>
    </xf>
    <xf numFmtId="187" fontId="93" fillId="26" borderId="117" xfId="0" applyNumberFormat="1" applyFont="1" applyFill="1" applyBorder="1" applyAlignment="1">
      <alignment vertical="center" wrapText="1"/>
    </xf>
    <xf numFmtId="187" fontId="93" fillId="26" borderId="118" xfId="0" applyNumberFormat="1" applyFont="1" applyFill="1" applyBorder="1" applyAlignment="1">
      <alignment vertical="center" wrapText="1"/>
    </xf>
    <xf numFmtId="0" fontId="35" fillId="26" borderId="190" xfId="0" applyFont="1" applyFill="1" applyBorder="1" applyAlignment="1">
      <alignment horizontal="center" vertical="center"/>
    </xf>
    <xf numFmtId="0" fontId="35" fillId="26" borderId="191" xfId="0" applyFont="1" applyFill="1" applyBorder="1" applyAlignment="1">
      <alignment horizontal="center" vertical="center"/>
    </xf>
    <xf numFmtId="187" fontId="0" fillId="26" borderId="183" xfId="0" applyNumberFormat="1" applyFont="1" applyFill="1" applyBorder="1" applyAlignment="1">
      <alignment vertical="center" wrapText="1"/>
    </xf>
    <xf numFmtId="0" fontId="135" fillId="0" borderId="34" xfId="0" applyFont="1" applyFill="1" applyBorder="1" applyAlignment="1">
      <alignment horizontal="center" vertical="center"/>
    </xf>
    <xf numFmtId="0" fontId="139" fillId="0" borderId="0" xfId="0" applyFont="1" applyFill="1" applyAlignment="1">
      <alignment horizontal="left" vertical="center" wrapText="1"/>
    </xf>
    <xf numFmtId="0" fontId="136" fillId="26" borderId="137" xfId="0" applyFont="1" applyFill="1" applyBorder="1" applyAlignment="1">
      <alignment horizontal="left" vertical="center" wrapText="1"/>
    </xf>
    <xf numFmtId="0" fontId="136" fillId="0" borderId="134" xfId="0" applyFont="1" applyFill="1" applyBorder="1" applyAlignment="1">
      <alignment horizontal="left" vertical="center" wrapText="1"/>
    </xf>
    <xf numFmtId="0" fontId="136" fillId="0" borderId="44" xfId="0" applyFont="1" applyFill="1" applyBorder="1" applyAlignment="1">
      <alignment horizontal="left" vertical="center" wrapText="1"/>
    </xf>
    <xf numFmtId="0" fontId="36" fillId="26" borderId="48" xfId="0" applyFont="1" applyFill="1" applyBorder="1" applyAlignment="1">
      <alignment horizontal="center" vertical="center"/>
    </xf>
    <xf numFmtId="0" fontId="36" fillId="26" borderId="166" xfId="0" applyFont="1" applyFill="1" applyBorder="1" applyAlignment="1">
      <alignment horizontal="center" vertical="center"/>
    </xf>
    <xf numFmtId="0" fontId="35" fillId="26" borderId="249" xfId="0" applyFont="1" applyFill="1" applyBorder="1" applyAlignment="1">
      <alignment horizontal="center" vertical="center"/>
    </xf>
    <xf numFmtId="0" fontId="35" fillId="26" borderId="253" xfId="0" applyFont="1" applyFill="1" applyBorder="1" applyAlignment="1">
      <alignment horizontal="center" vertical="center"/>
    </xf>
    <xf numFmtId="0" fontId="35" fillId="26" borderId="250" xfId="0" applyFont="1" applyFill="1" applyBorder="1" applyAlignment="1">
      <alignment horizontal="center" vertical="center"/>
    </xf>
    <xf numFmtId="0" fontId="35" fillId="26" borderId="254" xfId="0" applyFont="1" applyFill="1" applyBorder="1" applyAlignment="1">
      <alignment horizontal="center" vertical="center"/>
    </xf>
    <xf numFmtId="0" fontId="35" fillId="26" borderId="105" xfId="0" applyFont="1" applyFill="1" applyBorder="1" applyAlignment="1">
      <alignment horizontal="center" vertical="center"/>
    </xf>
    <xf numFmtId="0" fontId="35" fillId="26" borderId="105" xfId="0" applyFont="1" applyFill="1" applyBorder="1" applyAlignment="1">
      <alignment horizontal="center" vertical="center" wrapText="1"/>
    </xf>
    <xf numFmtId="0" fontId="35" fillId="26" borderId="107" xfId="0" applyFont="1" applyFill="1" applyBorder="1" applyAlignment="1">
      <alignment horizontal="center" vertical="center" wrapText="1"/>
    </xf>
    <xf numFmtId="0" fontId="35" fillId="26" borderId="109" xfId="0" applyFont="1" applyFill="1" applyBorder="1" applyAlignment="1">
      <alignment horizontal="center" vertical="center" wrapText="1"/>
    </xf>
    <xf numFmtId="0" fontId="213" fillId="26" borderId="133" xfId="66" applyFont="1" applyFill="1" applyBorder="1" applyAlignment="1">
      <alignment horizontal="center" vertical="center"/>
    </xf>
    <xf numFmtId="0" fontId="208" fillId="26" borderId="118" xfId="0" applyFont="1" applyFill="1" applyBorder="1" applyAlignment="1">
      <alignment horizontal="center" vertical="center"/>
    </xf>
    <xf numFmtId="0" fontId="208" fillId="26" borderId="133" xfId="0" applyFont="1" applyFill="1" applyBorder="1" applyAlignment="1">
      <alignment horizontal="center" vertical="center"/>
    </xf>
    <xf numFmtId="0" fontId="137" fillId="26" borderId="135" xfId="66" applyFont="1" applyFill="1" applyBorder="1" applyAlignment="1">
      <alignment horizontal="center" vertical="center"/>
    </xf>
    <xf numFmtId="0" fontId="35" fillId="26" borderId="192" xfId="0" applyFont="1" applyFill="1" applyBorder="1" applyAlignment="1">
      <alignment horizontal="center" vertical="center" wrapText="1"/>
    </xf>
    <xf numFmtId="0" fontId="35" fillId="26" borderId="113" xfId="0" applyFont="1" applyFill="1" applyBorder="1" applyAlignment="1">
      <alignment horizontal="center" vertical="center" wrapText="1"/>
    </xf>
    <xf numFmtId="187" fontId="93" fillId="26" borderId="119" xfId="0" applyNumberFormat="1" applyFont="1" applyFill="1" applyBorder="1" applyAlignment="1">
      <alignment vertical="center" wrapText="1"/>
    </xf>
    <xf numFmtId="0" fontId="65" fillId="27" borderId="0" xfId="0" applyFont="1" applyFill="1" applyAlignment="1">
      <alignment horizontal="center"/>
    </xf>
    <xf numFmtId="176" fontId="21" fillId="28" borderId="0" xfId="58" applyNumberFormat="1" applyFont="1" applyFill="1" applyBorder="1" applyAlignment="1">
      <alignment horizontal="center" vertical="center" shrinkToFit="1"/>
    </xf>
    <xf numFmtId="176" fontId="21" fillId="28" borderId="146" xfId="58" applyNumberFormat="1" applyFont="1" applyFill="1" applyBorder="1" applyAlignment="1">
      <alignment horizontal="left" vertical="center" shrinkToFit="1"/>
    </xf>
    <xf numFmtId="0" fontId="107" fillId="0" borderId="0" xfId="0" applyFont="1" applyAlignment="1">
      <alignment horizontal="center"/>
    </xf>
    <xf numFmtId="0" fontId="65" fillId="27" borderId="0" xfId="0" applyFont="1" applyFill="1" applyAlignment="1">
      <alignment horizontal="left"/>
    </xf>
    <xf numFmtId="0" fontId="65" fillId="27" borderId="146" xfId="0" applyFont="1" applyFill="1" applyBorder="1" applyAlignment="1">
      <alignment horizontal="center"/>
    </xf>
    <xf numFmtId="0" fontId="111" fillId="27" borderId="19" xfId="67" applyFont="1" applyFill="1" applyBorder="1" applyAlignment="1">
      <alignment horizontal="center" vertical="top" wrapText="1"/>
    </xf>
    <xf numFmtId="0" fontId="113" fillId="0" borderId="0" xfId="67" applyFont="1" applyAlignment="1">
      <alignment horizontal="center" vertical="center" wrapText="1"/>
    </xf>
    <xf numFmtId="0" fontId="113" fillId="0" borderId="0" xfId="67" applyFont="1" applyAlignment="1">
      <alignment horizontal="left" vertical="top" wrapText="1"/>
    </xf>
    <xf numFmtId="0" fontId="113" fillId="0" borderId="0" xfId="67" applyFont="1" applyAlignment="1">
      <alignment horizontal="left" wrapText="1"/>
    </xf>
    <xf numFmtId="0" fontId="111" fillId="0" borderId="19" xfId="67" applyFont="1" applyBorder="1" applyAlignment="1">
      <alignment horizontal="center" vertical="top" wrapText="1"/>
    </xf>
    <xf numFmtId="0" fontId="111" fillId="27" borderId="19" xfId="67" applyFont="1" applyFill="1" applyBorder="1" applyAlignment="1">
      <alignment horizontal="center" vertical="center" wrapText="1"/>
    </xf>
    <xf numFmtId="6" fontId="115" fillId="27" borderId="19" xfId="33" applyNumberFormat="1" applyFont="1" applyFill="1" applyBorder="1" applyAlignment="1">
      <alignment horizontal="center" vertical="top" wrapText="1"/>
    </xf>
    <xf numFmtId="0" fontId="114" fillId="31" borderId="19" xfId="67" applyFont="1" applyFill="1" applyBorder="1" applyAlignment="1">
      <alignment horizontal="center" vertical="top" wrapText="1"/>
    </xf>
    <xf numFmtId="0" fontId="115" fillId="27" borderId="19" xfId="67" applyFont="1" applyFill="1" applyBorder="1" applyAlignment="1">
      <alignment horizontal="center" vertical="top" wrapText="1"/>
    </xf>
    <xf numFmtId="0" fontId="113" fillId="0" borderId="0" xfId="67" applyFont="1" applyAlignment="1">
      <alignment horizontal="right" vertical="center" wrapText="1"/>
    </xf>
    <xf numFmtId="0" fontId="15" fillId="0" borderId="0" xfId="67" applyAlignment="1">
      <alignment horizontal="right" vertical="center"/>
    </xf>
    <xf numFmtId="0" fontId="111" fillId="0" borderId="0" xfId="67" applyFont="1" applyAlignment="1">
      <alignment horizontal="justify" vertical="center" wrapText="1"/>
    </xf>
    <xf numFmtId="0" fontId="15" fillId="0" borderId="0" xfId="67">
      <alignment vertical="center"/>
    </xf>
    <xf numFmtId="0" fontId="112" fillId="0" borderId="0" xfId="67" applyFont="1" applyAlignment="1">
      <alignment horizontal="center" vertical="center" wrapText="1"/>
    </xf>
    <xf numFmtId="0" fontId="113" fillId="0" borderId="0" xfId="67" applyFont="1" applyAlignment="1">
      <alignment horizontal="justify" vertical="center" wrapText="1"/>
    </xf>
    <xf numFmtId="0" fontId="15" fillId="0" borderId="0" xfId="67" applyAlignment="1">
      <alignment horizontal="center" vertical="center"/>
    </xf>
    <xf numFmtId="176" fontId="21" fillId="31" borderId="0" xfId="58" applyNumberFormat="1" applyFont="1" applyFill="1" applyBorder="1" applyAlignment="1">
      <alignment horizontal="center" vertical="center" shrinkToFit="1"/>
    </xf>
    <xf numFmtId="0" fontId="111" fillId="0" borderId="0" xfId="67" applyFont="1" applyAlignment="1">
      <alignment horizontal="left" vertical="center" wrapText="1"/>
    </xf>
    <xf numFmtId="0" fontId="113" fillId="0" borderId="0" xfId="67" applyFont="1" applyFill="1" applyAlignment="1">
      <alignment horizontal="left" vertical="center" wrapText="1"/>
    </xf>
    <xf numFmtId="0" fontId="15" fillId="0" borderId="0" xfId="67" applyFill="1" applyAlignment="1">
      <alignment horizontal="left" vertical="center"/>
    </xf>
    <xf numFmtId="0" fontId="114" fillId="27" borderId="19" xfId="67" applyFont="1" applyFill="1" applyBorder="1" applyAlignment="1">
      <alignment horizontal="center" vertical="top" wrapText="1"/>
    </xf>
    <xf numFmtId="0" fontId="113" fillId="27" borderId="0" xfId="67" applyFont="1" applyFill="1" applyAlignment="1">
      <alignment horizontal="right" vertical="center" wrapText="1"/>
    </xf>
    <xf numFmtId="0" fontId="138" fillId="0" borderId="0" xfId="67" applyFont="1" applyAlignment="1">
      <alignment horizontal="center" vertical="center" wrapText="1"/>
    </xf>
    <xf numFmtId="0" fontId="111" fillId="0" borderId="0" xfId="67" applyFont="1" applyAlignment="1">
      <alignment horizontal="left" wrapText="1"/>
    </xf>
    <xf numFmtId="0" fontId="111" fillId="0" borderId="0" xfId="67" applyFont="1" applyAlignment="1">
      <alignment horizontal="left" vertical="top" wrapText="1"/>
    </xf>
    <xf numFmtId="0" fontId="15" fillId="31" borderId="0" xfId="67" applyFill="1" applyAlignment="1">
      <alignment horizontal="center" vertical="center" wrapText="1"/>
    </xf>
    <xf numFmtId="0" fontId="111" fillId="0" borderId="0" xfId="67" applyFont="1" applyAlignment="1">
      <alignment horizontal="center" vertical="center" wrapText="1"/>
    </xf>
    <xf numFmtId="0" fontId="121" fillId="0" borderId="10" xfId="67" applyFont="1" applyBorder="1" applyAlignment="1">
      <alignment horizontal="left" vertical="center"/>
    </xf>
    <xf numFmtId="0" fontId="114" fillId="0" borderId="10" xfId="67" applyFont="1" applyBorder="1" applyAlignment="1">
      <alignment horizontal="left" vertical="center"/>
    </xf>
    <xf numFmtId="0" fontId="117" fillId="0" borderId="0" xfId="67" applyFont="1" applyAlignment="1">
      <alignment horizontal="left" vertical="top" wrapText="1"/>
    </xf>
    <xf numFmtId="0" fontId="115" fillId="31" borderId="13" xfId="67" applyFont="1" applyFill="1" applyBorder="1" applyAlignment="1">
      <alignment horizontal="center" vertical="top" wrapText="1"/>
    </xf>
    <xf numFmtId="0" fontId="115" fillId="31" borderId="14" xfId="67" applyFont="1" applyFill="1" applyBorder="1" applyAlignment="1">
      <alignment horizontal="center" vertical="top" wrapText="1"/>
    </xf>
    <xf numFmtId="0" fontId="115" fillId="31" borderId="27" xfId="67" applyFont="1" applyFill="1" applyBorder="1" applyAlignment="1">
      <alignment horizontal="center" vertical="top" wrapText="1"/>
    </xf>
    <xf numFmtId="0" fontId="115" fillId="31" borderId="16" xfId="67" applyFont="1" applyFill="1" applyBorder="1" applyAlignment="1">
      <alignment horizontal="center" vertical="top" wrapText="1"/>
    </xf>
    <xf numFmtId="0" fontId="115" fillId="31" borderId="0" xfId="67" applyFont="1" applyFill="1" applyBorder="1" applyAlignment="1">
      <alignment horizontal="center" vertical="top" wrapText="1"/>
    </xf>
    <xf numFmtId="0" fontId="115" fillId="31" borderId="15" xfId="67" applyFont="1" applyFill="1" applyBorder="1" applyAlignment="1">
      <alignment horizontal="center" vertical="top" wrapText="1"/>
    </xf>
    <xf numFmtId="0" fontId="115" fillId="31" borderId="18" xfId="67" applyFont="1" applyFill="1" applyBorder="1" applyAlignment="1">
      <alignment horizontal="center" vertical="top" wrapText="1"/>
    </xf>
    <xf numFmtId="0" fontId="115" fillId="31" borderId="10" xfId="67" applyFont="1" applyFill="1" applyBorder="1" applyAlignment="1">
      <alignment horizontal="center" vertical="top" wrapText="1"/>
    </xf>
    <xf numFmtId="0" fontId="115" fillId="31" borderId="26" xfId="67" applyFont="1" applyFill="1" applyBorder="1" applyAlignment="1">
      <alignment horizontal="center" vertical="top" wrapText="1"/>
    </xf>
    <xf numFmtId="0" fontId="113" fillId="31" borderId="19" xfId="67" applyFont="1" applyFill="1" applyBorder="1" applyAlignment="1">
      <alignment horizontal="center" vertical="center" wrapText="1"/>
    </xf>
    <xf numFmtId="0" fontId="118" fillId="0" borderId="0" xfId="67" applyFont="1" applyAlignment="1">
      <alignment horizontal="justify" vertical="center" wrapText="1"/>
    </xf>
    <xf numFmtId="0" fontId="111" fillId="31" borderId="0" xfId="96" applyFont="1" applyFill="1" applyAlignment="1">
      <alignment horizontal="left" vertical="top" wrapText="1"/>
    </xf>
    <xf numFmtId="0" fontId="111" fillId="0" borderId="11" xfId="96" applyFont="1" applyBorder="1" applyAlignment="1">
      <alignment horizontal="center" vertical="center" wrapText="1"/>
    </xf>
    <xf numFmtId="0" fontId="111" fillId="0" borderId="28" xfId="96" applyFont="1" applyBorder="1" applyAlignment="1">
      <alignment horizontal="center" vertical="center" wrapText="1"/>
    </xf>
    <xf numFmtId="0" fontId="111" fillId="0" borderId="12" xfId="96" applyFont="1" applyBorder="1" applyAlignment="1">
      <alignment horizontal="center" vertical="center" wrapText="1"/>
    </xf>
    <xf numFmtId="0" fontId="111" fillId="31" borderId="19" xfId="96" applyFont="1" applyFill="1" applyBorder="1" applyAlignment="1">
      <alignment horizontal="center" vertical="center" wrapText="1"/>
    </xf>
    <xf numFmtId="0" fontId="111" fillId="0" borderId="0" xfId="96" applyFont="1" applyAlignment="1">
      <alignment horizontal="left" vertical="top" wrapText="1"/>
    </xf>
    <xf numFmtId="0" fontId="113" fillId="0" borderId="0" xfId="96" applyFont="1" applyAlignment="1">
      <alignment horizontal="center" vertical="center" wrapText="1"/>
    </xf>
    <xf numFmtId="0" fontId="24" fillId="0" borderId="0" xfId="70" applyFont="1" applyAlignment="1">
      <alignment horizontal="left" vertical="center" wrapText="1"/>
    </xf>
    <xf numFmtId="0" fontId="112" fillId="0" borderId="0" xfId="96" applyFont="1" applyAlignment="1">
      <alignment horizontal="center" vertical="center"/>
    </xf>
    <xf numFmtId="0" fontId="113" fillId="31" borderId="19" xfId="96" applyFont="1" applyFill="1" applyBorder="1" applyAlignment="1">
      <alignment horizontal="center" vertical="center" wrapText="1"/>
    </xf>
    <xf numFmtId="6" fontId="111" fillId="31" borderId="19" xfId="97" applyNumberFormat="1" applyFont="1" applyFill="1" applyBorder="1" applyAlignment="1">
      <alignment horizontal="center" vertical="center" wrapText="1"/>
    </xf>
    <xf numFmtId="0" fontId="113" fillId="0" borderId="11" xfId="96" applyFont="1" applyBorder="1" applyAlignment="1">
      <alignment horizontal="center" vertical="center" wrapText="1"/>
    </xf>
    <xf numFmtId="0" fontId="113" fillId="0" borderId="28" xfId="96" applyFont="1" applyBorder="1" applyAlignment="1">
      <alignment horizontal="center" vertical="center" wrapText="1"/>
    </xf>
    <xf numFmtId="0" fontId="113" fillId="0" borderId="12" xfId="96" applyFont="1" applyBorder="1" applyAlignment="1">
      <alignment horizontal="center" vertical="center" wrapText="1"/>
    </xf>
    <xf numFmtId="0" fontId="24" fillId="0" borderId="0" xfId="70" applyFont="1" applyBorder="1" applyAlignment="1">
      <alignment horizontal="right"/>
    </xf>
    <xf numFmtId="0" fontId="24" fillId="31" borderId="11" xfId="70" applyFont="1" applyFill="1" applyBorder="1" applyAlignment="1">
      <alignment horizontal="center" shrinkToFit="1"/>
    </xf>
    <xf numFmtId="0" fontId="24" fillId="31" borderId="12" xfId="70" applyFont="1" applyFill="1" applyBorder="1" applyAlignment="1">
      <alignment horizontal="center" shrinkToFit="1"/>
    </xf>
    <xf numFmtId="0" fontId="24" fillId="31" borderId="11" xfId="70" applyFont="1" applyFill="1" applyBorder="1" applyAlignment="1">
      <alignment horizontal="center"/>
    </xf>
    <xf numFmtId="0" fontId="24" fillId="31" borderId="28" xfId="70" applyFont="1" applyFill="1" applyBorder="1" applyAlignment="1">
      <alignment horizontal="center"/>
    </xf>
    <xf numFmtId="0" fontId="24" fillId="31" borderId="12" xfId="70" applyFont="1" applyFill="1" applyBorder="1" applyAlignment="1">
      <alignment horizontal="center"/>
    </xf>
    <xf numFmtId="0" fontId="24" fillId="0" borderId="11" xfId="70" applyFont="1" applyBorder="1" applyAlignment="1">
      <alignment horizontal="right"/>
    </xf>
    <xf numFmtId="0" fontId="24" fillId="0" borderId="28" xfId="70" applyFont="1" applyBorder="1" applyAlignment="1">
      <alignment horizontal="right"/>
    </xf>
    <xf numFmtId="0" fontId="24" fillId="0" borderId="12" xfId="70" applyFont="1" applyBorder="1" applyAlignment="1">
      <alignment horizontal="right"/>
    </xf>
    <xf numFmtId="0" fontId="24" fillId="0" borderId="19" xfId="70" applyFont="1" applyBorder="1" applyAlignment="1">
      <alignment horizontal="left" vertical="center"/>
    </xf>
    <xf numFmtId="0" fontId="24" fillId="31" borderId="19" xfId="70" applyFont="1" applyFill="1" applyBorder="1" applyAlignment="1">
      <alignment horizontal="center"/>
    </xf>
    <xf numFmtId="0" fontId="108" fillId="0" borderId="19" xfId="70" applyFont="1" applyBorder="1" applyAlignment="1">
      <alignment horizontal="left" vertical="top" wrapText="1"/>
    </xf>
    <xf numFmtId="0" fontId="108" fillId="0" borderId="19" xfId="70" applyFont="1" applyBorder="1" applyAlignment="1">
      <alignment horizontal="left" vertical="top"/>
    </xf>
    <xf numFmtId="0" fontId="24" fillId="0" borderId="11" xfId="70" applyFont="1" applyBorder="1" applyAlignment="1">
      <alignment horizontal="center" vertical="center"/>
    </xf>
    <xf numFmtId="0" fontId="24" fillId="0" borderId="28" xfId="70" applyFont="1" applyBorder="1" applyAlignment="1">
      <alignment horizontal="center" vertical="center"/>
    </xf>
    <xf numFmtId="0" fontId="24" fillId="0" borderId="12" xfId="70" applyFont="1" applyBorder="1" applyAlignment="1">
      <alignment horizontal="center" vertical="center"/>
    </xf>
    <xf numFmtId="0" fontId="24" fillId="0" borderId="19" xfId="70" applyFont="1" applyBorder="1" applyAlignment="1">
      <alignment horizontal="left" vertical="top"/>
    </xf>
    <xf numFmtId="0" fontId="24" fillId="31" borderId="19" xfId="70" applyFont="1" applyFill="1" applyBorder="1" applyAlignment="1">
      <alignment horizontal="left" vertical="center"/>
    </xf>
    <xf numFmtId="0" fontId="24" fillId="0" borderId="19" xfId="70" applyFont="1" applyBorder="1" applyAlignment="1">
      <alignment horizontal="left" vertical="center" shrinkToFit="1"/>
    </xf>
    <xf numFmtId="0" fontId="24" fillId="31" borderId="11" xfId="70" applyFont="1" applyFill="1" applyBorder="1" applyAlignment="1">
      <alignment horizontal="left" vertical="center"/>
    </xf>
    <xf numFmtId="0" fontId="24" fillId="31" borderId="28" xfId="70" applyFont="1" applyFill="1" applyBorder="1" applyAlignment="1">
      <alignment horizontal="left" vertical="center"/>
    </xf>
    <xf numFmtId="0" fontId="24" fillId="31" borderId="12" xfId="70" applyFont="1" applyFill="1" applyBorder="1" applyAlignment="1">
      <alignment horizontal="left" vertical="center"/>
    </xf>
    <xf numFmtId="0" fontId="108" fillId="0" borderId="11" xfId="70" applyFont="1" applyBorder="1" applyAlignment="1">
      <alignment horizontal="left" vertical="center"/>
    </xf>
    <xf numFmtId="0" fontId="108" fillId="0" borderId="28" xfId="70" applyFont="1" applyBorder="1" applyAlignment="1">
      <alignment horizontal="left" vertical="center"/>
    </xf>
    <xf numFmtId="0" fontId="108" fillId="0" borderId="12" xfId="70" applyFont="1" applyBorder="1" applyAlignment="1">
      <alignment horizontal="left" vertical="center"/>
    </xf>
    <xf numFmtId="0" fontId="24" fillId="0" borderId="19" xfId="70" applyFont="1" applyBorder="1" applyAlignment="1">
      <alignment horizontal="left" vertical="center" wrapText="1"/>
    </xf>
    <xf numFmtId="0" fontId="86" fillId="0" borderId="11" xfId="70" applyFont="1" applyBorder="1" applyAlignment="1">
      <alignment horizontal="left" vertical="center" wrapText="1"/>
    </xf>
    <xf numFmtId="0" fontId="86" fillId="0" borderId="28" xfId="70" applyFont="1" applyBorder="1" applyAlignment="1">
      <alignment horizontal="left" vertical="center"/>
    </xf>
    <xf numFmtId="0" fontId="86" fillId="0" borderId="12" xfId="70" applyFont="1" applyBorder="1" applyAlignment="1">
      <alignment horizontal="left" vertical="center"/>
    </xf>
    <xf numFmtId="0" fontId="24" fillId="0" borderId="19" xfId="70" applyFont="1" applyBorder="1" applyAlignment="1">
      <alignment horizontal="center" vertical="center"/>
    </xf>
    <xf numFmtId="0" fontId="24" fillId="0" borderId="18" xfId="70" applyFont="1" applyBorder="1" applyAlignment="1">
      <alignment horizontal="left" vertical="center"/>
    </xf>
    <xf numFmtId="0" fontId="24" fillId="0" borderId="10" xfId="70" applyFont="1" applyBorder="1" applyAlignment="1">
      <alignment horizontal="left" vertical="center"/>
    </xf>
    <xf numFmtId="0" fontId="24" fillId="0" borderId="26" xfId="70" applyFont="1" applyBorder="1" applyAlignment="1">
      <alignment horizontal="left" vertical="center"/>
    </xf>
    <xf numFmtId="0" fontId="24" fillId="31" borderId="11" xfId="70" applyFont="1" applyFill="1" applyBorder="1" applyAlignment="1">
      <alignment horizontal="center" vertical="center"/>
    </xf>
    <xf numFmtId="0" fontId="24" fillId="31" borderId="28" xfId="70" applyFont="1" applyFill="1" applyBorder="1" applyAlignment="1">
      <alignment horizontal="center" vertical="center"/>
    </xf>
    <xf numFmtId="0" fontId="24" fillId="31" borderId="12" xfId="70" applyFont="1" applyFill="1" applyBorder="1" applyAlignment="1">
      <alignment horizontal="center" vertical="center"/>
    </xf>
    <xf numFmtId="180" fontId="24" fillId="27" borderId="11" xfId="70" applyNumberFormat="1" applyFont="1" applyFill="1" applyBorder="1" applyAlignment="1">
      <alignment horizontal="left" vertical="center"/>
    </xf>
    <xf numFmtId="180" fontId="24" fillId="27" borderId="28" xfId="70" applyNumberFormat="1" applyFont="1" applyFill="1" applyBorder="1" applyAlignment="1">
      <alignment horizontal="left" vertical="center"/>
    </xf>
    <xf numFmtId="180" fontId="24" fillId="27" borderId="12" xfId="70" applyNumberFormat="1" applyFont="1" applyFill="1" applyBorder="1" applyAlignment="1">
      <alignment horizontal="left" vertical="center"/>
    </xf>
    <xf numFmtId="0" fontId="24" fillId="0" borderId="13" xfId="70" applyFont="1" applyBorder="1" applyAlignment="1">
      <alignment horizontal="left" vertical="top"/>
    </xf>
    <xf numFmtId="0" fontId="24" fillId="0" borderId="14" xfId="70" applyFont="1" applyBorder="1" applyAlignment="1">
      <alignment horizontal="left" vertical="top"/>
    </xf>
    <xf numFmtId="0" fontId="24" fillId="0" borderId="27" xfId="70" applyFont="1" applyBorder="1" applyAlignment="1">
      <alignment horizontal="left" vertical="top"/>
    </xf>
    <xf numFmtId="0" fontId="24" fillId="0" borderId="18" xfId="70" applyFont="1" applyBorder="1" applyAlignment="1">
      <alignment horizontal="left" vertical="top"/>
    </xf>
    <xf numFmtId="0" fontId="24" fillId="0" borderId="10" xfId="70" applyFont="1" applyBorder="1" applyAlignment="1">
      <alignment horizontal="left" vertical="top"/>
    </xf>
    <xf numFmtId="0" fontId="24" fillId="0" borderId="26" xfId="70" applyFont="1" applyBorder="1" applyAlignment="1">
      <alignment horizontal="left" vertical="top"/>
    </xf>
    <xf numFmtId="0" fontId="24" fillId="0" borderId="11" xfId="70" applyFont="1" applyBorder="1" applyAlignment="1">
      <alignment horizontal="left" vertical="center"/>
    </xf>
    <xf numFmtId="0" fontId="24" fillId="0" borderId="28" xfId="70" applyFont="1" applyBorder="1" applyAlignment="1">
      <alignment horizontal="left" vertical="center"/>
    </xf>
    <xf numFmtId="0" fontId="24" fillId="0" borderId="12" xfId="70" applyFont="1" applyBorder="1" applyAlignment="1">
      <alignment horizontal="left" vertical="center"/>
    </xf>
    <xf numFmtId="0" fontId="24" fillId="27" borderId="28" xfId="70" applyFont="1" applyFill="1" applyBorder="1" applyAlignment="1">
      <alignment horizontal="left"/>
    </xf>
    <xf numFmtId="0" fontId="24" fillId="27" borderId="12" xfId="70" applyFont="1" applyFill="1" applyBorder="1" applyAlignment="1">
      <alignment horizontal="left"/>
    </xf>
    <xf numFmtId="0" fontId="24" fillId="27" borderId="11" xfId="70" applyFont="1" applyFill="1" applyBorder="1" applyAlignment="1">
      <alignment horizontal="left"/>
    </xf>
    <xf numFmtId="0" fontId="24" fillId="27" borderId="19" xfId="70" applyFont="1" applyFill="1" applyBorder="1" applyAlignment="1">
      <alignment horizontal="left" vertical="center"/>
    </xf>
    <xf numFmtId="0" fontId="24" fillId="0" borderId="13" xfId="70" applyFont="1" applyBorder="1" applyAlignment="1">
      <alignment horizontal="left" vertical="center" wrapText="1"/>
    </xf>
    <xf numFmtId="0" fontId="24" fillId="0" borderId="14" xfId="70" applyFont="1" applyBorder="1" applyAlignment="1">
      <alignment horizontal="left" vertical="center"/>
    </xf>
    <xf numFmtId="0" fontId="24" fillId="0" borderId="27" xfId="70" applyFont="1" applyBorder="1" applyAlignment="1">
      <alignment horizontal="left" vertical="center"/>
    </xf>
    <xf numFmtId="0" fontId="108" fillId="0" borderId="13" xfId="70" applyFont="1" applyBorder="1" applyAlignment="1">
      <alignment horizontal="left" vertical="center" wrapText="1"/>
    </xf>
    <xf numFmtId="0" fontId="108" fillId="0" borderId="14" xfId="70" applyFont="1" applyBorder="1" applyAlignment="1">
      <alignment horizontal="left" vertical="center"/>
    </xf>
    <xf numFmtId="0" fontId="108" fillId="0" borderId="27" xfId="70" applyFont="1" applyBorder="1" applyAlignment="1">
      <alignment horizontal="left" vertical="center"/>
    </xf>
    <xf numFmtId="0" fontId="108" fillId="0" borderId="18" xfId="70" applyFont="1" applyBorder="1" applyAlignment="1">
      <alignment horizontal="left" vertical="center"/>
    </xf>
    <xf numFmtId="0" fontId="108" fillId="0" borderId="10" xfId="70" applyFont="1" applyBorder="1" applyAlignment="1">
      <alignment horizontal="left" vertical="center"/>
    </xf>
    <xf numFmtId="0" fontId="108" fillId="0" borderId="26" xfId="70" applyFont="1" applyBorder="1" applyAlignment="1">
      <alignment horizontal="left" vertical="center"/>
    </xf>
    <xf numFmtId="0" fontId="24" fillId="0" borderId="19" xfId="70" applyFont="1" applyBorder="1" applyAlignment="1">
      <alignment horizontal="left" vertical="top" wrapText="1"/>
    </xf>
    <xf numFmtId="0" fontId="24" fillId="27" borderId="19" xfId="70" applyFont="1" applyFill="1" applyBorder="1" applyAlignment="1">
      <alignment horizontal="left"/>
    </xf>
    <xf numFmtId="0" fontId="24" fillId="31" borderId="11" xfId="70" applyFont="1" applyFill="1" applyBorder="1" applyAlignment="1">
      <alignment horizontal="left"/>
    </xf>
    <xf numFmtId="0" fontId="24" fillId="31" borderId="28" xfId="70" applyFont="1" applyFill="1" applyBorder="1" applyAlignment="1">
      <alignment horizontal="left"/>
    </xf>
    <xf numFmtId="0" fontId="24" fillId="31" borderId="12" xfId="70" applyFont="1" applyFill="1" applyBorder="1" applyAlignment="1">
      <alignment horizontal="left"/>
    </xf>
    <xf numFmtId="0" fontId="24" fillId="31" borderId="19" xfId="70" applyFont="1" applyFill="1" applyBorder="1" applyAlignment="1">
      <alignment horizontal="center" vertical="center"/>
    </xf>
    <xf numFmtId="0" fontId="62" fillId="0" borderId="0" xfId="70" applyFont="1" applyAlignment="1">
      <alignment horizontal="center" vertical="center"/>
    </xf>
    <xf numFmtId="0" fontId="113" fillId="0" borderId="0" xfId="98" applyFont="1" applyAlignment="1">
      <alignment horizontal="left" vertical="top" wrapText="1"/>
    </xf>
    <xf numFmtId="0" fontId="113" fillId="0" borderId="0" xfId="98" applyFont="1" applyAlignment="1">
      <alignment horizontal="center" vertical="center" wrapText="1"/>
    </xf>
    <xf numFmtId="0" fontId="113" fillId="31" borderId="0" xfId="98" applyFont="1" applyFill="1" applyAlignment="1">
      <alignment horizontal="center" vertical="center" wrapText="1"/>
    </xf>
    <xf numFmtId="6" fontId="115" fillId="31" borderId="19" xfId="33" applyNumberFormat="1" applyFont="1" applyFill="1" applyBorder="1" applyAlignment="1">
      <alignment horizontal="center" vertical="center" wrapText="1"/>
    </xf>
    <xf numFmtId="0" fontId="115" fillId="31" borderId="19" xfId="98" applyFont="1" applyFill="1" applyBorder="1" applyAlignment="1">
      <alignment horizontal="center" vertical="center" wrapText="1"/>
    </xf>
    <xf numFmtId="0" fontId="113" fillId="0" borderId="0" xfId="98" applyFont="1" applyAlignment="1">
      <alignment horizontal="left" wrapText="1"/>
    </xf>
    <xf numFmtId="0" fontId="113" fillId="0" borderId="0" xfId="98" applyFont="1" applyAlignment="1">
      <alignment horizontal="justify" vertical="center" wrapText="1"/>
    </xf>
    <xf numFmtId="0" fontId="1" fillId="0" borderId="0" xfId="98">
      <alignment vertical="center"/>
    </xf>
    <xf numFmtId="0" fontId="113" fillId="31" borderId="0" xfId="98" applyFont="1" applyFill="1" applyAlignment="1">
      <alignment horizontal="right" vertical="center" wrapText="1"/>
    </xf>
    <xf numFmtId="0" fontId="111" fillId="31" borderId="11" xfId="98" applyFont="1" applyFill="1" applyBorder="1" applyAlignment="1">
      <alignment horizontal="center" vertical="center" wrapText="1"/>
    </xf>
    <xf numFmtId="0" fontId="111" fillId="31" borderId="28" xfId="98" applyFont="1" applyFill="1" applyBorder="1" applyAlignment="1">
      <alignment horizontal="center" vertical="center" wrapText="1"/>
    </xf>
    <xf numFmtId="0" fontId="111" fillId="31" borderId="12" xfId="98" applyFont="1" applyFill="1" applyBorder="1" applyAlignment="1">
      <alignment horizontal="center" vertical="center" wrapText="1"/>
    </xf>
    <xf numFmtId="0" fontId="111" fillId="31" borderId="19" xfId="98" applyFont="1" applyFill="1" applyBorder="1" applyAlignment="1">
      <alignment horizontal="center" vertical="center" wrapText="1"/>
    </xf>
    <xf numFmtId="0" fontId="111" fillId="0" borderId="0" xfId="98" applyFont="1" applyAlignment="1">
      <alignment horizontal="justify" vertical="center" wrapText="1"/>
    </xf>
    <xf numFmtId="0" fontId="138" fillId="0" borderId="0" xfId="98" applyFont="1" applyAlignment="1">
      <alignment horizontal="center" vertical="center" wrapText="1"/>
    </xf>
    <xf numFmtId="0" fontId="113" fillId="0" borderId="0" xfId="98" applyFont="1" applyFill="1" applyAlignment="1">
      <alignment horizontal="left" vertical="center" wrapText="1"/>
    </xf>
    <xf numFmtId="0" fontId="1" fillId="0" borderId="0" xfId="98" applyFill="1" applyAlignment="1">
      <alignment horizontal="left" vertical="center"/>
    </xf>
    <xf numFmtId="0" fontId="121" fillId="0" borderId="0" xfId="98" applyFont="1" applyAlignment="1">
      <alignment horizontal="left" vertical="center"/>
    </xf>
    <xf numFmtId="0" fontId="111" fillId="0" borderId="0" xfId="98" applyFont="1" applyAlignment="1">
      <alignment horizontal="left" wrapText="1"/>
    </xf>
    <xf numFmtId="0" fontId="112" fillId="0" borderId="0" xfId="98" applyFont="1" applyAlignment="1">
      <alignment horizontal="center" vertical="center" wrapText="1"/>
    </xf>
    <xf numFmtId="0" fontId="230" fillId="0" borderId="0" xfId="98" applyFont="1" applyAlignment="1">
      <alignment horizontal="left" vertical="center"/>
    </xf>
    <xf numFmtId="0" fontId="111" fillId="0" borderId="14" xfId="98" applyFont="1" applyBorder="1" applyAlignment="1">
      <alignment horizontal="left" vertical="center" wrapText="1"/>
    </xf>
    <xf numFmtId="0" fontId="230" fillId="0" borderId="0" xfId="98" applyFont="1" applyBorder="1" applyAlignment="1">
      <alignment horizontal="left" vertical="center" wrapText="1"/>
    </xf>
    <xf numFmtId="0" fontId="231" fillId="0" borderId="0" xfId="98" applyFont="1" applyFill="1" applyBorder="1" applyAlignment="1">
      <alignment horizontal="left" vertical="center" wrapText="1"/>
    </xf>
    <xf numFmtId="0" fontId="111" fillId="27" borderId="19" xfId="98" applyFont="1" applyFill="1" applyBorder="1" applyAlignment="1">
      <alignment horizontal="center" vertical="center" wrapText="1"/>
    </xf>
    <xf numFmtId="0" fontId="115" fillId="27" borderId="19" xfId="98" applyFont="1" applyFill="1" applyBorder="1" applyAlignment="1">
      <alignment horizontal="center" vertical="center" wrapText="1"/>
    </xf>
    <xf numFmtId="6" fontId="115" fillId="27" borderId="19" xfId="33" applyNumberFormat="1" applyFont="1" applyFill="1" applyBorder="1" applyAlignment="1">
      <alignment horizontal="center" vertical="center" wrapText="1"/>
    </xf>
    <xf numFmtId="0" fontId="193" fillId="0" borderId="14" xfId="98" applyFont="1" applyBorder="1" applyAlignment="1">
      <alignment horizontal="left" vertical="center"/>
    </xf>
    <xf numFmtId="0" fontId="121" fillId="0" borderId="10" xfId="98" applyFont="1" applyBorder="1" applyAlignment="1">
      <alignment horizontal="left" vertical="center"/>
    </xf>
    <xf numFmtId="0" fontId="114" fillId="0" borderId="10" xfId="98" applyFont="1" applyBorder="1" applyAlignment="1">
      <alignment horizontal="left" vertical="center"/>
    </xf>
    <xf numFmtId="0" fontId="113" fillId="0" borderId="0" xfId="98" applyFont="1" applyAlignment="1">
      <alignment horizontal="right" vertical="center" wrapText="1"/>
    </xf>
    <xf numFmtId="0" fontId="1" fillId="0" borderId="0" xfId="98" applyAlignment="1">
      <alignment horizontal="right" vertical="center"/>
    </xf>
    <xf numFmtId="0" fontId="1" fillId="27" borderId="0" xfId="98" applyFill="1" applyAlignment="1">
      <alignment horizontal="left" vertical="center"/>
    </xf>
    <xf numFmtId="0" fontId="1" fillId="27" borderId="0" xfId="98" applyFill="1" applyAlignment="1">
      <alignment horizontal="center" vertical="center"/>
    </xf>
    <xf numFmtId="0" fontId="230" fillId="0" borderId="0" xfId="98" applyFont="1" applyAlignment="1">
      <alignment horizontal="left" vertical="center" wrapText="1"/>
    </xf>
    <xf numFmtId="0" fontId="24" fillId="0" borderId="0" xfId="58" applyFont="1" applyFill="1" applyAlignment="1">
      <alignment horizontal="center" vertical="center"/>
    </xf>
    <xf numFmtId="0" fontId="24" fillId="0" borderId="101" xfId="58" applyFont="1" applyFill="1" applyBorder="1" applyAlignment="1">
      <alignment horizontal="center" vertical="center"/>
    </xf>
    <xf numFmtId="0" fontId="24" fillId="0" borderId="72" xfId="58" applyFont="1" applyFill="1" applyBorder="1" applyAlignment="1">
      <alignment horizontal="center" vertical="center"/>
    </xf>
    <xf numFmtId="0" fontId="24" fillId="0" borderId="0" xfId="58" applyFont="1" applyFill="1" applyBorder="1" applyAlignment="1">
      <alignment horizontal="center" vertical="center"/>
    </xf>
    <xf numFmtId="0" fontId="24" fillId="0" borderId="69" xfId="58" applyFont="1" applyFill="1" applyBorder="1" applyAlignment="1">
      <alignment horizontal="center" vertical="center"/>
    </xf>
    <xf numFmtId="0" fontId="24" fillId="28" borderId="77" xfId="58" applyFont="1" applyFill="1" applyBorder="1" applyAlignment="1">
      <alignment horizontal="center" vertical="center"/>
    </xf>
    <xf numFmtId="0" fontId="24" fillId="28" borderId="160" xfId="58" applyFont="1" applyFill="1" applyBorder="1" applyAlignment="1">
      <alignment horizontal="center" vertical="center"/>
    </xf>
    <xf numFmtId="0" fontId="24" fillId="28" borderId="17" xfId="58" applyFont="1" applyFill="1" applyBorder="1" applyAlignment="1">
      <alignment horizontal="center" vertical="center"/>
    </xf>
    <xf numFmtId="0" fontId="24" fillId="28" borderId="75" xfId="58" applyFont="1" applyFill="1" applyBorder="1" applyAlignment="1">
      <alignment horizontal="center" vertical="center"/>
    </xf>
    <xf numFmtId="0" fontId="24" fillId="28" borderId="161" xfId="58" applyFont="1" applyFill="1" applyBorder="1" applyAlignment="1">
      <alignment horizontal="center" vertical="center"/>
    </xf>
    <xf numFmtId="0" fontId="24" fillId="28" borderId="97" xfId="58" applyFont="1" applyFill="1" applyBorder="1" applyAlignment="1">
      <alignment horizontal="center" vertical="center"/>
    </xf>
    <xf numFmtId="0" fontId="24" fillId="0" borderId="70" xfId="58" applyFont="1" applyFill="1" applyBorder="1" applyAlignment="1">
      <alignment horizontal="center" vertical="center"/>
    </xf>
    <xf numFmtId="0" fontId="87" fillId="0" borderId="0" xfId="58" applyFont="1" applyFill="1" applyAlignment="1">
      <alignment horizontal="center" vertical="center"/>
    </xf>
    <xf numFmtId="176" fontId="21" fillId="28" borderId="0" xfId="58" applyNumberFormat="1" applyFont="1" applyFill="1" applyBorder="1" applyAlignment="1">
      <alignment horizontal="center" vertical="center"/>
    </xf>
    <xf numFmtId="0" fontId="24" fillId="0" borderId="0" xfId="58" applyFont="1" applyFill="1" applyAlignment="1">
      <alignment horizontal="left" vertical="center"/>
    </xf>
    <xf numFmtId="0" fontId="88" fillId="0" borderId="0" xfId="46" applyFont="1" applyAlignment="1">
      <alignment horizontal="left" vertical="center"/>
    </xf>
    <xf numFmtId="0" fontId="21" fillId="0" borderId="0" xfId="58" applyFont="1" applyFill="1" applyAlignment="1">
      <alignment vertical="center"/>
    </xf>
    <xf numFmtId="0" fontId="88" fillId="0" borderId="0" xfId="46" applyFont="1" applyAlignment="1">
      <alignment vertical="center"/>
    </xf>
    <xf numFmtId="0" fontId="21" fillId="27" borderId="0" xfId="58" applyFont="1" applyFill="1" applyAlignment="1">
      <alignment wrapText="1"/>
    </xf>
    <xf numFmtId="0" fontId="0" fillId="27" borderId="0" xfId="0" applyFill="1" applyAlignment="1">
      <alignment wrapText="1"/>
    </xf>
    <xf numFmtId="0" fontId="21" fillId="27" borderId="0" xfId="58" applyFont="1" applyFill="1" applyAlignment="1">
      <alignment vertical="center" shrinkToFit="1"/>
    </xf>
    <xf numFmtId="0" fontId="0" fillId="27" borderId="0" xfId="0" applyFill="1" applyAlignment="1">
      <alignment vertical="center" shrinkToFit="1"/>
    </xf>
    <xf numFmtId="0" fontId="21" fillId="27" borderId="0" xfId="58" applyFont="1" applyFill="1" applyAlignment="1">
      <alignment shrinkToFit="1"/>
    </xf>
    <xf numFmtId="0" fontId="0" fillId="27" borderId="0" xfId="0" applyFill="1" applyAlignment="1">
      <alignment shrinkToFit="1"/>
    </xf>
    <xf numFmtId="176" fontId="21" fillId="27" borderId="0" xfId="58" applyNumberFormat="1" applyFont="1" applyFill="1" applyBorder="1" applyAlignment="1">
      <alignment horizontal="center" vertical="center"/>
    </xf>
    <xf numFmtId="176" fontId="21" fillId="27" borderId="0" xfId="58" applyNumberFormat="1" applyFont="1" applyFill="1" applyAlignment="1">
      <alignment horizontal="center" vertical="center"/>
    </xf>
    <xf numFmtId="0" fontId="21" fillId="27" borderId="0" xfId="58" applyFont="1" applyFill="1" applyAlignment="1">
      <alignment horizontal="left" indent="1" shrinkToFit="1"/>
    </xf>
    <xf numFmtId="0" fontId="0" fillId="27" borderId="0" xfId="0" applyFill="1" applyAlignment="1">
      <alignment horizontal="left" indent="1" shrinkToFit="1"/>
    </xf>
    <xf numFmtId="0" fontId="24" fillId="0" borderId="0" xfId="58" applyFont="1" applyFill="1" applyBorder="1" applyAlignment="1">
      <alignment horizontal="center" vertical="top"/>
    </xf>
    <xf numFmtId="0" fontId="24" fillId="0" borderId="69" xfId="58" applyFont="1" applyFill="1" applyBorder="1" applyAlignment="1">
      <alignment horizontal="center" vertical="top"/>
    </xf>
    <xf numFmtId="0" fontId="24" fillId="0" borderId="65" xfId="58" applyFont="1" applyFill="1" applyBorder="1" applyAlignment="1">
      <alignment horizontal="center" vertical="top"/>
    </xf>
    <xf numFmtId="0" fontId="24" fillId="0" borderId="70" xfId="58" applyFont="1" applyFill="1" applyBorder="1" applyAlignment="1">
      <alignment horizontal="center" vertical="top"/>
    </xf>
    <xf numFmtId="0" fontId="24" fillId="0" borderId="102" xfId="58" applyFont="1" applyFill="1" applyBorder="1" applyAlignment="1">
      <alignment horizontal="left" vertical="top"/>
    </xf>
    <xf numFmtId="0" fontId="24" fillId="28" borderId="102" xfId="58" applyFont="1" applyFill="1" applyBorder="1" applyAlignment="1">
      <alignment vertical="top"/>
    </xf>
    <xf numFmtId="0" fontId="24" fillId="28" borderId="123" xfId="58" applyFont="1" applyFill="1" applyBorder="1" applyAlignment="1">
      <alignment vertical="center"/>
    </xf>
    <xf numFmtId="0" fontId="24" fillId="28" borderId="125" xfId="58" applyFont="1" applyFill="1" applyBorder="1" applyAlignment="1">
      <alignment vertical="center"/>
    </xf>
    <xf numFmtId="0" fontId="24" fillId="28" borderId="127" xfId="58" applyFont="1" applyFill="1" applyBorder="1" applyAlignment="1">
      <alignment vertical="center"/>
    </xf>
    <xf numFmtId="0" fontId="89" fillId="27" borderId="0" xfId="49" applyFont="1" applyFill="1" applyAlignment="1">
      <alignment horizontal="left" indent="1" shrinkToFit="1"/>
    </xf>
    <xf numFmtId="0" fontId="90" fillId="0" borderId="0" xfId="49" applyFont="1" applyFill="1" applyAlignment="1">
      <alignment horizontal="center"/>
    </xf>
    <xf numFmtId="176" fontId="89" fillId="28" borderId="0" xfId="49" applyNumberFormat="1" applyFont="1" applyFill="1" applyAlignment="1">
      <alignment horizontal="center" vertical="center" shrinkToFit="1"/>
    </xf>
    <xf numFmtId="0" fontId="89" fillId="27" borderId="0" xfId="49" applyFont="1" applyFill="1" applyAlignment="1">
      <alignment horizontal="right" shrinkToFit="1"/>
    </xf>
    <xf numFmtId="0" fontId="0" fillId="27" borderId="0" xfId="0" applyFill="1" applyAlignment="1">
      <alignment horizontal="right" shrinkToFit="1"/>
    </xf>
    <xf numFmtId="0" fontId="89" fillId="27" borderId="0" xfId="49" applyFont="1" applyFill="1" applyAlignment="1">
      <alignment wrapText="1"/>
    </xf>
    <xf numFmtId="0" fontId="89" fillId="27" borderId="0" xfId="49" applyFont="1" applyFill="1" applyAlignment="1">
      <alignment shrinkToFit="1"/>
    </xf>
    <xf numFmtId="38" fontId="89" fillId="27" borderId="0" xfId="49" applyNumberFormat="1" applyFont="1" applyFill="1" applyAlignment="1">
      <alignment horizontal="left" vertical="center" shrinkToFit="1"/>
    </xf>
    <xf numFmtId="0" fontId="89" fillId="27" borderId="0" xfId="49" applyFont="1" applyFill="1" applyAlignment="1">
      <alignment horizontal="left" vertical="center" shrinkToFit="1"/>
    </xf>
    <xf numFmtId="0" fontId="89" fillId="27" borderId="0" xfId="49" applyNumberFormat="1" applyFont="1" applyFill="1" applyAlignment="1">
      <alignment vertical="distributed" wrapText="1"/>
    </xf>
    <xf numFmtId="0" fontId="0" fillId="27" borderId="0" xfId="0" applyNumberFormat="1" applyFill="1" applyAlignment="1">
      <alignment vertical="distributed" wrapText="1"/>
    </xf>
    <xf numFmtId="0" fontId="89" fillId="0" borderId="0" xfId="49" applyFont="1" applyFill="1" applyAlignment="1">
      <alignment horizontal="center"/>
    </xf>
    <xf numFmtId="0" fontId="159" fillId="28" borderId="0" xfId="49" applyFont="1" applyFill="1" applyAlignment="1">
      <alignment horizontal="left"/>
    </xf>
    <xf numFmtId="0" fontId="21" fillId="27" borderId="0" xfId="58" applyFont="1" applyFill="1" applyAlignment="1">
      <alignment vertical="top" wrapText="1"/>
    </xf>
    <xf numFmtId="0" fontId="21" fillId="0" borderId="0" xfId="58" applyFont="1" applyFill="1" applyBorder="1" applyAlignment="1">
      <alignment horizontal="center" vertical="top"/>
    </xf>
    <xf numFmtId="0" fontId="0" fillId="0" borderId="0" xfId="0" applyAlignment="1">
      <alignment horizontal="center" vertical="top"/>
    </xf>
    <xf numFmtId="0" fontId="21" fillId="28" borderId="0" xfId="58" applyFont="1" applyFill="1" applyAlignment="1">
      <alignment vertical="top" wrapText="1"/>
    </xf>
    <xf numFmtId="176" fontId="21" fillId="28" borderId="0" xfId="58" applyNumberFormat="1" applyFont="1" applyFill="1" applyAlignment="1">
      <alignment horizontal="center" vertical="center" shrinkToFit="1"/>
    </xf>
    <xf numFmtId="0" fontId="21" fillId="0" borderId="0" xfId="58" applyFont="1" applyFill="1" applyAlignment="1">
      <alignment horizontal="center" vertical="top"/>
    </xf>
    <xf numFmtId="176" fontId="21" fillId="27" borderId="0" xfId="58" applyNumberFormat="1" applyFont="1" applyFill="1" applyAlignment="1">
      <alignment horizontal="left" vertical="top" wrapText="1"/>
    </xf>
    <xf numFmtId="0" fontId="21" fillId="0" borderId="0" xfId="58" applyFont="1" applyFill="1" applyAlignment="1">
      <alignment horizontal="center" vertical="center" wrapText="1"/>
    </xf>
    <xf numFmtId="0" fontId="21" fillId="0" borderId="0" xfId="58" applyFont="1" applyFill="1" applyAlignment="1">
      <alignment horizontal="center"/>
    </xf>
    <xf numFmtId="0" fontId="21" fillId="0" borderId="93" xfId="58" applyFont="1" applyFill="1" applyBorder="1" applyAlignment="1">
      <alignment vertical="center"/>
    </xf>
    <xf numFmtId="0" fontId="21" fillId="0" borderId="66" xfId="58" applyFont="1" applyFill="1" applyBorder="1" applyAlignment="1">
      <alignment vertical="center"/>
    </xf>
    <xf numFmtId="0" fontId="88" fillId="0" borderId="66" xfId="46" applyFont="1" applyBorder="1" applyAlignment="1">
      <alignment vertical="center"/>
    </xf>
    <xf numFmtId="0" fontId="88" fillId="0" borderId="96" xfId="46" applyFont="1" applyBorder="1" applyAlignment="1">
      <alignment vertical="center"/>
    </xf>
    <xf numFmtId="3" fontId="21" fillId="28" borderId="102" xfId="58" applyNumberFormat="1" applyFont="1" applyFill="1" applyBorder="1" applyAlignment="1">
      <alignment vertical="center" shrinkToFit="1"/>
    </xf>
    <xf numFmtId="0" fontId="89" fillId="27" borderId="0" xfId="51" applyFont="1" applyFill="1" applyAlignment="1">
      <alignment horizontal="right" indent="1" shrinkToFit="1"/>
    </xf>
    <xf numFmtId="0" fontId="21" fillId="27" borderId="0" xfId="58" applyFont="1" applyFill="1" applyAlignment="1">
      <alignment horizontal="left" shrinkToFit="1"/>
    </xf>
    <xf numFmtId="176" fontId="21" fillId="27" borderId="0" xfId="58" applyNumberFormat="1" applyFont="1" applyFill="1" applyAlignment="1">
      <alignment horizontal="center"/>
    </xf>
    <xf numFmtId="0" fontId="21" fillId="0" borderId="93" xfId="58" applyFont="1" applyFill="1" applyBorder="1" applyAlignment="1">
      <alignment horizontal="center" vertical="center"/>
    </xf>
    <xf numFmtId="0" fontId="21" fillId="0" borderId="66" xfId="58" applyFont="1" applyFill="1" applyBorder="1" applyAlignment="1">
      <alignment horizontal="center" vertical="center"/>
    </xf>
    <xf numFmtId="0" fontId="21" fillId="0" borderId="96" xfId="58" applyFont="1" applyFill="1" applyBorder="1" applyAlignment="1">
      <alignment horizontal="center" vertical="center"/>
    </xf>
    <xf numFmtId="0" fontId="21" fillId="0" borderId="102" xfId="58" applyFont="1" applyFill="1" applyBorder="1" applyAlignment="1">
      <alignment horizontal="center" vertical="center"/>
    </xf>
    <xf numFmtId="3" fontId="21" fillId="0" borderId="102" xfId="58" applyNumberFormat="1" applyFont="1" applyFill="1" applyBorder="1" applyAlignment="1">
      <alignment vertical="center" shrinkToFit="1"/>
    </xf>
    <xf numFmtId="0" fontId="21" fillId="0" borderId="102" xfId="58" applyFont="1" applyFill="1" applyBorder="1" applyAlignment="1">
      <alignment vertical="center"/>
    </xf>
    <xf numFmtId="38" fontId="0" fillId="28" borderId="0" xfId="33" applyFont="1" applyFill="1" applyAlignment="1">
      <alignment horizontal="right" vertical="center"/>
    </xf>
    <xf numFmtId="0" fontId="21" fillId="0" borderId="101" xfId="58" applyFont="1" applyFill="1" applyBorder="1" applyAlignment="1">
      <alignment horizontal="left" vertical="center" wrapText="1"/>
    </xf>
    <xf numFmtId="186" fontId="21" fillId="0" borderId="314" xfId="55" applyNumberFormat="1" applyFont="1" applyFill="1" applyBorder="1" applyAlignment="1">
      <alignment horizontal="center" vertical="center"/>
    </xf>
    <xf numFmtId="186" fontId="21" fillId="0" borderId="312" xfId="55" applyNumberFormat="1" applyFont="1" applyFill="1" applyBorder="1" applyAlignment="1">
      <alignment horizontal="center" vertical="center"/>
    </xf>
    <xf numFmtId="186" fontId="21" fillId="0" borderId="307" xfId="55" applyNumberFormat="1" applyFont="1" applyFill="1" applyBorder="1" applyAlignment="1">
      <alignment horizontal="center" vertical="center"/>
    </xf>
    <xf numFmtId="186" fontId="21" fillId="0" borderId="315" xfId="55" applyNumberFormat="1" applyFont="1" applyFill="1" applyBorder="1" applyAlignment="1">
      <alignment horizontal="center" vertical="center"/>
    </xf>
    <xf numFmtId="186" fontId="21" fillId="0" borderId="65" xfId="55" applyNumberFormat="1" applyFont="1" applyFill="1" applyBorder="1" applyAlignment="1">
      <alignment horizontal="center" vertical="center"/>
    </xf>
    <xf numFmtId="186" fontId="21" fillId="0" borderId="70" xfId="55" applyNumberFormat="1" applyFont="1" applyFill="1" applyBorder="1" applyAlignment="1">
      <alignment horizontal="center" vertical="center"/>
    </xf>
    <xf numFmtId="0" fontId="24" fillId="28" borderId="314" xfId="55" applyFont="1" applyFill="1" applyBorder="1" applyAlignment="1">
      <alignment horizontal="left" vertical="center" wrapText="1"/>
    </xf>
    <xf numFmtId="0" fontId="24" fillId="28" borderId="312" xfId="55" applyFont="1" applyFill="1" applyBorder="1" applyAlignment="1">
      <alignment horizontal="left" vertical="center"/>
    </xf>
    <xf numFmtId="0" fontId="24" fillId="28" borderId="307" xfId="55" applyFont="1" applyFill="1" applyBorder="1" applyAlignment="1">
      <alignment horizontal="left" vertical="center"/>
    </xf>
    <xf numFmtId="0" fontId="24" fillId="28" borderId="315" xfId="55" applyFont="1" applyFill="1" applyBorder="1" applyAlignment="1">
      <alignment horizontal="left" vertical="center"/>
    </xf>
    <xf numFmtId="0" fontId="24" fillId="28" borderId="65" xfId="55" applyFont="1" applyFill="1" applyBorder="1" applyAlignment="1">
      <alignment horizontal="left" vertical="center"/>
    </xf>
    <xf numFmtId="0" fontId="24" fillId="28" borderId="70" xfId="55" applyFont="1" applyFill="1" applyBorder="1" applyAlignment="1">
      <alignment horizontal="left" vertical="center"/>
    </xf>
    <xf numFmtId="0" fontId="21" fillId="0" borderId="102" xfId="55" applyFont="1" applyFill="1" applyBorder="1" applyAlignment="1">
      <alignment vertical="center"/>
    </xf>
    <xf numFmtId="0" fontId="64" fillId="0" borderId="102" xfId="55" applyFont="1" applyFill="1" applyBorder="1" applyAlignment="1">
      <alignment vertical="center"/>
    </xf>
    <xf numFmtId="186" fontId="21" fillId="0" borderId="102" xfId="55" applyNumberFormat="1" applyFont="1" applyFill="1" applyBorder="1" applyAlignment="1">
      <alignment horizontal="center" vertical="center"/>
    </xf>
    <xf numFmtId="186" fontId="21" fillId="0" borderId="226" xfId="55" applyNumberFormat="1" applyFont="1" applyFill="1" applyBorder="1" applyAlignment="1">
      <alignment horizontal="center" vertical="center"/>
    </xf>
    <xf numFmtId="186" fontId="21" fillId="0" borderId="236" xfId="55" applyNumberFormat="1" applyFont="1" applyFill="1" applyBorder="1" applyAlignment="1">
      <alignment horizontal="center" vertical="center"/>
    </xf>
    <xf numFmtId="186" fontId="21" fillId="0" borderId="223" xfId="55" applyNumberFormat="1" applyFont="1" applyFill="1" applyBorder="1" applyAlignment="1">
      <alignment horizontal="center" vertical="center"/>
    </xf>
    <xf numFmtId="0" fontId="21" fillId="0" borderId="226" xfId="55" applyFont="1" applyFill="1" applyBorder="1" applyAlignment="1">
      <alignment vertical="center"/>
    </xf>
    <xf numFmtId="0" fontId="21" fillId="0" borderId="236" xfId="55" applyFont="1" applyFill="1" applyBorder="1" applyAlignment="1">
      <alignment vertical="center"/>
    </xf>
    <xf numFmtId="0" fontId="21" fillId="0" borderId="223" xfId="55" applyFont="1" applyFill="1" applyBorder="1" applyAlignment="1">
      <alignment vertical="center"/>
    </xf>
    <xf numFmtId="0" fontId="64" fillId="0" borderId="226" xfId="55" applyFont="1" applyFill="1" applyBorder="1" applyAlignment="1">
      <alignment vertical="center"/>
    </xf>
    <xf numFmtId="0" fontId="64" fillId="0" borderId="236" xfId="55" applyFont="1" applyFill="1" applyBorder="1" applyAlignment="1">
      <alignment vertical="center"/>
    </xf>
    <xf numFmtId="0" fontId="64" fillId="0" borderId="223" xfId="55" applyFont="1" applyFill="1" applyBorder="1" applyAlignment="1">
      <alignment vertical="center"/>
    </xf>
    <xf numFmtId="0" fontId="21" fillId="0" borderId="314" xfId="55" applyFont="1" applyFill="1" applyBorder="1" applyAlignment="1">
      <alignment horizontal="left" vertical="center"/>
    </xf>
    <xf numFmtId="0" fontId="21" fillId="0" borderId="312" xfId="55" applyFont="1" applyFill="1" applyBorder="1" applyAlignment="1">
      <alignment horizontal="left" vertical="center"/>
    </xf>
    <xf numFmtId="0" fontId="21" fillId="0" borderId="307" xfId="55" applyFont="1" applyFill="1" applyBorder="1" applyAlignment="1">
      <alignment horizontal="left" vertical="center"/>
    </xf>
    <xf numFmtId="0" fontId="21" fillId="0" borderId="315" xfId="55" applyFont="1" applyFill="1" applyBorder="1" applyAlignment="1">
      <alignment horizontal="left" vertical="center"/>
    </xf>
    <xf numFmtId="0" fontId="21" fillId="0" borderId="65" xfId="55" applyFont="1" applyFill="1" applyBorder="1" applyAlignment="1">
      <alignment horizontal="left" vertical="center"/>
    </xf>
    <xf numFmtId="0" fontId="21" fillId="0" borderId="70" xfId="55" applyFont="1" applyFill="1" applyBorder="1" applyAlignment="1">
      <alignment horizontal="left" vertical="center"/>
    </xf>
    <xf numFmtId="0" fontId="64" fillId="0" borderId="314" xfId="55" applyFont="1" applyFill="1" applyBorder="1" applyAlignment="1">
      <alignment horizontal="left" vertical="center" wrapText="1"/>
    </xf>
    <xf numFmtId="0" fontId="64" fillId="0" borderId="312" xfId="55" applyFont="1" applyFill="1" applyBorder="1" applyAlignment="1">
      <alignment horizontal="left" vertical="center" wrapText="1"/>
    </xf>
    <xf numFmtId="0" fontId="64" fillId="0" borderId="307" xfId="55" applyFont="1" applyFill="1" applyBorder="1" applyAlignment="1">
      <alignment horizontal="left" vertical="center" wrapText="1"/>
    </xf>
    <xf numFmtId="0" fontId="64" fillId="0" borderId="315" xfId="55" applyFont="1" applyFill="1" applyBorder="1" applyAlignment="1">
      <alignment horizontal="left" vertical="center" wrapText="1"/>
    </xf>
    <xf numFmtId="0" fontId="64" fillId="0" borderId="65" xfId="55" applyFont="1" applyFill="1" applyBorder="1" applyAlignment="1">
      <alignment horizontal="left" vertical="center" wrapText="1"/>
    </xf>
    <xf numFmtId="0" fontId="64" fillId="0" borderId="70" xfId="55" applyFont="1" applyFill="1" applyBorder="1" applyAlignment="1">
      <alignment horizontal="left" vertical="center" wrapText="1"/>
    </xf>
    <xf numFmtId="176" fontId="21" fillId="0" borderId="0" xfId="55" applyNumberFormat="1" applyFont="1" applyFill="1" applyBorder="1" applyAlignment="1">
      <alignment horizontal="center" vertical="center"/>
    </xf>
    <xf numFmtId="0" fontId="87" fillId="0" borderId="74" xfId="55" applyFont="1" applyFill="1" applyBorder="1" applyAlignment="1">
      <alignment horizontal="center" vertical="center"/>
    </xf>
    <xf numFmtId="0" fontId="87" fillId="0" borderId="0" xfId="55" applyFont="1" applyFill="1" applyBorder="1" applyAlignment="1">
      <alignment horizontal="center" vertical="center"/>
    </xf>
    <xf numFmtId="0" fontId="87" fillId="0" borderId="69" xfId="55" applyFont="1" applyFill="1" applyBorder="1" applyAlignment="1">
      <alignment horizontal="center" vertical="center"/>
    </xf>
    <xf numFmtId="0" fontId="21" fillId="0" borderId="65" xfId="55" applyFont="1" applyFill="1" applyBorder="1" applyAlignment="1">
      <alignment vertical="center"/>
    </xf>
    <xf numFmtId="0" fontId="24" fillId="0" borderId="314" xfId="55" applyFont="1" applyFill="1" applyBorder="1" applyAlignment="1">
      <alignment horizontal="left" vertical="center" wrapText="1"/>
    </xf>
    <xf numFmtId="0" fontId="24" fillId="0" borderId="312" xfId="55" applyFont="1" applyFill="1" applyBorder="1" applyAlignment="1">
      <alignment horizontal="left" vertical="center" wrapText="1"/>
    </xf>
    <xf numFmtId="0" fontId="24" fillId="0" borderId="307" xfId="55" applyFont="1" applyFill="1" applyBorder="1" applyAlignment="1">
      <alignment horizontal="left" vertical="center" wrapText="1"/>
    </xf>
    <xf numFmtId="0" fontId="24" fillId="0" borderId="315" xfId="55" applyFont="1" applyFill="1" applyBorder="1" applyAlignment="1">
      <alignment horizontal="left" vertical="center" wrapText="1"/>
    </xf>
    <xf numFmtId="0" fontId="24" fillId="0" borderId="65" xfId="55" applyFont="1" applyFill="1" applyBorder="1" applyAlignment="1">
      <alignment horizontal="left" vertical="center" wrapText="1"/>
    </xf>
    <xf numFmtId="0" fontId="24" fillId="0" borderId="70" xfId="55" applyFont="1" applyFill="1" applyBorder="1" applyAlignment="1">
      <alignment horizontal="left" vertical="center" wrapText="1"/>
    </xf>
    <xf numFmtId="0" fontId="21" fillId="27" borderId="0" xfId="55" applyFont="1" applyFill="1" applyBorder="1" applyAlignment="1">
      <alignment vertical="center"/>
    </xf>
    <xf numFmtId="0" fontId="21" fillId="0" borderId="102" xfId="55" applyFont="1" applyFill="1" applyBorder="1" applyAlignment="1">
      <alignment horizontal="center" vertical="center"/>
    </xf>
    <xf numFmtId="0" fontId="21" fillId="28" borderId="314" xfId="55" applyNumberFormat="1" applyFont="1" applyFill="1" applyBorder="1" applyAlignment="1">
      <alignment horizontal="left" vertical="center"/>
    </xf>
    <xf numFmtId="0" fontId="21" fillId="28" borderId="312" xfId="55" applyNumberFormat="1" applyFont="1" applyFill="1" applyBorder="1" applyAlignment="1">
      <alignment horizontal="left" vertical="center"/>
    </xf>
    <xf numFmtId="0" fontId="21" fillId="28" borderId="307" xfId="55" applyNumberFormat="1" applyFont="1" applyFill="1" applyBorder="1" applyAlignment="1">
      <alignment horizontal="left" vertical="center"/>
    </xf>
    <xf numFmtId="0" fontId="21" fillId="28" borderId="315" xfId="55" applyNumberFormat="1" applyFont="1" applyFill="1" applyBorder="1" applyAlignment="1">
      <alignment horizontal="left" vertical="center"/>
    </xf>
    <xf numFmtId="0" fontId="21" fillId="28" borderId="65" xfId="55" applyNumberFormat="1" applyFont="1" applyFill="1" applyBorder="1" applyAlignment="1">
      <alignment horizontal="left" vertical="center"/>
    </xf>
    <xf numFmtId="0" fontId="21" fillId="28" borderId="70" xfId="55" applyNumberFormat="1" applyFont="1" applyFill="1" applyBorder="1" applyAlignment="1">
      <alignment horizontal="left" vertical="center"/>
    </xf>
    <xf numFmtId="0" fontId="21" fillId="28" borderId="314" xfId="55" applyFont="1" applyFill="1" applyBorder="1" applyAlignment="1">
      <alignment horizontal="left" vertical="center"/>
    </xf>
    <xf numFmtId="0" fontId="21" fillId="28" borderId="312" xfId="55" applyFont="1" applyFill="1" applyBorder="1" applyAlignment="1">
      <alignment horizontal="left" vertical="center"/>
    </xf>
    <xf numFmtId="0" fontId="21" fillId="28" borderId="307" xfId="55" applyFont="1" applyFill="1" applyBorder="1" applyAlignment="1">
      <alignment horizontal="left" vertical="center"/>
    </xf>
    <xf numFmtId="0" fontId="21" fillId="28" borderId="315" xfId="55" applyFont="1" applyFill="1" applyBorder="1" applyAlignment="1">
      <alignment horizontal="left" vertical="center"/>
    </xf>
    <xf numFmtId="0" fontId="21" fillId="28" borderId="65" xfId="55" applyFont="1" applyFill="1" applyBorder="1" applyAlignment="1">
      <alignment horizontal="left" vertical="center"/>
    </xf>
    <xf numFmtId="0" fontId="21" fillId="28" borderId="70" xfId="55" applyFont="1" applyFill="1" applyBorder="1" applyAlignment="1">
      <alignment horizontal="left" vertical="center"/>
    </xf>
    <xf numFmtId="0" fontId="64" fillId="28" borderId="314" xfId="55" applyFont="1" applyFill="1" applyBorder="1" applyAlignment="1">
      <alignment horizontal="left" vertical="center" wrapText="1"/>
    </xf>
    <xf numFmtId="0" fontId="64" fillId="28" borderId="312" xfId="55" applyFont="1" applyFill="1" applyBorder="1" applyAlignment="1">
      <alignment horizontal="left" vertical="center" wrapText="1"/>
    </xf>
    <xf numFmtId="0" fontId="64" fillId="28" borderId="307" xfId="55" applyFont="1" applyFill="1" applyBorder="1" applyAlignment="1">
      <alignment horizontal="left" vertical="center" wrapText="1"/>
    </xf>
    <xf numFmtId="0" fontId="64" fillId="28" borderId="315" xfId="55" applyFont="1" applyFill="1" applyBorder="1" applyAlignment="1">
      <alignment horizontal="left" vertical="center" wrapText="1"/>
    </xf>
    <xf numFmtId="0" fontId="64" fillId="28" borderId="65" xfId="55" applyFont="1" applyFill="1" applyBorder="1" applyAlignment="1">
      <alignment horizontal="left" vertical="center" wrapText="1"/>
    </xf>
    <xf numFmtId="0" fontId="64" fillId="28" borderId="70" xfId="55" applyFont="1" applyFill="1" applyBorder="1" applyAlignment="1">
      <alignment horizontal="left" vertical="center" wrapText="1"/>
    </xf>
    <xf numFmtId="186" fontId="21" fillId="28" borderId="314" xfId="55" applyNumberFormat="1" applyFont="1" applyFill="1" applyBorder="1" applyAlignment="1">
      <alignment horizontal="center" vertical="center"/>
    </xf>
    <xf numFmtId="186" fontId="21" fillId="28" borderId="312" xfId="55" applyNumberFormat="1" applyFont="1" applyFill="1" applyBorder="1" applyAlignment="1">
      <alignment horizontal="center" vertical="center"/>
    </xf>
    <xf numFmtId="186" fontId="21" fillId="28" borderId="307" xfId="55" applyNumberFormat="1" applyFont="1" applyFill="1" applyBorder="1" applyAlignment="1">
      <alignment horizontal="center" vertical="center"/>
    </xf>
    <xf numFmtId="186" fontId="21" fillId="28" borderId="315" xfId="55" applyNumberFormat="1" applyFont="1" applyFill="1" applyBorder="1" applyAlignment="1">
      <alignment horizontal="center" vertical="center"/>
    </xf>
    <xf numFmtId="186" fontId="21" fillId="28" borderId="65" xfId="55" applyNumberFormat="1" applyFont="1" applyFill="1" applyBorder="1" applyAlignment="1">
      <alignment horizontal="center" vertical="center"/>
    </xf>
    <xf numFmtId="186" fontId="21" fillId="28" borderId="70" xfId="55" applyNumberFormat="1" applyFont="1" applyFill="1" applyBorder="1" applyAlignment="1">
      <alignment horizontal="center" vertical="center"/>
    </xf>
    <xf numFmtId="0" fontId="22" fillId="0" borderId="76" xfId="55" applyFont="1" applyFill="1" applyBorder="1" applyAlignment="1">
      <alignment horizontal="center" vertical="center"/>
    </xf>
    <xf numFmtId="0" fontId="22" fillId="0" borderId="101" xfId="55" applyFont="1" applyFill="1" applyBorder="1" applyAlignment="1">
      <alignment horizontal="center" vertical="center"/>
    </xf>
    <xf numFmtId="0" fontId="22" fillId="0" borderId="72" xfId="55" applyFont="1" applyFill="1" applyBorder="1" applyAlignment="1">
      <alignment horizontal="center" vertical="center"/>
    </xf>
    <xf numFmtId="0" fontId="87" fillId="0" borderId="76" xfId="55" applyFont="1" applyFill="1" applyBorder="1" applyAlignment="1">
      <alignment horizontal="center" vertical="center"/>
    </xf>
    <xf numFmtId="0" fontId="87" fillId="0" borderId="101" xfId="55" applyFont="1" applyFill="1" applyBorder="1" applyAlignment="1">
      <alignment horizontal="center" vertical="center"/>
    </xf>
    <xf numFmtId="0" fontId="87" fillId="0" borderId="72" xfId="55" applyFont="1" applyFill="1" applyBorder="1" applyAlignment="1">
      <alignment horizontal="center" vertical="center"/>
    </xf>
    <xf numFmtId="176" fontId="21" fillId="28" borderId="0" xfId="55" applyNumberFormat="1" applyFont="1" applyFill="1" applyBorder="1" applyAlignment="1">
      <alignment horizontal="center" vertical="center"/>
    </xf>
    <xf numFmtId="0" fontId="21" fillId="27" borderId="0" xfId="55" applyFont="1" applyFill="1" applyBorder="1" applyAlignment="1">
      <alignment wrapText="1"/>
    </xf>
    <xf numFmtId="0" fontId="0" fillId="27" borderId="69" xfId="0" applyFill="1" applyBorder="1" applyAlignment="1">
      <alignment wrapText="1"/>
    </xf>
    <xf numFmtId="0" fontId="21" fillId="0" borderId="65" xfId="55" applyFont="1" applyFill="1" applyBorder="1" applyAlignment="1">
      <alignment horizontal="right"/>
    </xf>
    <xf numFmtId="0" fontId="21" fillId="0" borderId="0" xfId="55" applyFont="1" applyFill="1" applyBorder="1" applyAlignment="1">
      <alignment horizontal="center" vertical="center"/>
    </xf>
    <xf numFmtId="0" fontId="21" fillId="0" borderId="65" xfId="55" applyFont="1" applyFill="1" applyBorder="1" applyAlignment="1">
      <alignment horizontal="center" vertical="center"/>
    </xf>
    <xf numFmtId="0" fontId="21" fillId="27" borderId="0" xfId="55" applyNumberFormat="1" applyFont="1" applyFill="1" applyBorder="1" applyAlignment="1">
      <alignment horizontal="left" wrapText="1"/>
    </xf>
    <xf numFmtId="0" fontId="0" fillId="27" borderId="0" xfId="0" applyNumberFormat="1" applyFill="1" applyAlignment="1">
      <alignment horizontal="left" wrapText="1"/>
    </xf>
    <xf numFmtId="0" fontId="0" fillId="27" borderId="65" xfId="0" applyNumberFormat="1" applyFill="1" applyBorder="1" applyAlignment="1">
      <alignment horizontal="left" wrapText="1"/>
    </xf>
    <xf numFmtId="0" fontId="21" fillId="0" borderId="0" xfId="55" applyFont="1" applyFill="1" applyBorder="1" applyAlignment="1">
      <alignment horizontal="right"/>
    </xf>
    <xf numFmtId="0" fontId="21" fillId="27" borderId="65" xfId="55" applyFont="1" applyFill="1" applyBorder="1" applyAlignment="1"/>
    <xf numFmtId="0" fontId="0" fillId="27" borderId="65" xfId="0" applyFill="1" applyBorder="1" applyAlignment="1"/>
    <xf numFmtId="0" fontId="0" fillId="27" borderId="69" xfId="0" applyFill="1" applyBorder="1" applyAlignment="1"/>
    <xf numFmtId="0" fontId="18" fillId="27" borderId="16" xfId="0" applyNumberFormat="1" applyFont="1" applyFill="1" applyBorder="1" applyAlignment="1" applyProtection="1">
      <alignment horizontal="center"/>
    </xf>
    <xf numFmtId="0" fontId="0" fillId="0" borderId="0" xfId="0" applyAlignment="1">
      <alignment horizontal="center"/>
    </xf>
    <xf numFmtId="177" fontId="18" fillId="29" borderId="141" xfId="0" applyNumberFormat="1" applyFont="1" applyFill="1" applyBorder="1" applyAlignment="1" applyProtection="1">
      <alignment horizontal="center" vertical="center" shrinkToFit="1"/>
      <protection locked="0"/>
    </xf>
    <xf numFmtId="177" fontId="18" fillId="29" borderId="98" xfId="0" applyNumberFormat="1" applyFont="1" applyFill="1" applyBorder="1" applyAlignment="1" applyProtection="1">
      <alignment horizontal="center" vertical="center" shrinkToFit="1"/>
      <protection locked="0"/>
    </xf>
    <xf numFmtId="177" fontId="18" fillId="29" borderId="99" xfId="0" applyNumberFormat="1" applyFont="1" applyFill="1" applyBorder="1" applyAlignment="1" applyProtection="1">
      <alignment horizontal="center" vertical="center" shrinkToFit="1"/>
      <protection locked="0"/>
    </xf>
    <xf numFmtId="0" fontId="18" fillId="29" borderId="141" xfId="0" applyFont="1" applyFill="1" applyBorder="1" applyAlignment="1" applyProtection="1">
      <alignment horizontal="left" vertical="center" indent="1"/>
      <protection locked="0"/>
    </xf>
    <xf numFmtId="0" fontId="18" fillId="29" borderId="98" xfId="0" applyFont="1" applyFill="1" applyBorder="1" applyAlignment="1" applyProtection="1">
      <alignment horizontal="left" vertical="center" indent="1"/>
      <protection locked="0"/>
    </xf>
    <xf numFmtId="0" fontId="18" fillId="29" borderId="99" xfId="0" applyFont="1" applyFill="1" applyBorder="1" applyAlignment="1" applyProtection="1">
      <alignment horizontal="left" vertical="center" indent="1"/>
      <protection locked="0"/>
    </xf>
    <xf numFmtId="177" fontId="18" fillId="29" borderId="95" xfId="0" applyNumberFormat="1" applyFont="1" applyFill="1" applyBorder="1" applyAlignment="1" applyProtection="1">
      <alignment horizontal="center" vertical="center" shrinkToFit="1"/>
      <protection locked="0"/>
    </xf>
    <xf numFmtId="177" fontId="18" fillId="29" borderId="66" xfId="0" applyNumberFormat="1" applyFont="1" applyFill="1" applyBorder="1" applyAlignment="1" applyProtection="1">
      <alignment horizontal="center" vertical="center" shrinkToFit="1"/>
      <protection locked="0"/>
    </xf>
    <xf numFmtId="177" fontId="18" fillId="29" borderId="94" xfId="0" applyNumberFormat="1" applyFont="1" applyFill="1" applyBorder="1" applyAlignment="1" applyProtection="1">
      <alignment horizontal="center" vertical="center" shrinkToFit="1"/>
      <protection locked="0"/>
    </xf>
    <xf numFmtId="0" fontId="18" fillId="29" borderId="95" xfId="0" applyFont="1" applyFill="1" applyBorder="1" applyAlignment="1" applyProtection="1">
      <alignment horizontal="left" vertical="center" indent="1"/>
      <protection locked="0"/>
    </xf>
    <xf numFmtId="0" fontId="18" fillId="29" borderId="66" xfId="0" applyFont="1" applyFill="1" applyBorder="1" applyAlignment="1" applyProtection="1">
      <alignment horizontal="left" vertical="center" indent="1"/>
      <protection locked="0"/>
    </xf>
    <xf numFmtId="0" fontId="18" fillId="29" borderId="94" xfId="0" applyFont="1" applyFill="1" applyBorder="1" applyAlignment="1" applyProtection="1">
      <alignment horizontal="left" vertical="center" indent="1"/>
      <protection locked="0"/>
    </xf>
    <xf numFmtId="177" fontId="18" fillId="29" borderId="89" xfId="0" applyNumberFormat="1" applyFont="1" applyFill="1" applyBorder="1" applyAlignment="1" applyProtection="1">
      <alignment horizontal="center" vertical="center" shrinkToFit="1"/>
      <protection locked="0"/>
    </xf>
    <xf numFmtId="177" fontId="18" fillId="29" borderId="91" xfId="0" applyNumberFormat="1" applyFont="1" applyFill="1" applyBorder="1" applyAlignment="1" applyProtection="1">
      <alignment horizontal="center" vertical="center" shrinkToFit="1"/>
      <protection locked="0"/>
    </xf>
    <xf numFmtId="177" fontId="18" fillId="29" borderId="92" xfId="0" applyNumberFormat="1" applyFont="1" applyFill="1" applyBorder="1" applyAlignment="1" applyProtection="1">
      <alignment horizontal="center" vertical="center" shrinkToFit="1"/>
      <protection locked="0"/>
    </xf>
    <xf numFmtId="0" fontId="18" fillId="29" borderId="89" xfId="0" applyFont="1" applyFill="1" applyBorder="1" applyAlignment="1" applyProtection="1">
      <alignment horizontal="left" vertical="center" indent="1"/>
      <protection locked="0"/>
    </xf>
    <xf numFmtId="0" fontId="18" fillId="29" borderId="91" xfId="0" applyFont="1" applyFill="1" applyBorder="1" applyAlignment="1" applyProtection="1">
      <alignment horizontal="left" vertical="center" indent="1"/>
      <protection locked="0"/>
    </xf>
    <xf numFmtId="0" fontId="18" fillId="29" borderId="92" xfId="0" applyFont="1" applyFill="1" applyBorder="1" applyAlignment="1" applyProtection="1">
      <alignment horizontal="left" vertical="center" indent="1"/>
      <protection locked="0"/>
    </xf>
    <xf numFmtId="0" fontId="18" fillId="0" borderId="19" xfId="0" applyFont="1" applyBorder="1" applyAlignment="1" applyProtection="1">
      <alignment horizontal="center" vertical="center"/>
    </xf>
    <xf numFmtId="176" fontId="18" fillId="27" borderId="11" xfId="0" applyNumberFormat="1" applyFont="1" applyFill="1" applyBorder="1" applyAlignment="1" applyProtection="1">
      <alignment horizontal="center" vertical="center"/>
    </xf>
    <xf numFmtId="176" fontId="18" fillId="27" borderId="28" xfId="0" applyNumberFormat="1" applyFont="1" applyFill="1" applyBorder="1" applyAlignment="1" applyProtection="1">
      <alignment horizontal="center" vertical="center"/>
    </xf>
    <xf numFmtId="0" fontId="18" fillId="0" borderId="19" xfId="0" applyFont="1" applyBorder="1" applyAlignment="1" applyProtection="1">
      <alignment horizontal="center" vertical="center" wrapText="1"/>
    </xf>
    <xf numFmtId="0" fontId="18" fillId="0" borderId="11" xfId="0" applyFont="1" applyBorder="1" applyAlignment="1" applyProtection="1">
      <alignment horizontal="center" vertical="center" shrinkToFit="1"/>
    </xf>
    <xf numFmtId="0" fontId="18" fillId="0" borderId="28" xfId="0" applyFont="1" applyBorder="1" applyAlignment="1" applyProtection="1">
      <alignment horizontal="center" vertical="center" shrinkToFit="1"/>
    </xf>
    <xf numFmtId="0" fontId="18" fillId="0" borderId="12" xfId="0" applyFont="1" applyBorder="1" applyAlignment="1" applyProtection="1">
      <alignment horizontal="center" vertical="center" shrinkToFit="1"/>
    </xf>
    <xf numFmtId="0" fontId="18" fillId="0" borderId="13" xfId="0" applyFont="1" applyBorder="1" applyAlignment="1" applyProtection="1">
      <alignment horizontal="center" vertical="center"/>
    </xf>
    <xf numFmtId="0" fontId="18" fillId="0" borderId="14" xfId="0" applyFont="1" applyBorder="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Alignment="1" applyProtection="1">
      <alignment horizontal="center" vertical="center"/>
    </xf>
    <xf numFmtId="0" fontId="18" fillId="27" borderId="19" xfId="0" applyFont="1" applyFill="1" applyBorder="1" applyAlignment="1" applyProtection="1">
      <alignment horizontal="center" vertical="center" wrapText="1" shrinkToFit="1"/>
    </xf>
    <xf numFmtId="0" fontId="18" fillId="27" borderId="13" xfId="0" applyFont="1" applyFill="1" applyBorder="1" applyAlignment="1" applyProtection="1">
      <alignment horizontal="center" vertical="center" wrapText="1" shrinkToFit="1"/>
    </xf>
    <xf numFmtId="0" fontId="18" fillId="27" borderId="14" xfId="0" applyFont="1" applyFill="1" applyBorder="1" applyAlignment="1" applyProtection="1">
      <alignment horizontal="center" vertical="center" wrapText="1" shrinkToFit="1"/>
    </xf>
    <xf numFmtId="0" fontId="18" fillId="27" borderId="27" xfId="0" applyFont="1" applyFill="1" applyBorder="1" applyAlignment="1" applyProtection="1">
      <alignment horizontal="center" vertical="center" wrapText="1" shrinkToFit="1"/>
    </xf>
    <xf numFmtId="0" fontId="18" fillId="27" borderId="18" xfId="0" applyFont="1" applyFill="1" applyBorder="1" applyAlignment="1" applyProtection="1">
      <alignment horizontal="center" vertical="center" wrapText="1" shrinkToFit="1"/>
    </xf>
    <xf numFmtId="0" fontId="18" fillId="27" borderId="10" xfId="0" applyFont="1" applyFill="1" applyBorder="1" applyAlignment="1" applyProtection="1">
      <alignment horizontal="center" vertical="center" wrapText="1" shrinkToFit="1"/>
    </xf>
    <xf numFmtId="0" fontId="18" fillId="27" borderId="26" xfId="0" applyFont="1" applyFill="1" applyBorder="1" applyAlignment="1" applyProtection="1">
      <alignment horizontal="center" vertical="center" wrapText="1" shrinkToFit="1"/>
    </xf>
    <xf numFmtId="0" fontId="18" fillId="0" borderId="18" xfId="0" applyFont="1" applyBorder="1" applyAlignment="1" applyProtection="1">
      <alignment horizontal="center" vertical="center"/>
    </xf>
    <xf numFmtId="0" fontId="18" fillId="0" borderId="10" xfId="0" applyFont="1" applyBorder="1" applyAlignment="1" applyProtection="1">
      <alignment horizontal="center" vertical="center"/>
    </xf>
    <xf numFmtId="0" fontId="18" fillId="0" borderId="0" xfId="0" applyFont="1" applyBorder="1" applyAlignment="1" applyProtection="1">
      <alignment horizontal="center"/>
    </xf>
    <xf numFmtId="0" fontId="18" fillId="27" borderId="0" xfId="0" applyFont="1" applyFill="1" applyBorder="1" applyAlignment="1" applyProtection="1">
      <alignment horizontal="left" shrinkToFit="1"/>
    </xf>
    <xf numFmtId="0" fontId="18" fillId="27" borderId="15" xfId="0" applyFont="1" applyFill="1" applyBorder="1" applyAlignment="1" applyProtection="1">
      <alignment horizontal="left" shrinkToFit="1"/>
    </xf>
    <xf numFmtId="0" fontId="19" fillId="0" borderId="0" xfId="0" applyFont="1" applyBorder="1" applyAlignment="1" applyProtection="1">
      <alignment horizontal="center"/>
    </xf>
    <xf numFmtId="176" fontId="21" fillId="28" borderId="15" xfId="55" applyNumberFormat="1" applyFont="1" applyFill="1" applyBorder="1" applyAlignment="1">
      <alignment horizontal="center" vertical="center"/>
    </xf>
    <xf numFmtId="0" fontId="189" fillId="0" borderId="0" xfId="0" applyFont="1" applyBorder="1" applyAlignment="1" applyProtection="1">
      <alignment horizontal="center"/>
    </xf>
    <xf numFmtId="0" fontId="31" fillId="26" borderId="270" xfId="70" applyFont="1" applyFill="1" applyBorder="1" applyAlignment="1">
      <alignment horizontal="center" vertical="center"/>
    </xf>
    <xf numFmtId="0" fontId="31" fillId="26" borderId="272" xfId="70" applyFont="1" applyFill="1" applyBorder="1" applyAlignment="1">
      <alignment horizontal="center" vertical="center"/>
    </xf>
    <xf numFmtId="0" fontId="31" fillId="35" borderId="11" xfId="70" applyFont="1" applyFill="1" applyBorder="1" applyAlignment="1">
      <alignment horizontal="distributed" vertical="center"/>
    </xf>
    <xf numFmtId="0" fontId="31" fillId="35" borderId="28" xfId="70" applyFont="1" applyFill="1" applyBorder="1" applyAlignment="1">
      <alignment horizontal="distributed" vertical="center"/>
    </xf>
    <xf numFmtId="0" fontId="31" fillId="35" borderId="12" xfId="70" applyFont="1" applyFill="1" applyBorder="1" applyAlignment="1">
      <alignment horizontal="distributed" vertical="center"/>
    </xf>
    <xf numFmtId="0" fontId="31" fillId="0" borderId="274" xfId="70" applyFont="1" applyFill="1" applyBorder="1" applyAlignment="1">
      <alignment horizontal="center" vertical="center" wrapText="1"/>
    </xf>
    <xf numFmtId="0" fontId="31" fillId="0" borderId="275" xfId="70" applyFont="1" applyFill="1" applyBorder="1" applyAlignment="1">
      <alignment horizontal="center" vertical="center"/>
    </xf>
    <xf numFmtId="0" fontId="31" fillId="0" borderId="276" xfId="70" applyFont="1" applyFill="1" applyBorder="1" applyAlignment="1">
      <alignment horizontal="center" vertical="center"/>
    </xf>
    <xf numFmtId="0" fontId="31" fillId="0" borderId="11" xfId="70" applyFont="1" applyBorder="1" applyAlignment="1">
      <alignment horizontal="distributed" vertical="center" wrapText="1"/>
    </xf>
    <xf numFmtId="0" fontId="31" fillId="0" borderId="12" xfId="70" applyFont="1" applyBorder="1" applyAlignment="1">
      <alignment horizontal="distributed" vertical="center" wrapText="1"/>
    </xf>
    <xf numFmtId="0" fontId="31" fillId="35" borderId="13" xfId="70" applyFont="1" applyFill="1" applyBorder="1" applyAlignment="1">
      <alignment horizontal="center" textRotation="255" wrapText="1"/>
    </xf>
    <xf numFmtId="0" fontId="31" fillId="35" borderId="16" xfId="70" applyFont="1" applyFill="1" applyBorder="1" applyAlignment="1">
      <alignment horizontal="center" textRotation="255" wrapText="1"/>
    </xf>
    <xf numFmtId="0" fontId="31" fillId="35" borderId="18" xfId="70" applyFont="1" applyFill="1" applyBorder="1" applyAlignment="1">
      <alignment horizontal="center" textRotation="255" wrapText="1"/>
    </xf>
    <xf numFmtId="0" fontId="31" fillId="26" borderId="18" xfId="70" applyFont="1" applyFill="1" applyBorder="1" applyAlignment="1">
      <alignment horizontal="distributed" vertical="center"/>
    </xf>
    <xf numFmtId="0" fontId="31" fillId="26" borderId="10" xfId="70" applyFont="1" applyFill="1" applyBorder="1" applyAlignment="1">
      <alignment horizontal="distributed" vertical="center"/>
    </xf>
    <xf numFmtId="0" fontId="31" fillId="26" borderId="26" xfId="70" applyFont="1" applyFill="1" applyBorder="1" applyAlignment="1">
      <alignment horizontal="distributed" vertical="center"/>
    </xf>
    <xf numFmtId="0" fontId="31" fillId="0" borderId="11" xfId="70" applyFont="1" applyBorder="1" applyAlignment="1">
      <alignment horizontal="center" vertical="center" wrapText="1"/>
    </xf>
    <xf numFmtId="0" fontId="31" fillId="0" borderId="12" xfId="70" applyFont="1" applyBorder="1" applyAlignment="1">
      <alignment horizontal="center" vertical="center" wrapText="1"/>
    </xf>
    <xf numFmtId="0" fontId="31" fillId="0" borderId="13" xfId="70" applyFont="1" applyBorder="1" applyAlignment="1">
      <alignment horizontal="distributed" vertical="center"/>
    </xf>
    <xf numFmtId="0" fontId="31" fillId="0" borderId="14" xfId="70" applyFont="1" applyBorder="1" applyAlignment="1">
      <alignment horizontal="distributed" vertical="center"/>
    </xf>
    <xf numFmtId="0" fontId="31" fillId="0" borderId="27" xfId="70" applyFont="1" applyBorder="1" applyAlignment="1">
      <alignment horizontal="distributed" vertical="center"/>
    </xf>
    <xf numFmtId="0" fontId="31" fillId="26" borderId="13" xfId="70" applyFont="1" applyFill="1" applyBorder="1" applyAlignment="1">
      <alignment horizontal="distributed" vertical="center"/>
    </xf>
    <xf numFmtId="0" fontId="31" fillId="26" borderId="14" xfId="70" applyFont="1" applyFill="1" applyBorder="1" applyAlignment="1">
      <alignment horizontal="distributed" vertical="center"/>
    </xf>
    <xf numFmtId="0" fontId="31" fillId="26" borderId="27" xfId="70" applyFont="1" applyFill="1" applyBorder="1" applyAlignment="1">
      <alignment horizontal="distributed" vertical="center"/>
    </xf>
    <xf numFmtId="0" fontId="31" fillId="26" borderId="270" xfId="70" applyFont="1" applyFill="1" applyBorder="1" applyAlignment="1">
      <alignment horizontal="distributed" vertical="center"/>
    </xf>
    <xf numFmtId="0" fontId="31" fillId="26" borderId="271" xfId="70" applyFont="1" applyFill="1" applyBorder="1" applyAlignment="1">
      <alignment horizontal="distributed" vertical="center"/>
    </xf>
    <xf numFmtId="0" fontId="31" fillId="26" borderId="272" xfId="70" applyFont="1" applyFill="1" applyBorder="1" applyAlignment="1">
      <alignment horizontal="distributed" vertical="center"/>
    </xf>
    <xf numFmtId="0" fontId="31" fillId="26" borderId="277" xfId="70" applyFont="1" applyFill="1" applyBorder="1" applyAlignment="1">
      <alignment horizontal="distributed" vertical="center"/>
    </xf>
    <xf numFmtId="0" fontId="31" fillId="26" borderId="278" xfId="70" applyFont="1" applyFill="1" applyBorder="1" applyAlignment="1">
      <alignment horizontal="distributed" vertical="center"/>
    </xf>
    <xf numFmtId="0" fontId="31" fillId="26" borderId="279" xfId="70" applyFont="1" applyFill="1" applyBorder="1" applyAlignment="1">
      <alignment horizontal="distributed" vertical="center"/>
    </xf>
    <xf numFmtId="0" fontId="31" fillId="26" borderId="323" xfId="70" applyFont="1" applyFill="1" applyBorder="1" applyAlignment="1">
      <alignment horizontal="distributed" vertical="center"/>
    </xf>
    <xf numFmtId="0" fontId="31" fillId="26" borderId="324" xfId="70" applyFont="1" applyFill="1" applyBorder="1" applyAlignment="1">
      <alignment horizontal="distributed" vertical="center"/>
    </xf>
    <xf numFmtId="0" fontId="31" fillId="26" borderId="325" xfId="70" applyFont="1" applyFill="1" applyBorder="1" applyAlignment="1">
      <alignment horizontal="distributed" vertical="center"/>
    </xf>
    <xf numFmtId="0" fontId="31" fillId="26" borderId="327" xfId="70" applyFont="1" applyFill="1" applyBorder="1" applyAlignment="1">
      <alignment horizontal="distributed" vertical="center"/>
    </xf>
    <xf numFmtId="0" fontId="31" fillId="26" borderId="328" xfId="70" applyFont="1" applyFill="1" applyBorder="1" applyAlignment="1">
      <alignment horizontal="distributed" vertical="center"/>
    </xf>
    <xf numFmtId="0" fontId="31" fillId="26" borderId="329" xfId="70" applyFont="1" applyFill="1" applyBorder="1" applyAlignment="1">
      <alignment horizontal="distributed" vertical="center"/>
    </xf>
    <xf numFmtId="0" fontId="60" fillId="0" borderId="13" xfId="70" applyFont="1" applyBorder="1" applyAlignment="1">
      <alignment horizontal="center" vertical="center"/>
    </xf>
    <xf numFmtId="0" fontId="60" fillId="0" borderId="27" xfId="70" applyFont="1" applyBorder="1" applyAlignment="1">
      <alignment horizontal="center" vertical="center"/>
    </xf>
    <xf numFmtId="0" fontId="60" fillId="0" borderId="18" xfId="70" applyFont="1" applyBorder="1" applyAlignment="1">
      <alignment horizontal="center" vertical="center"/>
    </xf>
    <xf numFmtId="0" fontId="60" fillId="0" borderId="26" xfId="70" applyFont="1" applyBorder="1" applyAlignment="1">
      <alignment horizontal="center" vertical="center"/>
    </xf>
    <xf numFmtId="0" fontId="60" fillId="0" borderId="11" xfId="70" applyFont="1" applyBorder="1" applyAlignment="1">
      <alignment vertical="center"/>
    </xf>
    <xf numFmtId="0" fontId="60" fillId="0" borderId="12" xfId="70" applyFont="1" applyBorder="1" applyAlignment="1">
      <alignment vertical="center"/>
    </xf>
    <xf numFmtId="0" fontId="60" fillId="0" borderId="11" xfId="70" applyFont="1" applyBorder="1" applyAlignment="1">
      <alignment horizontal="center" vertical="center"/>
    </xf>
    <xf numFmtId="0" fontId="60" fillId="0" borderId="12" xfId="70" applyFont="1" applyBorder="1" applyAlignment="1">
      <alignment horizontal="center" vertical="center"/>
    </xf>
    <xf numFmtId="0" fontId="60" fillId="26" borderId="11" xfId="70" applyFont="1" applyFill="1" applyBorder="1" applyAlignment="1">
      <alignment horizontal="distributed" vertical="center"/>
    </xf>
    <xf numFmtId="0" fontId="60" fillId="26" borderId="12" xfId="70" applyFont="1" applyFill="1" applyBorder="1" applyAlignment="1">
      <alignment horizontal="distributed" vertical="center"/>
    </xf>
    <xf numFmtId="0" fontId="60" fillId="0" borderId="13" xfId="70" applyFont="1" applyBorder="1" applyAlignment="1">
      <alignment horizontal="distributed" vertical="center"/>
    </xf>
    <xf numFmtId="0" fontId="60" fillId="0" borderId="27" xfId="70" applyFont="1" applyBorder="1" applyAlignment="1">
      <alignment horizontal="distributed" vertical="center"/>
    </xf>
    <xf numFmtId="0" fontId="186" fillId="0" borderId="10" xfId="70" applyFont="1" applyBorder="1" applyAlignment="1">
      <alignment horizontal="center" vertical="center"/>
    </xf>
    <xf numFmtId="0" fontId="60" fillId="35" borderId="11" xfId="70" applyFont="1" applyFill="1" applyBorder="1" applyAlignment="1">
      <alignment vertical="center"/>
    </xf>
    <xf numFmtId="0" fontId="60" fillId="35" borderId="12" xfId="70" applyFont="1" applyFill="1" applyBorder="1" applyAlignment="1">
      <alignment vertical="center"/>
    </xf>
    <xf numFmtId="0" fontId="60" fillId="0" borderId="11" xfId="70" applyFont="1" applyBorder="1" applyAlignment="1">
      <alignment horizontal="distributed" vertical="center"/>
    </xf>
    <xf numFmtId="0" fontId="60" fillId="0" borderId="12" xfId="70" applyFont="1" applyBorder="1" applyAlignment="1">
      <alignment horizontal="distributed" vertical="center"/>
    </xf>
    <xf numFmtId="0" fontId="60" fillId="0" borderId="11" xfId="70" applyFont="1" applyFill="1" applyBorder="1" applyAlignment="1">
      <alignment vertical="center"/>
    </xf>
    <xf numFmtId="0" fontId="60" fillId="0" borderId="12" xfId="70" applyFont="1" applyFill="1" applyBorder="1" applyAlignment="1">
      <alignment vertical="center"/>
    </xf>
    <xf numFmtId="0" fontId="60" fillId="26" borderId="11" xfId="70" applyFont="1" applyFill="1" applyBorder="1" applyAlignment="1">
      <alignment horizontal="distributed" vertical="center" wrapText="1"/>
    </xf>
    <xf numFmtId="0" fontId="60" fillId="26" borderId="12" xfId="70" applyFont="1" applyFill="1" applyBorder="1" applyAlignment="1">
      <alignment horizontal="distributed" vertical="center" wrapText="1"/>
    </xf>
    <xf numFmtId="0" fontId="184" fillId="0" borderId="0" xfId="70" applyFont="1" applyAlignment="1">
      <alignment horizontal="center" vertical="center"/>
    </xf>
    <xf numFmtId="0" fontId="60" fillId="35" borderId="19" xfId="70" applyFont="1" applyFill="1" applyBorder="1" applyAlignment="1">
      <alignment vertical="center"/>
    </xf>
    <xf numFmtId="0" fontId="31" fillId="26" borderId="13" xfId="70" applyFont="1" applyFill="1" applyBorder="1" applyAlignment="1">
      <alignment horizontal="center" vertical="center"/>
    </xf>
    <xf numFmtId="0" fontId="31" fillId="26" borderId="27" xfId="70" applyFont="1" applyFill="1" applyBorder="1" applyAlignment="1">
      <alignment horizontal="center" vertical="center"/>
    </xf>
    <xf numFmtId="0" fontId="31" fillId="26" borderId="18" xfId="70" applyFont="1" applyFill="1" applyBorder="1" applyAlignment="1">
      <alignment horizontal="center" vertical="center"/>
    </xf>
    <xf numFmtId="0" fontId="31" fillId="26" borderId="26" xfId="70" applyFont="1" applyFill="1" applyBorder="1" applyAlignment="1">
      <alignment horizontal="center" vertical="center"/>
    </xf>
    <xf numFmtId="176" fontId="31" fillId="35" borderId="14" xfId="70" applyNumberFormat="1" applyFont="1" applyFill="1" applyBorder="1" applyAlignment="1">
      <alignment horizontal="center" vertical="center" wrapText="1"/>
    </xf>
    <xf numFmtId="176" fontId="31" fillId="35" borderId="27" xfId="70" applyNumberFormat="1" applyFont="1" applyFill="1" applyBorder="1" applyAlignment="1">
      <alignment horizontal="center" vertical="center" wrapText="1"/>
    </xf>
    <xf numFmtId="176" fontId="31" fillId="35" borderId="10" xfId="70" applyNumberFormat="1" applyFont="1" applyFill="1" applyBorder="1" applyAlignment="1">
      <alignment horizontal="center" vertical="center"/>
    </xf>
    <xf numFmtId="176" fontId="31" fillId="35" borderId="26" xfId="70" applyNumberFormat="1" applyFont="1" applyFill="1" applyBorder="1" applyAlignment="1">
      <alignment horizontal="center" vertical="center"/>
    </xf>
    <xf numFmtId="0" fontId="186" fillId="0" borderId="28" xfId="70" applyFont="1" applyBorder="1" applyAlignment="1">
      <alignment horizontal="center" vertical="center"/>
    </xf>
    <xf numFmtId="0" fontId="24" fillId="0" borderId="21"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35" borderId="21" xfId="0" applyFont="1" applyFill="1" applyBorder="1" applyAlignment="1">
      <alignment horizontal="center" vertical="center" wrapText="1"/>
    </xf>
    <xf numFmtId="0" fontId="24" fillId="35" borderId="22" xfId="0" applyFont="1" applyFill="1" applyBorder="1" applyAlignment="1">
      <alignment horizontal="center" vertical="center" wrapText="1"/>
    </xf>
    <xf numFmtId="0" fontId="24" fillId="35" borderId="23" xfId="0" applyFont="1" applyFill="1" applyBorder="1" applyAlignment="1">
      <alignment horizontal="center" vertical="center" wrapText="1"/>
    </xf>
    <xf numFmtId="0" fontId="24" fillId="0" borderId="14" xfId="0" applyFont="1" applyFill="1" applyBorder="1" applyAlignment="1">
      <alignment horizontal="left" vertical="center" wrapText="1"/>
    </xf>
    <xf numFmtId="0" fontId="24" fillId="0" borderId="14" xfId="0" applyFont="1" applyFill="1" applyBorder="1" applyAlignment="1">
      <alignment horizontal="left" vertical="center"/>
    </xf>
    <xf numFmtId="0" fontId="24" fillId="0" borderId="27" xfId="0" applyFont="1" applyFill="1" applyBorder="1" applyAlignment="1">
      <alignment horizontal="left" vertical="center"/>
    </xf>
    <xf numFmtId="0" fontId="24" fillId="0" borderId="0" xfId="0" applyFont="1" applyFill="1" applyBorder="1" applyAlignment="1">
      <alignment horizontal="left" vertical="center"/>
    </xf>
    <xf numFmtId="0" fontId="24" fillId="0" borderId="15" xfId="0" applyFont="1" applyFill="1" applyBorder="1" applyAlignment="1">
      <alignment horizontal="left" vertical="center"/>
    </xf>
    <xf numFmtId="0" fontId="24" fillId="0" borderId="10" xfId="0" applyFont="1" applyFill="1" applyBorder="1" applyAlignment="1">
      <alignment horizontal="left" vertical="center"/>
    </xf>
    <xf numFmtId="0" fontId="24" fillId="0" borderId="26" xfId="0" applyFont="1" applyFill="1" applyBorder="1" applyAlignment="1">
      <alignment horizontal="left" vertical="center"/>
    </xf>
    <xf numFmtId="0" fontId="24" fillId="35" borderId="13" xfId="0" applyFont="1" applyFill="1" applyBorder="1" applyAlignment="1">
      <alignment horizontal="center" vertical="center" wrapText="1"/>
    </xf>
    <xf numFmtId="0" fontId="24" fillId="35" borderId="14" xfId="0" applyFont="1" applyFill="1" applyBorder="1" applyAlignment="1">
      <alignment horizontal="center" vertical="center" wrapText="1"/>
    </xf>
    <xf numFmtId="0" fontId="24" fillId="35" borderId="27" xfId="0" applyFont="1" applyFill="1" applyBorder="1" applyAlignment="1">
      <alignment horizontal="center" vertical="center" wrapText="1"/>
    </xf>
    <xf numFmtId="0" fontId="24" fillId="35" borderId="16" xfId="0"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4" fillId="35" borderId="15" xfId="0" applyFont="1" applyFill="1" applyBorder="1" applyAlignment="1">
      <alignment horizontal="center" vertical="center" wrapText="1"/>
    </xf>
    <xf numFmtId="0" fontId="24" fillId="35" borderId="18" xfId="0" applyFont="1" applyFill="1" applyBorder="1" applyAlignment="1">
      <alignment horizontal="center" vertical="center" wrapText="1"/>
    </xf>
    <xf numFmtId="0" fontId="24" fillId="35" borderId="10" xfId="0" applyFont="1" applyFill="1" applyBorder="1" applyAlignment="1">
      <alignment horizontal="center" vertical="center" wrapText="1"/>
    </xf>
    <xf numFmtId="0" fontId="24" fillId="35" borderId="26" xfId="0" applyFont="1" applyFill="1" applyBorder="1" applyAlignment="1">
      <alignment horizontal="center" vertical="center" wrapText="1"/>
    </xf>
    <xf numFmtId="0" fontId="24" fillId="0" borderId="13" xfId="0" applyFont="1" applyFill="1" applyBorder="1" applyAlignment="1">
      <alignment horizontal="left" vertical="center" wrapText="1"/>
    </xf>
    <xf numFmtId="0" fontId="24" fillId="0" borderId="16" xfId="0" applyFont="1" applyFill="1" applyBorder="1" applyAlignment="1">
      <alignment horizontal="left" vertical="center"/>
    </xf>
    <xf numFmtId="0" fontId="24" fillId="0" borderId="18" xfId="0" applyFont="1" applyFill="1" applyBorder="1" applyAlignment="1">
      <alignment horizontal="left" vertical="center"/>
    </xf>
    <xf numFmtId="0" fontId="61" fillId="26" borderId="0" xfId="0" applyFont="1" applyFill="1" applyAlignment="1">
      <alignment vertical="center" wrapText="1"/>
    </xf>
    <xf numFmtId="0" fontId="0" fillId="26" borderId="0" xfId="0" applyFont="1" applyFill="1" applyAlignment="1">
      <alignment vertical="center" wrapText="1"/>
    </xf>
    <xf numFmtId="0" fontId="26" fillId="37" borderId="13" xfId="0" applyFont="1" applyFill="1" applyBorder="1" applyAlignment="1">
      <alignment horizontal="distributed" vertical="center"/>
    </xf>
    <xf numFmtId="0" fontId="21" fillId="26" borderId="14" xfId="0" applyFont="1" applyFill="1" applyBorder="1" applyAlignment="1">
      <alignment horizontal="distributed" vertical="center"/>
    </xf>
    <xf numFmtId="0" fontId="21" fillId="37" borderId="27" xfId="0" applyFont="1" applyFill="1" applyBorder="1" applyAlignment="1">
      <alignment horizontal="distributed" vertical="center"/>
    </xf>
    <xf numFmtId="0" fontId="21" fillId="37" borderId="18" xfId="0" applyFont="1" applyFill="1" applyBorder="1" applyAlignment="1">
      <alignment horizontal="distributed" vertical="center"/>
    </xf>
    <xf numFmtId="0" fontId="21" fillId="26" borderId="10" xfId="0" applyFont="1" applyFill="1" applyBorder="1" applyAlignment="1">
      <alignment horizontal="distributed" vertical="center"/>
    </xf>
    <xf numFmtId="0" fontId="21" fillId="37" borderId="26" xfId="0" applyFont="1" applyFill="1" applyBorder="1" applyAlignment="1">
      <alignment horizontal="distributed" vertical="center"/>
    </xf>
    <xf numFmtId="0" fontId="21" fillId="26" borderId="13" xfId="0" applyFont="1" applyFill="1" applyBorder="1" applyAlignment="1">
      <alignment vertical="center"/>
    </xf>
    <xf numFmtId="0" fontId="21" fillId="26" borderId="14" xfId="0" applyFont="1" applyFill="1" applyBorder="1" applyAlignment="1">
      <alignment vertical="center"/>
    </xf>
    <xf numFmtId="0" fontId="21" fillId="26" borderId="27" xfId="0" applyFont="1" applyFill="1" applyBorder="1" applyAlignment="1">
      <alignment vertical="center"/>
    </xf>
    <xf numFmtId="0" fontId="21" fillId="26" borderId="18" xfId="0" applyFont="1" applyFill="1" applyBorder="1" applyAlignment="1">
      <alignment vertical="center"/>
    </xf>
    <xf numFmtId="0" fontId="21" fillId="26" borderId="10" xfId="0" applyFont="1" applyFill="1" applyBorder="1" applyAlignment="1">
      <alignment vertical="center"/>
    </xf>
    <xf numFmtId="0" fontId="21" fillId="26" borderId="26" xfId="0" applyFont="1" applyFill="1" applyBorder="1" applyAlignment="1">
      <alignment vertical="center"/>
    </xf>
    <xf numFmtId="0" fontId="26" fillId="37" borderId="13" xfId="0" applyFont="1" applyFill="1" applyBorder="1" applyAlignment="1">
      <alignment horizontal="distributed" vertical="center" wrapText="1"/>
    </xf>
    <xf numFmtId="0" fontId="26" fillId="26" borderId="14" xfId="0" applyFont="1" applyFill="1" applyBorder="1" applyAlignment="1">
      <alignment horizontal="distributed" vertical="center" wrapText="1"/>
    </xf>
    <xf numFmtId="0" fontId="26" fillId="37" borderId="27" xfId="0" applyFont="1" applyFill="1" applyBorder="1" applyAlignment="1">
      <alignment horizontal="distributed" vertical="center" wrapText="1"/>
    </xf>
    <xf numFmtId="0" fontId="26" fillId="37" borderId="18" xfId="0" applyFont="1" applyFill="1" applyBorder="1" applyAlignment="1">
      <alignment horizontal="distributed" vertical="center" wrapText="1"/>
    </xf>
    <xf numFmtId="0" fontId="26" fillId="26" borderId="10" xfId="0" applyFont="1" applyFill="1" applyBorder="1" applyAlignment="1">
      <alignment horizontal="distributed" vertical="center" wrapText="1"/>
    </xf>
    <xf numFmtId="0" fontId="26" fillId="37" borderId="26" xfId="0" applyFont="1" applyFill="1" applyBorder="1" applyAlignment="1">
      <alignment horizontal="distributed" vertical="center" wrapText="1"/>
    </xf>
    <xf numFmtId="0" fontId="64" fillId="26" borderId="14" xfId="0" applyFont="1" applyFill="1" applyBorder="1" applyAlignment="1">
      <alignment horizontal="distributed" vertical="center" wrapText="1"/>
    </xf>
    <xf numFmtId="0" fontId="64" fillId="26" borderId="10" xfId="0" applyFont="1" applyFill="1" applyBorder="1" applyAlignment="1">
      <alignment horizontal="distributed" vertical="center" wrapText="1"/>
    </xf>
    <xf numFmtId="0" fontId="144" fillId="0" borderId="13" xfId="0" applyFont="1" applyFill="1" applyBorder="1" applyAlignment="1">
      <alignment vertical="center" wrapText="1"/>
    </xf>
    <xf numFmtId="0" fontId="144" fillId="0" borderId="14" xfId="0" applyFont="1" applyFill="1" applyBorder="1" applyAlignment="1">
      <alignment vertical="center" wrapText="1"/>
    </xf>
    <xf numFmtId="0" fontId="144" fillId="0" borderId="27" xfId="0" applyFont="1" applyFill="1" applyBorder="1" applyAlignment="1">
      <alignment vertical="center" wrapText="1"/>
    </xf>
    <xf numFmtId="0" fontId="144" fillId="0" borderId="18" xfId="0" applyFont="1" applyFill="1" applyBorder="1" applyAlignment="1">
      <alignment vertical="center" wrapText="1"/>
    </xf>
    <xf numFmtId="0" fontId="144" fillId="0" borderId="10" xfId="0" applyFont="1" applyFill="1" applyBorder="1" applyAlignment="1">
      <alignment vertical="center" wrapText="1"/>
    </xf>
    <xf numFmtId="0" fontId="144" fillId="0" borderId="26" xfId="0" applyFont="1" applyFill="1" applyBorder="1" applyAlignment="1">
      <alignment vertical="center" wrapText="1"/>
    </xf>
    <xf numFmtId="0" fontId="26" fillId="26" borderId="14" xfId="0" applyFont="1" applyFill="1" applyBorder="1" applyAlignment="1">
      <alignment horizontal="distributed" vertical="center"/>
    </xf>
    <xf numFmtId="0" fontId="26" fillId="26" borderId="10" xfId="0" applyFont="1" applyFill="1" applyBorder="1" applyAlignment="1">
      <alignment horizontal="distributed" vertical="center"/>
    </xf>
    <xf numFmtId="0" fontId="21" fillId="0" borderId="13" xfId="0" applyFont="1" applyFill="1" applyBorder="1" applyAlignment="1">
      <alignment vertical="center"/>
    </xf>
    <xf numFmtId="0" fontId="21" fillId="0" borderId="14" xfId="0" applyFont="1" applyFill="1" applyBorder="1" applyAlignment="1">
      <alignment vertical="center"/>
    </xf>
    <xf numFmtId="0" fontId="21" fillId="0" borderId="27" xfId="0" applyFont="1" applyFill="1" applyBorder="1" applyAlignment="1">
      <alignment vertical="center"/>
    </xf>
    <xf numFmtId="0" fontId="21" fillId="0" borderId="18" xfId="0" applyFont="1" applyFill="1" applyBorder="1" applyAlignment="1">
      <alignment vertical="center"/>
    </xf>
    <xf numFmtId="0" fontId="21" fillId="0" borderId="10" xfId="0" applyFont="1" applyFill="1" applyBorder="1" applyAlignment="1">
      <alignment vertical="center"/>
    </xf>
    <xf numFmtId="0" fontId="21" fillId="0" borderId="26" xfId="0" applyFont="1" applyFill="1" applyBorder="1" applyAlignment="1">
      <alignment vertical="center"/>
    </xf>
    <xf numFmtId="0" fontId="26" fillId="37" borderId="0" xfId="0" applyFont="1" applyFill="1" applyAlignment="1">
      <alignment horizontal="distributed" vertical="center" wrapText="1"/>
    </xf>
    <xf numFmtId="0" fontId="144" fillId="37" borderId="13" xfId="0" applyFont="1" applyFill="1" applyBorder="1" applyAlignment="1">
      <alignment vertical="center" wrapText="1"/>
    </xf>
    <xf numFmtId="0" fontId="144" fillId="37" borderId="14" xfId="0" applyFont="1" applyFill="1" applyBorder="1" applyAlignment="1">
      <alignment vertical="center" wrapText="1"/>
    </xf>
    <xf numFmtId="0" fontId="144" fillId="37" borderId="27" xfId="0" applyFont="1" applyFill="1" applyBorder="1" applyAlignment="1">
      <alignment vertical="center" wrapText="1"/>
    </xf>
    <xf numFmtId="0" fontId="144" fillId="37" borderId="18" xfId="0" applyFont="1" applyFill="1" applyBorder="1" applyAlignment="1">
      <alignment vertical="center" wrapText="1"/>
    </xf>
    <xf numFmtId="0" fontId="144" fillId="37" borderId="10" xfId="0" applyFont="1" applyFill="1" applyBorder="1" applyAlignment="1">
      <alignment vertical="center" wrapText="1"/>
    </xf>
    <xf numFmtId="0" fontId="144" fillId="37" borderId="26" xfId="0" applyFont="1" applyFill="1" applyBorder="1" applyAlignment="1">
      <alignment vertical="center" wrapText="1"/>
    </xf>
    <xf numFmtId="0" fontId="144" fillId="36" borderId="13" xfId="0" applyFont="1" applyFill="1" applyBorder="1" applyAlignment="1">
      <alignment vertical="center" wrapText="1"/>
    </xf>
    <xf numFmtId="0" fontId="144" fillId="36" borderId="14" xfId="0" applyFont="1" applyFill="1" applyBorder="1" applyAlignment="1">
      <alignment vertical="center" wrapText="1"/>
    </xf>
    <xf numFmtId="0" fontId="144" fillId="36" borderId="27" xfId="0" applyFont="1" applyFill="1" applyBorder="1" applyAlignment="1">
      <alignment vertical="center" wrapText="1"/>
    </xf>
    <xf numFmtId="0" fontId="144" fillId="36" borderId="18" xfId="0" applyFont="1" applyFill="1" applyBorder="1" applyAlignment="1">
      <alignment vertical="center" wrapText="1"/>
    </xf>
    <xf numFmtId="0" fontId="144" fillId="36" borderId="10" xfId="0" applyFont="1" applyFill="1" applyBorder="1" applyAlignment="1">
      <alignment vertical="center" wrapText="1"/>
    </xf>
    <xf numFmtId="0" fontId="144" fillId="36" borderId="26" xfId="0" applyFont="1" applyFill="1" applyBorder="1" applyAlignment="1">
      <alignment vertical="center" wrapText="1"/>
    </xf>
    <xf numFmtId="0" fontId="21" fillId="35" borderId="13" xfId="0" applyFont="1" applyFill="1" applyBorder="1" applyAlignment="1">
      <alignment vertical="center"/>
    </xf>
    <xf numFmtId="0" fontId="21" fillId="35" borderId="14" xfId="0" applyFont="1" applyFill="1" applyBorder="1" applyAlignment="1">
      <alignment vertical="center"/>
    </xf>
    <xf numFmtId="0" fontId="21" fillId="35" borderId="27" xfId="0" applyFont="1" applyFill="1" applyBorder="1" applyAlignment="1">
      <alignment vertical="center"/>
    </xf>
    <xf numFmtId="0" fontId="21" fillId="35" borderId="18" xfId="0" applyFont="1" applyFill="1" applyBorder="1" applyAlignment="1">
      <alignment vertical="center"/>
    </xf>
    <xf numFmtId="0" fontId="21" fillId="35" borderId="10" xfId="0" applyFont="1" applyFill="1" applyBorder="1" applyAlignment="1">
      <alignment vertical="center"/>
    </xf>
    <xf numFmtId="0" fontId="21" fillId="35" borderId="26" xfId="0" applyFont="1" applyFill="1" applyBorder="1" applyAlignment="1">
      <alignment vertical="center"/>
    </xf>
    <xf numFmtId="0" fontId="21" fillId="36" borderId="13" xfId="0" applyFont="1" applyFill="1" applyBorder="1" applyAlignment="1">
      <alignment vertical="center"/>
    </xf>
    <xf numFmtId="0" fontId="21" fillId="36" borderId="14" xfId="0" applyFont="1" applyFill="1" applyBorder="1" applyAlignment="1">
      <alignment vertical="center"/>
    </xf>
    <xf numFmtId="0" fontId="21" fillId="36" borderId="27" xfId="0" applyFont="1" applyFill="1" applyBorder="1" applyAlignment="1">
      <alignment vertical="center"/>
    </xf>
    <xf numFmtId="0" fontId="21" fillId="36" borderId="18" xfId="0" applyFont="1" applyFill="1" applyBorder="1" applyAlignment="1">
      <alignment vertical="center"/>
    </xf>
    <xf numFmtId="0" fontId="21" fillId="36" borderId="10" xfId="0" applyFont="1" applyFill="1" applyBorder="1" applyAlignment="1">
      <alignment vertical="center"/>
    </xf>
    <xf numFmtId="0" fontId="21" fillId="36" borderId="26" xfId="0" applyFont="1" applyFill="1" applyBorder="1" applyAlignment="1">
      <alignment vertical="center"/>
    </xf>
    <xf numFmtId="0" fontId="144" fillId="26" borderId="14" xfId="0" applyFont="1" applyFill="1" applyBorder="1" applyAlignment="1">
      <alignment horizontal="distributed" vertical="center" wrapText="1"/>
    </xf>
    <xf numFmtId="0" fontId="144" fillId="26" borderId="10" xfId="0" applyFont="1" applyFill="1" applyBorder="1" applyAlignment="1">
      <alignment horizontal="distributed" vertical="center" wrapText="1"/>
    </xf>
    <xf numFmtId="0" fontId="21" fillId="26" borderId="13" xfId="0" applyFont="1" applyFill="1" applyBorder="1" applyAlignment="1">
      <alignment horizontal="center" vertical="center"/>
    </xf>
    <xf numFmtId="0" fontId="21" fillId="26" borderId="14" xfId="0" applyFont="1" applyFill="1" applyBorder="1" applyAlignment="1">
      <alignment horizontal="center" vertical="center"/>
    </xf>
    <xf numFmtId="0" fontId="21" fillId="26" borderId="27" xfId="0" applyFont="1" applyFill="1" applyBorder="1" applyAlignment="1">
      <alignment horizontal="center" vertical="center"/>
    </xf>
    <xf numFmtId="0" fontId="21" fillId="26" borderId="18" xfId="0" applyFont="1" applyFill="1" applyBorder="1" applyAlignment="1">
      <alignment horizontal="center" vertical="center"/>
    </xf>
    <xf numFmtId="0" fontId="21" fillId="26" borderId="10" xfId="0" applyFont="1" applyFill="1" applyBorder="1" applyAlignment="1">
      <alignment horizontal="center" vertical="center"/>
    </xf>
    <xf numFmtId="0" fontId="21" fillId="26" borderId="26" xfId="0" applyFont="1" applyFill="1" applyBorder="1" applyAlignment="1">
      <alignment horizontal="center" vertical="center"/>
    </xf>
    <xf numFmtId="0" fontId="21" fillId="37" borderId="13" xfId="0" applyFont="1" applyFill="1" applyBorder="1" applyAlignment="1">
      <alignment horizontal="center" vertical="center" justifyLastLine="1"/>
    </xf>
    <xf numFmtId="0" fontId="21" fillId="37" borderId="14" xfId="0" applyFont="1" applyFill="1" applyBorder="1" applyAlignment="1">
      <alignment horizontal="center" vertical="center" justifyLastLine="1"/>
    </xf>
    <xf numFmtId="0" fontId="21" fillId="37" borderId="27" xfId="0" applyFont="1" applyFill="1" applyBorder="1" applyAlignment="1">
      <alignment horizontal="center" vertical="center" justifyLastLine="1"/>
    </xf>
    <xf numFmtId="0" fontId="21" fillId="37" borderId="16" xfId="0" applyFont="1" applyFill="1" applyBorder="1" applyAlignment="1">
      <alignment horizontal="center" vertical="center" justifyLastLine="1"/>
    </xf>
    <xf numFmtId="0" fontId="21" fillId="37" borderId="0" xfId="0" applyFont="1" applyFill="1" applyBorder="1" applyAlignment="1">
      <alignment horizontal="center" vertical="center" justifyLastLine="1"/>
    </xf>
    <xf numFmtId="0" fontId="21" fillId="37" borderId="15" xfId="0" applyFont="1" applyFill="1" applyBorder="1" applyAlignment="1">
      <alignment horizontal="center" vertical="center" justifyLastLine="1"/>
    </xf>
    <xf numFmtId="0" fontId="21" fillId="26" borderId="16" xfId="0" applyFont="1" applyFill="1" applyBorder="1" applyAlignment="1">
      <alignment horizontal="center" vertical="center"/>
    </xf>
    <xf numFmtId="0" fontId="21" fillId="26" borderId="0" xfId="0" applyFont="1" applyFill="1" applyBorder="1" applyAlignment="1">
      <alignment horizontal="center" vertical="center"/>
    </xf>
    <xf numFmtId="0" fontId="21" fillId="26" borderId="15" xfId="0" applyFont="1" applyFill="1" applyBorder="1" applyAlignment="1">
      <alignment horizontal="center" vertical="center"/>
    </xf>
    <xf numFmtId="0" fontId="21" fillId="37" borderId="18" xfId="0" applyFont="1" applyFill="1" applyBorder="1" applyAlignment="1">
      <alignment horizontal="center" vertical="center" justifyLastLine="1"/>
    </xf>
    <xf numFmtId="0" fontId="21" fillId="37" borderId="10" xfId="0" applyFont="1" applyFill="1" applyBorder="1" applyAlignment="1">
      <alignment horizontal="center" vertical="center" justifyLastLine="1"/>
    </xf>
    <xf numFmtId="0" fontId="21" fillId="37" borderId="26" xfId="0" applyFont="1" applyFill="1" applyBorder="1" applyAlignment="1">
      <alignment horizontal="center" vertical="center" justifyLastLine="1"/>
    </xf>
    <xf numFmtId="0" fontId="21" fillId="35" borderId="13" xfId="0" applyFont="1" applyFill="1" applyBorder="1" applyAlignment="1">
      <alignment horizontal="center" vertical="center"/>
    </xf>
    <xf numFmtId="0" fontId="21" fillId="35" borderId="14" xfId="0" applyFont="1" applyFill="1" applyBorder="1" applyAlignment="1">
      <alignment horizontal="center" vertical="center"/>
    </xf>
    <xf numFmtId="0" fontId="21" fillId="35" borderId="27" xfId="0" applyFont="1" applyFill="1" applyBorder="1" applyAlignment="1">
      <alignment horizontal="center" vertical="center"/>
    </xf>
    <xf numFmtId="0" fontId="21" fillId="35" borderId="18" xfId="0" applyFont="1" applyFill="1" applyBorder="1" applyAlignment="1">
      <alignment horizontal="center" vertical="center"/>
    </xf>
    <xf numFmtId="0" fontId="21" fillId="35" borderId="10" xfId="0" applyFont="1" applyFill="1" applyBorder="1" applyAlignment="1">
      <alignment horizontal="center" vertical="center"/>
    </xf>
    <xf numFmtId="0" fontId="21" fillId="35" borderId="26" xfId="0" applyFont="1" applyFill="1" applyBorder="1" applyAlignment="1">
      <alignment horizontal="center" vertical="center"/>
    </xf>
    <xf numFmtId="0" fontId="24" fillId="26" borderId="13" xfId="0" applyFont="1" applyFill="1" applyBorder="1" applyAlignment="1">
      <alignment horizontal="center" vertical="center"/>
    </xf>
    <xf numFmtId="0" fontId="24" fillId="26" borderId="14" xfId="0" applyFont="1" applyFill="1" applyBorder="1" applyAlignment="1">
      <alignment horizontal="center" vertical="center"/>
    </xf>
    <xf numFmtId="0" fontId="24" fillId="26" borderId="27" xfId="0" applyFont="1" applyFill="1" applyBorder="1" applyAlignment="1">
      <alignment horizontal="center" vertical="center"/>
    </xf>
    <xf numFmtId="0" fontId="24" fillId="26" borderId="18" xfId="0" applyFont="1" applyFill="1" applyBorder="1" applyAlignment="1">
      <alignment horizontal="center" vertical="center"/>
    </xf>
    <xf numFmtId="0" fontId="24" fillId="26" borderId="10" xfId="0" applyFont="1" applyFill="1" applyBorder="1" applyAlignment="1">
      <alignment horizontal="center" vertical="center"/>
    </xf>
    <xf numFmtId="0" fontId="24" fillId="26" borderId="26" xfId="0" applyFont="1" applyFill="1" applyBorder="1" applyAlignment="1">
      <alignment horizontal="center" vertical="center"/>
    </xf>
    <xf numFmtId="0" fontId="21" fillId="36" borderId="13" xfId="0" applyFont="1" applyFill="1" applyBorder="1" applyAlignment="1">
      <alignment horizontal="center" vertical="center"/>
    </xf>
    <xf numFmtId="0" fontId="21" fillId="36" borderId="14" xfId="0" applyFont="1" applyFill="1" applyBorder="1" applyAlignment="1">
      <alignment horizontal="center" vertical="center"/>
    </xf>
    <xf numFmtId="0" fontId="21" fillId="36" borderId="27" xfId="0" applyFont="1" applyFill="1" applyBorder="1" applyAlignment="1">
      <alignment horizontal="center" vertical="center"/>
    </xf>
    <xf numFmtId="0" fontId="21" fillId="36" borderId="18" xfId="0" applyFont="1" applyFill="1" applyBorder="1" applyAlignment="1">
      <alignment horizontal="center" vertical="center"/>
    </xf>
    <xf numFmtId="0" fontId="21" fillId="36" borderId="10" xfId="0" applyFont="1" applyFill="1" applyBorder="1" applyAlignment="1">
      <alignment horizontal="center" vertical="center"/>
    </xf>
    <xf numFmtId="0" fontId="21" fillId="36" borderId="26" xfId="0" applyFont="1" applyFill="1" applyBorder="1" applyAlignment="1">
      <alignment horizontal="center" vertical="center"/>
    </xf>
    <xf numFmtId="0" fontId="21" fillId="26" borderId="13" xfId="0" applyFont="1" applyFill="1" applyBorder="1" applyAlignment="1">
      <alignment horizontal="center" vertical="center" justifyLastLine="1"/>
    </xf>
    <xf numFmtId="0" fontId="21" fillId="26" borderId="14" xfId="0" applyFont="1" applyFill="1" applyBorder="1" applyAlignment="1">
      <alignment horizontal="center" vertical="center" justifyLastLine="1"/>
    </xf>
    <xf numFmtId="0" fontId="21" fillId="26" borderId="27" xfId="0" applyFont="1" applyFill="1" applyBorder="1" applyAlignment="1">
      <alignment horizontal="center" vertical="center" justifyLastLine="1"/>
    </xf>
    <xf numFmtId="0" fontId="21" fillId="26" borderId="16" xfId="0" applyFont="1" applyFill="1" applyBorder="1" applyAlignment="1">
      <alignment horizontal="center" vertical="center" justifyLastLine="1"/>
    </xf>
    <xf numFmtId="0" fontId="21" fillId="26" borderId="0" xfId="0" applyFont="1" applyFill="1" applyBorder="1" applyAlignment="1">
      <alignment horizontal="center" vertical="center" justifyLastLine="1"/>
    </xf>
    <xf numFmtId="0" fontId="21" fillId="26" borderId="15" xfId="0" applyFont="1" applyFill="1" applyBorder="1" applyAlignment="1">
      <alignment horizontal="center" vertical="center" justifyLastLine="1"/>
    </xf>
    <xf numFmtId="0" fontId="24" fillId="36" borderId="13" xfId="0" applyFont="1" applyFill="1" applyBorder="1" applyAlignment="1">
      <alignment horizontal="left" vertical="center" wrapText="1"/>
    </xf>
    <xf numFmtId="0" fontId="24" fillId="36" borderId="14" xfId="0" applyFont="1" applyFill="1" applyBorder="1" applyAlignment="1">
      <alignment horizontal="left" vertical="center" wrapText="1"/>
    </xf>
    <xf numFmtId="0" fontId="24" fillId="36" borderId="27" xfId="0" applyFont="1" applyFill="1" applyBorder="1" applyAlignment="1">
      <alignment horizontal="left" vertical="center" wrapText="1"/>
    </xf>
    <xf numFmtId="0" fontId="24" fillId="36" borderId="16" xfId="0" applyFont="1" applyFill="1" applyBorder="1" applyAlignment="1">
      <alignment horizontal="left" vertical="center" wrapText="1"/>
    </xf>
    <xf numFmtId="0" fontId="24" fillId="36" borderId="0" xfId="0" applyFont="1" applyFill="1" applyBorder="1" applyAlignment="1">
      <alignment horizontal="left" vertical="center" wrapText="1"/>
    </xf>
    <xf numFmtId="0" fontId="24" fillId="36" borderId="15" xfId="0" applyFont="1" applyFill="1" applyBorder="1" applyAlignment="1">
      <alignment horizontal="left" vertical="center" wrapText="1"/>
    </xf>
    <xf numFmtId="0" fontId="21" fillId="26" borderId="13" xfId="0" applyFont="1" applyFill="1" applyBorder="1" applyAlignment="1">
      <alignment horizontal="center" vertical="center" wrapText="1"/>
    </xf>
    <xf numFmtId="0" fontId="21" fillId="26" borderId="16" xfId="0" applyFont="1" applyFill="1" applyBorder="1" applyAlignment="1">
      <alignment vertical="center"/>
    </xf>
    <xf numFmtId="0" fontId="21" fillId="26" borderId="0" xfId="0" applyFont="1" applyFill="1" applyAlignment="1">
      <alignment vertical="center"/>
    </xf>
    <xf numFmtId="0" fontId="21" fillId="26" borderId="15" xfId="0" applyFont="1" applyFill="1" applyBorder="1" applyAlignment="1">
      <alignment vertical="center"/>
    </xf>
    <xf numFmtId="0" fontId="21" fillId="26" borderId="14" xfId="0" applyFont="1" applyFill="1" applyBorder="1" applyAlignment="1">
      <alignment horizontal="center" vertical="center" wrapText="1"/>
    </xf>
    <xf numFmtId="0" fontId="21" fillId="26" borderId="0" xfId="0" applyFont="1" applyFill="1" applyBorder="1" applyAlignment="1">
      <alignment horizontal="center" vertical="center" wrapText="1"/>
    </xf>
    <xf numFmtId="0" fontId="21" fillId="26" borderId="10" xfId="0" applyFont="1" applyFill="1" applyBorder="1" applyAlignment="1">
      <alignment horizontal="center" vertical="center" wrapText="1"/>
    </xf>
    <xf numFmtId="0" fontId="21" fillId="26" borderId="27" xfId="0" applyFont="1" applyFill="1" applyBorder="1" applyAlignment="1">
      <alignment horizontal="center" vertical="center" wrapText="1"/>
    </xf>
    <xf numFmtId="0" fontId="21" fillId="26" borderId="18" xfId="0" applyFont="1" applyFill="1" applyBorder="1" applyAlignment="1">
      <alignment horizontal="center" vertical="center" wrapText="1"/>
    </xf>
    <xf numFmtId="0" fontId="21" fillId="26" borderId="26" xfId="0" applyFont="1" applyFill="1" applyBorder="1" applyAlignment="1">
      <alignment horizontal="center" vertical="center" wrapText="1"/>
    </xf>
    <xf numFmtId="0" fontId="21" fillId="26" borderId="19" xfId="0" applyFont="1" applyFill="1" applyBorder="1" applyAlignment="1">
      <alignment horizontal="center" vertical="center" wrapText="1"/>
    </xf>
    <xf numFmtId="0" fontId="24" fillId="37" borderId="13" xfId="0" applyFont="1" applyFill="1" applyBorder="1" applyAlignment="1">
      <alignment horizontal="center" vertical="center" wrapText="1"/>
    </xf>
    <xf numFmtId="0" fontId="24" fillId="37" borderId="14" xfId="0" applyFont="1" applyFill="1" applyBorder="1" applyAlignment="1">
      <alignment horizontal="center" vertical="center" wrapText="1"/>
    </xf>
    <xf numFmtId="0" fontId="24" fillId="37" borderId="27" xfId="0" applyFont="1" applyFill="1" applyBorder="1" applyAlignment="1">
      <alignment horizontal="center" vertical="center" wrapText="1"/>
    </xf>
    <xf numFmtId="0" fontId="24" fillId="37" borderId="16" xfId="0" applyFont="1" applyFill="1" applyBorder="1" applyAlignment="1">
      <alignment horizontal="center" vertical="center" wrapText="1"/>
    </xf>
    <xf numFmtId="0" fontId="24" fillId="37" borderId="0" xfId="0" applyFont="1" applyFill="1" applyBorder="1" applyAlignment="1">
      <alignment horizontal="center" vertical="center" wrapText="1"/>
    </xf>
    <xf numFmtId="0" fontId="24" fillId="37" borderId="15" xfId="0" applyFont="1" applyFill="1" applyBorder="1" applyAlignment="1">
      <alignment horizontal="center" vertical="center" wrapText="1"/>
    </xf>
    <xf numFmtId="0" fontId="144" fillId="26" borderId="18" xfId="0" applyFont="1" applyFill="1" applyBorder="1" applyAlignment="1">
      <alignment horizontal="center" vertical="center"/>
    </xf>
    <xf numFmtId="0" fontId="144" fillId="26" borderId="10" xfId="0" applyFont="1" applyFill="1" applyBorder="1" applyAlignment="1">
      <alignment horizontal="center" vertical="center"/>
    </xf>
    <xf numFmtId="0" fontId="21" fillId="36" borderId="13" xfId="0" applyFont="1" applyFill="1" applyBorder="1" applyAlignment="1">
      <alignment horizontal="left" vertical="center"/>
    </xf>
    <xf numFmtId="0" fontId="21" fillId="36" borderId="14" xfId="0" applyFont="1" applyFill="1" applyBorder="1" applyAlignment="1">
      <alignment horizontal="left" vertical="center"/>
    </xf>
    <xf numFmtId="0" fontId="21" fillId="36" borderId="27" xfId="0" applyFont="1" applyFill="1" applyBorder="1" applyAlignment="1">
      <alignment horizontal="left" vertical="center"/>
    </xf>
    <xf numFmtId="0" fontId="21" fillId="36" borderId="18" xfId="0" applyFont="1" applyFill="1" applyBorder="1" applyAlignment="1">
      <alignment horizontal="left" vertical="center"/>
    </xf>
    <xf numFmtId="0" fontId="21" fillId="36" borderId="10" xfId="0" applyFont="1" applyFill="1" applyBorder="1" applyAlignment="1">
      <alignment horizontal="left" vertical="center"/>
    </xf>
    <xf numFmtId="0" fontId="21" fillId="36" borderId="26" xfId="0" applyFont="1" applyFill="1" applyBorder="1" applyAlignment="1">
      <alignment horizontal="left" vertical="center"/>
    </xf>
    <xf numFmtId="0" fontId="144" fillId="36" borderId="14" xfId="0" applyFont="1" applyFill="1" applyBorder="1" applyAlignment="1">
      <alignment horizontal="center" vertical="center" wrapText="1"/>
    </xf>
    <xf numFmtId="0" fontId="144" fillId="36" borderId="10" xfId="0" applyFont="1" applyFill="1" applyBorder="1" applyAlignment="1">
      <alignment horizontal="center" vertical="center" wrapText="1"/>
    </xf>
    <xf numFmtId="0" fontId="144" fillId="36" borderId="19" xfId="0" applyFont="1" applyFill="1" applyBorder="1" applyAlignment="1">
      <alignment horizontal="center" vertical="center" wrapText="1"/>
    </xf>
    <xf numFmtId="0" fontId="144" fillId="36" borderId="27" xfId="0" applyFont="1" applyFill="1" applyBorder="1" applyAlignment="1">
      <alignment horizontal="center" vertical="center" wrapText="1"/>
    </xf>
    <xf numFmtId="0" fontId="144" fillId="36" borderId="26" xfId="0" applyFont="1" applyFill="1" applyBorder="1" applyAlignment="1">
      <alignment horizontal="center" vertical="center" wrapText="1"/>
    </xf>
    <xf numFmtId="0" fontId="0" fillId="26" borderId="14" xfId="0" applyFont="1" applyFill="1" applyBorder="1" applyAlignment="1">
      <alignment vertical="center"/>
    </xf>
    <xf numFmtId="0" fontId="0" fillId="26" borderId="27"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8" xfId="0" applyFont="1" applyFill="1" applyBorder="1" applyAlignment="1">
      <alignment vertical="center"/>
    </xf>
    <xf numFmtId="0" fontId="0" fillId="26" borderId="10" xfId="0" applyFont="1" applyFill="1" applyBorder="1" applyAlignment="1">
      <alignment vertical="center"/>
    </xf>
    <xf numFmtId="0" fontId="0" fillId="26" borderId="26" xfId="0" applyFont="1" applyFill="1" applyBorder="1" applyAlignment="1">
      <alignment vertical="center"/>
    </xf>
    <xf numFmtId="0" fontId="144" fillId="36" borderId="13" xfId="0" applyFont="1" applyFill="1" applyBorder="1" applyAlignment="1">
      <alignment horizontal="center" vertical="center" wrapText="1"/>
    </xf>
    <xf numFmtId="0" fontId="144" fillId="36" borderId="18" xfId="0" applyFont="1" applyFill="1" applyBorder="1" applyAlignment="1">
      <alignment horizontal="center" vertical="center" wrapText="1"/>
    </xf>
    <xf numFmtId="0" fontId="21" fillId="26" borderId="0" xfId="0" applyFont="1" applyFill="1" applyAlignment="1">
      <alignment horizontal="distributed" vertical="center"/>
    </xf>
    <xf numFmtId="0" fontId="24" fillId="36" borderId="13" xfId="0" applyFont="1" applyFill="1" applyBorder="1" applyAlignment="1">
      <alignment horizontal="right" vertical="center" wrapText="1"/>
    </xf>
    <xf numFmtId="0" fontId="21" fillId="36" borderId="14" xfId="0" applyFont="1" applyFill="1" applyBorder="1" applyAlignment="1">
      <alignment horizontal="right" vertical="center" wrapText="1"/>
    </xf>
    <xf numFmtId="0" fontId="21" fillId="36" borderId="27" xfId="0" applyFont="1" applyFill="1" applyBorder="1" applyAlignment="1">
      <alignment horizontal="right" vertical="center" wrapText="1"/>
    </xf>
    <xf numFmtId="0" fontId="21" fillId="36" borderId="18" xfId="0" applyFont="1" applyFill="1" applyBorder="1" applyAlignment="1">
      <alignment horizontal="right" vertical="center" wrapText="1"/>
    </xf>
    <xf numFmtId="0" fontId="21" fillId="36" borderId="10" xfId="0" applyFont="1" applyFill="1" applyBorder="1" applyAlignment="1">
      <alignment horizontal="right" vertical="center" wrapText="1"/>
    </xf>
    <xf numFmtId="0" fontId="21" fillId="36" borderId="26" xfId="0" applyFont="1" applyFill="1" applyBorder="1" applyAlignment="1">
      <alignment horizontal="right" vertical="center" wrapText="1"/>
    </xf>
    <xf numFmtId="0" fontId="24" fillId="36" borderId="16" xfId="0" applyFont="1" applyFill="1" applyBorder="1" applyAlignment="1">
      <alignment horizontal="center" vertical="center" wrapText="1"/>
    </xf>
    <xf numFmtId="0" fontId="21" fillId="36" borderId="0" xfId="0" applyFont="1" applyFill="1" applyBorder="1" applyAlignment="1">
      <alignment horizontal="center" vertical="center"/>
    </xf>
    <xf numFmtId="0" fontId="21" fillId="36" borderId="15" xfId="0" applyFont="1" applyFill="1" applyBorder="1" applyAlignment="1">
      <alignment horizontal="center" vertical="center"/>
    </xf>
    <xf numFmtId="0" fontId="21" fillId="36" borderId="13" xfId="0" applyFont="1" applyFill="1" applyBorder="1" applyAlignment="1">
      <alignment horizontal="right" vertical="center"/>
    </xf>
    <xf numFmtId="0" fontId="21" fillId="36" borderId="14" xfId="0" applyFont="1" applyFill="1" applyBorder="1" applyAlignment="1">
      <alignment horizontal="right" vertical="center"/>
    </xf>
    <xf numFmtId="0" fontId="21" fillId="36" borderId="27" xfId="0" applyFont="1" applyFill="1" applyBorder="1" applyAlignment="1">
      <alignment horizontal="right" vertical="center"/>
    </xf>
    <xf numFmtId="0" fontId="21" fillId="36" borderId="18" xfId="0" applyFont="1" applyFill="1" applyBorder="1" applyAlignment="1">
      <alignment horizontal="right" vertical="center"/>
    </xf>
    <xf numFmtId="0" fontId="21" fillId="36" borderId="10" xfId="0" applyFont="1" applyFill="1" applyBorder="1" applyAlignment="1">
      <alignment horizontal="right" vertical="center"/>
    </xf>
    <xf numFmtId="0" fontId="21" fillId="36" borderId="26" xfId="0" applyFont="1" applyFill="1" applyBorder="1" applyAlignment="1">
      <alignment horizontal="right" vertical="center"/>
    </xf>
    <xf numFmtId="0" fontId="144" fillId="36" borderId="13" xfId="0" applyFont="1" applyFill="1" applyBorder="1" applyAlignment="1">
      <alignment horizontal="center" vertical="center"/>
    </xf>
    <xf numFmtId="0" fontId="144" fillId="36" borderId="14" xfId="0" applyFont="1" applyFill="1" applyBorder="1" applyAlignment="1">
      <alignment horizontal="center" vertical="center"/>
    </xf>
    <xf numFmtId="0" fontId="144" fillId="36" borderId="14" xfId="0" applyFont="1" applyFill="1" applyBorder="1" applyAlignment="1">
      <alignment horizontal="left" vertical="center"/>
    </xf>
    <xf numFmtId="0" fontId="144" fillId="36" borderId="14" xfId="0" applyFont="1" applyFill="1" applyBorder="1" applyAlignment="1">
      <alignment vertical="center"/>
    </xf>
    <xf numFmtId="0" fontId="144" fillId="36" borderId="27" xfId="0" applyFont="1" applyFill="1" applyBorder="1" applyAlignment="1">
      <alignment vertical="center"/>
    </xf>
    <xf numFmtId="0" fontId="144" fillId="36" borderId="10" xfId="0" applyFont="1" applyFill="1" applyBorder="1" applyAlignment="1">
      <alignment vertical="center"/>
    </xf>
    <xf numFmtId="0" fontId="144" fillId="36" borderId="26" xfId="0" applyFont="1" applyFill="1" applyBorder="1" applyAlignment="1">
      <alignment vertical="center"/>
    </xf>
    <xf numFmtId="0" fontId="144" fillId="36" borderId="18" xfId="0" applyFont="1" applyFill="1" applyBorder="1" applyAlignment="1">
      <alignment horizontal="center" vertical="center"/>
    </xf>
    <xf numFmtId="0" fontId="144" fillId="36" borderId="10" xfId="0" applyFont="1" applyFill="1" applyBorder="1" applyAlignment="1">
      <alignment horizontal="center" vertical="center"/>
    </xf>
    <xf numFmtId="0" fontId="24" fillId="36" borderId="13" xfId="0" applyFont="1" applyFill="1" applyBorder="1" applyAlignment="1">
      <alignment horizontal="center" vertical="center" wrapText="1"/>
    </xf>
    <xf numFmtId="0" fontId="21" fillId="36" borderId="14" xfId="0" applyFont="1" applyFill="1" applyBorder="1" applyAlignment="1">
      <alignment horizontal="center" vertical="center" wrapText="1"/>
    </xf>
    <xf numFmtId="0" fontId="21" fillId="36" borderId="27" xfId="0" applyFont="1" applyFill="1" applyBorder="1" applyAlignment="1">
      <alignment horizontal="center" vertical="center" wrapText="1"/>
    </xf>
    <xf numFmtId="0" fontId="21" fillId="36" borderId="18" xfId="0" applyFont="1" applyFill="1" applyBorder="1" applyAlignment="1">
      <alignment horizontal="center" vertical="center" wrapText="1"/>
    </xf>
    <xf numFmtId="0" fontId="21" fillId="36" borderId="10" xfId="0" applyFont="1" applyFill="1" applyBorder="1" applyAlignment="1">
      <alignment horizontal="center" vertical="center" wrapText="1"/>
    </xf>
    <xf numFmtId="0" fontId="21" fillId="36" borderId="26" xfId="0" applyFont="1" applyFill="1" applyBorder="1" applyAlignment="1">
      <alignment horizontal="center" vertical="center" wrapText="1"/>
    </xf>
    <xf numFmtId="0" fontId="21" fillId="36" borderId="16" xfId="0" applyFont="1" applyFill="1" applyBorder="1" applyAlignment="1">
      <alignment horizontal="center" vertical="center"/>
    </xf>
    <xf numFmtId="0" fontId="21" fillId="26" borderId="14" xfId="0" applyFont="1" applyFill="1" applyBorder="1" applyAlignment="1">
      <alignment horizontal="distributed" vertical="center" wrapText="1"/>
    </xf>
    <xf numFmtId="0" fontId="21" fillId="26" borderId="0" xfId="0" applyFont="1" applyFill="1" applyAlignment="1">
      <alignment horizontal="distributed" vertical="center" wrapText="1"/>
    </xf>
    <xf numFmtId="0" fontId="21" fillId="26" borderId="10" xfId="0" applyFont="1" applyFill="1" applyBorder="1" applyAlignment="1">
      <alignment horizontal="distributed" vertical="center" wrapText="1"/>
    </xf>
    <xf numFmtId="0" fontId="21" fillId="26" borderId="13" xfId="0" applyFont="1" applyFill="1" applyBorder="1" applyAlignment="1">
      <alignment horizontal="right" vertical="center"/>
    </xf>
    <xf numFmtId="0" fontId="21" fillId="26" borderId="14" xfId="0" applyFont="1" applyFill="1" applyBorder="1" applyAlignment="1">
      <alignment horizontal="right" vertical="center"/>
    </xf>
    <xf numFmtId="0" fontId="21" fillId="26" borderId="27" xfId="0" applyFont="1" applyFill="1" applyBorder="1" applyAlignment="1">
      <alignment horizontal="right" vertical="center"/>
    </xf>
    <xf numFmtId="0" fontId="21" fillId="26" borderId="18" xfId="0" applyFont="1" applyFill="1" applyBorder="1" applyAlignment="1">
      <alignment horizontal="right" vertical="center"/>
    </xf>
    <xf numFmtId="0" fontId="21" fillId="26" borderId="10" xfId="0" applyFont="1" applyFill="1" applyBorder="1" applyAlignment="1">
      <alignment horizontal="right" vertical="center"/>
    </xf>
    <xf numFmtId="0" fontId="21" fillId="26" borderId="26" xfId="0" applyFont="1" applyFill="1" applyBorder="1" applyAlignment="1">
      <alignment horizontal="right" vertical="center"/>
    </xf>
    <xf numFmtId="0" fontId="144" fillId="26" borderId="13" xfId="0" applyFont="1" applyFill="1" applyBorder="1" applyAlignment="1">
      <alignment horizontal="center" vertical="center"/>
    </xf>
    <xf numFmtId="0" fontId="144" fillId="26" borderId="14" xfId="0" applyFont="1" applyFill="1" applyBorder="1" applyAlignment="1">
      <alignment horizontal="center" vertical="center"/>
    </xf>
    <xf numFmtId="0" fontId="144" fillId="26" borderId="14" xfId="0" applyFont="1" applyFill="1" applyBorder="1" applyAlignment="1">
      <alignment horizontal="left" vertical="center"/>
    </xf>
    <xf numFmtId="0" fontId="144" fillId="26" borderId="14" xfId="0" applyFont="1" applyFill="1" applyBorder="1" applyAlignment="1">
      <alignment vertical="center"/>
    </xf>
    <xf numFmtId="0" fontId="144" fillId="26" borderId="27" xfId="0" applyFont="1" applyFill="1" applyBorder="1" applyAlignment="1">
      <alignment vertical="center"/>
    </xf>
    <xf numFmtId="0" fontId="144" fillId="26" borderId="10" xfId="0" applyFont="1" applyFill="1" applyBorder="1" applyAlignment="1">
      <alignment vertical="center"/>
    </xf>
    <xf numFmtId="0" fontId="144" fillId="26" borderId="26" xfId="0" applyFont="1" applyFill="1" applyBorder="1" applyAlignment="1">
      <alignment vertical="center"/>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24" fillId="36" borderId="14" xfId="0" applyFont="1" applyFill="1" applyBorder="1" applyAlignment="1">
      <alignment horizontal="center" vertical="center" wrapText="1"/>
    </xf>
    <xf numFmtId="0" fontId="24" fillId="36" borderId="14" xfId="0" applyFont="1" applyFill="1" applyBorder="1" applyAlignment="1">
      <alignment horizontal="center" vertical="center"/>
    </xf>
    <xf numFmtId="0" fontId="24" fillId="36" borderId="27" xfId="0" applyFont="1" applyFill="1" applyBorder="1" applyAlignment="1">
      <alignment horizontal="center" vertical="center"/>
    </xf>
    <xf numFmtId="0" fontId="24" fillId="36" borderId="10" xfId="0" applyFont="1" applyFill="1" applyBorder="1" applyAlignment="1">
      <alignment horizontal="center" vertical="center"/>
    </xf>
    <xf numFmtId="0" fontId="24" fillId="36" borderId="26" xfId="0" applyFont="1" applyFill="1" applyBorder="1" applyAlignment="1">
      <alignment horizontal="center" vertical="center"/>
    </xf>
    <xf numFmtId="0" fontId="21" fillId="36" borderId="0" xfId="0" applyFont="1" applyFill="1" applyBorder="1" applyAlignment="1">
      <alignment horizontal="distributed" vertical="center"/>
    </xf>
    <xf numFmtId="0" fontId="21" fillId="36" borderId="0" xfId="0" applyFont="1" applyFill="1" applyAlignment="1">
      <alignment vertical="center"/>
    </xf>
    <xf numFmtId="0" fontId="24" fillId="26" borderId="14" xfId="0" applyFont="1" applyFill="1" applyBorder="1" applyAlignment="1">
      <alignment horizontal="distributed" vertical="center" wrapText="1"/>
    </xf>
    <xf numFmtId="0" fontId="24" fillId="26" borderId="0" xfId="0" applyFont="1" applyFill="1" applyAlignment="1">
      <alignment horizontal="distributed" vertical="center" wrapText="1"/>
    </xf>
    <xf numFmtId="0" fontId="24" fillId="26" borderId="10" xfId="0" applyFont="1" applyFill="1" applyBorder="1" applyAlignment="1">
      <alignment horizontal="distributed" vertical="center" wrapText="1"/>
    </xf>
    <xf numFmtId="0" fontId="21" fillId="36" borderId="13" xfId="0" applyFont="1" applyFill="1" applyBorder="1" applyAlignment="1"/>
    <xf numFmtId="0" fontId="21" fillId="36" borderId="14" xfId="0" applyFont="1" applyFill="1" applyBorder="1" applyAlignment="1"/>
    <xf numFmtId="0" fontId="21" fillId="36" borderId="27" xfId="0" applyFont="1" applyFill="1" applyBorder="1" applyAlignment="1"/>
    <xf numFmtId="0" fontId="21" fillId="36" borderId="16" xfId="0" applyFont="1" applyFill="1" applyBorder="1" applyAlignment="1"/>
    <xf numFmtId="0" fontId="21" fillId="36" borderId="0" xfId="0" applyFont="1" applyFill="1" applyAlignment="1"/>
    <xf numFmtId="0" fontId="21" fillId="36" borderId="15" xfId="0" applyFont="1" applyFill="1" applyBorder="1" applyAlignment="1"/>
    <xf numFmtId="0" fontId="21" fillId="36" borderId="18" xfId="0" applyFont="1" applyFill="1" applyBorder="1" applyAlignment="1"/>
    <xf numFmtId="0" fontId="21" fillId="36" borderId="10" xfId="0" applyFont="1" applyFill="1" applyBorder="1" applyAlignment="1"/>
    <xf numFmtId="0" fontId="21" fillId="36" borderId="26" xfId="0" applyFont="1" applyFill="1" applyBorder="1" applyAlignment="1"/>
    <xf numFmtId="0" fontId="21" fillId="26" borderId="0" xfId="0" applyFont="1" applyFill="1" applyBorder="1" applyAlignment="1">
      <alignment horizontal="distributed" vertical="center"/>
    </xf>
    <xf numFmtId="0" fontId="145" fillId="36" borderId="0" xfId="0" applyFont="1" applyFill="1" applyBorder="1" applyAlignment="1">
      <alignment horizontal="center" vertical="center" wrapText="1"/>
    </xf>
    <xf numFmtId="0" fontId="21" fillId="36" borderId="16" xfId="0" applyFont="1" applyFill="1" applyBorder="1" applyAlignment="1">
      <alignment vertical="center"/>
    </xf>
    <xf numFmtId="0" fontId="21" fillId="36" borderId="15" xfId="0" applyFont="1" applyFill="1" applyBorder="1" applyAlignment="1">
      <alignment vertical="center"/>
    </xf>
    <xf numFmtId="0" fontId="21" fillId="36" borderId="0" xfId="0" applyFont="1" applyFill="1" applyBorder="1" applyAlignment="1">
      <alignment horizontal="left" vertical="center" wrapText="1"/>
    </xf>
    <xf numFmtId="0" fontId="21" fillId="36" borderId="0" xfId="0" applyFont="1" applyFill="1" applyAlignment="1">
      <alignment horizontal="left" vertical="center" wrapText="1"/>
    </xf>
    <xf numFmtId="0" fontId="21" fillId="36" borderId="16" xfId="0" applyFont="1" applyFill="1" applyBorder="1" applyAlignment="1">
      <alignment horizontal="left" vertical="center"/>
    </xf>
    <xf numFmtId="0" fontId="21" fillId="36" borderId="0" xfId="0" applyFont="1" applyFill="1" applyBorder="1" applyAlignment="1">
      <alignment horizontal="left" vertical="center"/>
    </xf>
    <xf numFmtId="0" fontId="21" fillId="36" borderId="15" xfId="0" applyFont="1" applyFill="1" applyBorder="1" applyAlignment="1">
      <alignment horizontal="left" vertical="center"/>
    </xf>
    <xf numFmtId="0" fontId="24" fillId="36" borderId="18" xfId="0" applyFont="1" applyFill="1" applyBorder="1" applyAlignment="1">
      <alignment horizontal="center" vertical="center" wrapText="1"/>
    </xf>
    <xf numFmtId="0" fontId="27" fillId="37" borderId="0" xfId="0" applyFont="1" applyFill="1" applyAlignment="1">
      <alignment horizontal="center" vertical="top"/>
    </xf>
    <xf numFmtId="0" fontId="62" fillId="37" borderId="0" xfId="0" applyFont="1" applyFill="1" applyAlignment="1">
      <alignment horizontal="center" vertical="top"/>
    </xf>
    <xf numFmtId="0" fontId="63" fillId="37" borderId="0" xfId="0" applyFont="1" applyFill="1" applyAlignment="1">
      <alignment horizontal="left" vertical="center"/>
    </xf>
    <xf numFmtId="0" fontId="24" fillId="37" borderId="0" xfId="0" applyFont="1" applyFill="1" applyAlignment="1">
      <alignment horizontal="distributed" vertical="center"/>
    </xf>
    <xf numFmtId="0" fontId="21" fillId="36" borderId="13" xfId="0" applyFont="1" applyFill="1" applyBorder="1" applyAlignment="1">
      <alignment horizontal="left" vertical="top"/>
    </xf>
    <xf numFmtId="0" fontId="21" fillId="36" borderId="14" xfId="0" applyFont="1" applyFill="1" applyBorder="1" applyAlignment="1">
      <alignment horizontal="left" vertical="top"/>
    </xf>
    <xf numFmtId="0" fontId="21" fillId="36" borderId="27" xfId="0" applyFont="1" applyFill="1" applyBorder="1" applyAlignment="1">
      <alignment horizontal="left" vertical="top"/>
    </xf>
    <xf numFmtId="0" fontId="21" fillId="36" borderId="16" xfId="0" applyFont="1" applyFill="1" applyBorder="1" applyAlignment="1">
      <alignment horizontal="left" vertical="top"/>
    </xf>
    <xf numFmtId="0" fontId="21" fillId="36" borderId="0" xfId="0" applyFont="1" applyFill="1" applyBorder="1" applyAlignment="1">
      <alignment horizontal="left" vertical="top"/>
    </xf>
    <xf numFmtId="0" fontId="21" fillId="36" borderId="15" xfId="0" applyFont="1" applyFill="1" applyBorder="1" applyAlignment="1">
      <alignment horizontal="left" vertical="top"/>
    </xf>
    <xf numFmtId="0" fontId="21" fillId="37" borderId="13" xfId="0" applyFont="1" applyFill="1" applyBorder="1" applyAlignment="1">
      <alignment horizontal="distributed" vertical="center" justifyLastLine="1"/>
    </xf>
    <xf numFmtId="0" fontId="21" fillId="37" borderId="14" xfId="0" applyFont="1" applyFill="1" applyBorder="1" applyAlignment="1">
      <alignment horizontal="distributed" vertical="center" justifyLastLine="1"/>
    </xf>
    <xf numFmtId="0" fontId="21" fillId="37" borderId="27" xfId="0" applyFont="1" applyFill="1" applyBorder="1" applyAlignment="1">
      <alignment horizontal="distributed" vertical="center" justifyLastLine="1"/>
    </xf>
    <xf numFmtId="0" fontId="21" fillId="37" borderId="18" xfId="0" applyFont="1" applyFill="1" applyBorder="1" applyAlignment="1">
      <alignment horizontal="distributed" vertical="center" justifyLastLine="1"/>
    </xf>
    <xf numFmtId="0" fontId="21" fillId="37" borderId="10" xfId="0" applyFont="1" applyFill="1" applyBorder="1" applyAlignment="1">
      <alignment horizontal="distributed" vertical="center" justifyLastLine="1"/>
    </xf>
    <xf numFmtId="0" fontId="21" fillId="37" borderId="26" xfId="0" applyFont="1" applyFill="1" applyBorder="1" applyAlignment="1">
      <alignment horizontal="distributed" vertical="center" justifyLastLine="1"/>
    </xf>
    <xf numFmtId="0" fontId="21" fillId="26" borderId="16" xfId="0" applyFont="1" applyFill="1" applyBorder="1" applyAlignment="1">
      <alignment horizontal="center" vertical="center" wrapText="1"/>
    </xf>
    <xf numFmtId="0" fontId="21" fillId="26" borderId="15" xfId="0" applyFont="1" applyFill="1" applyBorder="1" applyAlignment="1">
      <alignment horizontal="center" vertical="center" wrapText="1"/>
    </xf>
    <xf numFmtId="0" fontId="21" fillId="37" borderId="16" xfId="0" applyFont="1" applyFill="1" applyBorder="1" applyAlignment="1">
      <alignment horizontal="distributed" vertical="center" justifyLastLine="1"/>
    </xf>
    <xf numFmtId="0" fontId="21" fillId="37" borderId="0" xfId="0" applyFont="1" applyFill="1" applyBorder="1" applyAlignment="1">
      <alignment horizontal="distributed" vertical="center" justifyLastLine="1"/>
    </xf>
    <xf numFmtId="0" fontId="21" fillId="37" borderId="15" xfId="0" applyFont="1" applyFill="1" applyBorder="1" applyAlignment="1">
      <alignment horizontal="distributed" vertical="center" justifyLastLine="1"/>
    </xf>
    <xf numFmtId="0" fontId="61" fillId="0" borderId="0" xfId="0" applyFont="1" applyAlignment="1">
      <alignment vertical="center" wrapText="1"/>
    </xf>
    <xf numFmtId="0" fontId="0" fillId="0" borderId="0" xfId="0" applyFont="1" applyAlignment="1">
      <alignment vertical="center" wrapText="1"/>
    </xf>
    <xf numFmtId="0" fontId="21" fillId="26" borderId="13" xfId="0" applyFont="1" applyFill="1" applyBorder="1" applyAlignment="1">
      <alignment horizontal="distributed" vertical="center" justifyLastLine="1"/>
    </xf>
    <xf numFmtId="0" fontId="21" fillId="26" borderId="14" xfId="0" applyFont="1" applyFill="1" applyBorder="1" applyAlignment="1">
      <alignment horizontal="distributed" vertical="center" justifyLastLine="1"/>
    </xf>
    <xf numFmtId="0" fontId="21" fillId="26" borderId="27" xfId="0" applyFont="1" applyFill="1" applyBorder="1" applyAlignment="1">
      <alignment horizontal="distributed" vertical="center" justifyLastLine="1"/>
    </xf>
    <xf numFmtId="0" fontId="21" fillId="26" borderId="16" xfId="0" applyFont="1" applyFill="1" applyBorder="1" applyAlignment="1">
      <alignment horizontal="distributed" vertical="center" justifyLastLine="1"/>
    </xf>
    <xf numFmtId="0" fontId="21" fillId="26" borderId="0" xfId="0" applyFont="1" applyFill="1" applyBorder="1" applyAlignment="1">
      <alignment horizontal="distributed" vertical="center" justifyLastLine="1"/>
    </xf>
    <xf numFmtId="0" fontId="21" fillId="26" borderId="15" xfId="0" applyFont="1" applyFill="1" applyBorder="1" applyAlignment="1">
      <alignment horizontal="distributed" vertical="center" justifyLastLine="1"/>
    </xf>
    <xf numFmtId="0" fontId="24" fillId="35" borderId="13" xfId="0" applyFont="1" applyFill="1" applyBorder="1" applyAlignment="1">
      <alignment horizontal="left" vertical="center" wrapText="1"/>
    </xf>
    <xf numFmtId="0" fontId="24" fillId="35" borderId="14" xfId="0" applyFont="1" applyFill="1" applyBorder="1" applyAlignment="1">
      <alignment horizontal="left" vertical="center" wrapText="1"/>
    </xf>
    <xf numFmtId="0" fontId="24" fillId="35" borderId="27" xfId="0" applyFont="1" applyFill="1" applyBorder="1" applyAlignment="1">
      <alignment horizontal="left" vertical="center" wrapText="1"/>
    </xf>
    <xf numFmtId="0" fontId="24" fillId="35" borderId="16" xfId="0" applyFont="1" applyFill="1" applyBorder="1" applyAlignment="1">
      <alignment horizontal="left" vertical="center" wrapText="1"/>
    </xf>
    <xf numFmtId="0" fontId="24" fillId="35" borderId="0" xfId="0" applyFont="1" applyFill="1" applyBorder="1" applyAlignment="1">
      <alignment horizontal="left" vertical="center" wrapText="1"/>
    </xf>
    <xf numFmtId="0" fontId="24" fillId="35" borderId="15" xfId="0" applyFont="1" applyFill="1" applyBorder="1" applyAlignment="1">
      <alignment horizontal="left" vertical="center" wrapText="1"/>
    </xf>
    <xf numFmtId="0" fontId="144" fillId="35" borderId="18" xfId="0" applyFont="1" applyFill="1" applyBorder="1" applyAlignment="1">
      <alignment horizontal="center" vertical="center"/>
    </xf>
    <xf numFmtId="0" fontId="144" fillId="35" borderId="10" xfId="0" applyFont="1" applyFill="1" applyBorder="1" applyAlignment="1">
      <alignment horizontal="center" vertical="center"/>
    </xf>
    <xf numFmtId="0" fontId="144" fillId="35" borderId="14" xfId="0" applyFont="1" applyFill="1" applyBorder="1" applyAlignment="1">
      <alignment horizontal="center" vertical="center" wrapText="1"/>
    </xf>
    <xf numFmtId="0" fontId="144" fillId="35" borderId="10" xfId="0" applyFont="1" applyFill="1" applyBorder="1" applyAlignment="1">
      <alignment horizontal="center" vertical="center" wrapText="1"/>
    </xf>
    <xf numFmtId="0" fontId="144" fillId="35" borderId="19" xfId="0" applyFont="1" applyFill="1" applyBorder="1" applyAlignment="1">
      <alignment horizontal="center" vertical="center" wrapText="1"/>
    </xf>
    <xf numFmtId="0" fontId="144" fillId="35" borderId="27" xfId="0" applyFont="1" applyFill="1" applyBorder="1" applyAlignment="1">
      <alignment horizontal="center" vertical="center" wrapText="1"/>
    </xf>
    <xf numFmtId="0" fontId="144" fillId="35" borderId="26" xfId="0" applyFont="1" applyFill="1" applyBorder="1" applyAlignment="1">
      <alignment horizontal="center" vertical="center" wrapText="1"/>
    </xf>
    <xf numFmtId="0" fontId="24" fillId="36" borderId="10" xfId="0" applyFont="1" applyFill="1" applyBorder="1" applyAlignment="1">
      <alignment horizontal="right" vertical="center"/>
    </xf>
    <xf numFmtId="0" fontId="21" fillId="36" borderId="0" xfId="0" applyFont="1" applyFill="1" applyBorder="1" applyAlignment="1">
      <alignment vertical="center"/>
    </xf>
    <xf numFmtId="0" fontId="21" fillId="36" borderId="0" xfId="0" applyFont="1" applyFill="1" applyAlignment="1">
      <alignment horizontal="center" vertical="center"/>
    </xf>
    <xf numFmtId="0" fontId="24" fillId="37" borderId="10" xfId="0" applyFont="1" applyFill="1" applyBorder="1" applyAlignment="1">
      <alignment vertical="center"/>
    </xf>
    <xf numFmtId="0" fontId="21" fillId="26" borderId="0" xfId="0" applyFont="1" applyFill="1" applyBorder="1" applyAlignment="1">
      <alignment horizontal="distributed"/>
    </xf>
    <xf numFmtId="0" fontId="63" fillId="37" borderId="0" xfId="0" applyFont="1" applyFill="1" applyAlignment="1">
      <alignment vertical="center"/>
    </xf>
    <xf numFmtId="0" fontId="63" fillId="37" borderId="10" xfId="0" applyFont="1" applyFill="1" applyBorder="1" applyAlignment="1">
      <alignment vertical="center"/>
    </xf>
    <xf numFmtId="0" fontId="21" fillId="35" borderId="13" xfId="0" applyFont="1" applyFill="1" applyBorder="1" applyAlignment="1">
      <alignment horizontal="right" vertical="center"/>
    </xf>
    <xf numFmtId="0" fontId="21" fillId="35" borderId="14" xfId="0" applyFont="1" applyFill="1" applyBorder="1" applyAlignment="1">
      <alignment horizontal="right" vertical="center"/>
    </xf>
    <xf numFmtId="0" fontId="21" fillId="35" borderId="27" xfId="0" applyFont="1" applyFill="1" applyBorder="1" applyAlignment="1">
      <alignment horizontal="right" vertical="center"/>
    </xf>
    <xf numFmtId="0" fontId="21" fillId="35" borderId="18" xfId="0" applyFont="1" applyFill="1" applyBorder="1" applyAlignment="1">
      <alignment horizontal="right" vertical="center"/>
    </xf>
    <xf numFmtId="0" fontId="21" fillId="35" borderId="10" xfId="0" applyFont="1" applyFill="1" applyBorder="1" applyAlignment="1">
      <alignment horizontal="right" vertical="center"/>
    </xf>
    <xf numFmtId="0" fontId="21" fillId="35" borderId="26" xfId="0" applyFont="1" applyFill="1" applyBorder="1" applyAlignment="1">
      <alignment horizontal="right" vertical="center"/>
    </xf>
    <xf numFmtId="0" fontId="144" fillId="35" borderId="13" xfId="0" applyFont="1" applyFill="1" applyBorder="1" applyAlignment="1">
      <alignment horizontal="center" vertical="center"/>
    </xf>
    <xf numFmtId="0" fontId="144" fillId="35" borderId="14" xfId="0" applyFont="1" applyFill="1" applyBorder="1" applyAlignment="1">
      <alignment horizontal="center" vertical="center"/>
    </xf>
    <xf numFmtId="0" fontId="144" fillId="35" borderId="14" xfId="0" applyFont="1" applyFill="1" applyBorder="1" applyAlignment="1">
      <alignment horizontal="left" vertical="center"/>
    </xf>
    <xf numFmtId="0" fontId="144" fillId="35" borderId="14" xfId="0" applyFont="1" applyFill="1" applyBorder="1" applyAlignment="1">
      <alignment vertical="center"/>
    </xf>
    <xf numFmtId="0" fontId="144" fillId="35" borderId="27" xfId="0" applyFont="1" applyFill="1" applyBorder="1" applyAlignment="1">
      <alignment vertical="center"/>
    </xf>
    <xf numFmtId="0" fontId="144" fillId="35" borderId="10" xfId="0" applyFont="1" applyFill="1" applyBorder="1" applyAlignment="1">
      <alignment vertical="center"/>
    </xf>
    <xf numFmtId="0" fontId="144" fillId="35" borderId="26" xfId="0" applyFont="1" applyFill="1" applyBorder="1" applyAlignment="1">
      <alignment vertical="center"/>
    </xf>
    <xf numFmtId="0" fontId="63" fillId="37" borderId="10" xfId="0" applyFont="1" applyFill="1" applyBorder="1" applyAlignment="1">
      <alignment horizontal="left" vertical="center"/>
    </xf>
    <xf numFmtId="0" fontId="147" fillId="37" borderId="10" xfId="0" applyFont="1" applyFill="1" applyBorder="1" applyAlignment="1">
      <alignment horizontal="right" vertical="center"/>
    </xf>
    <xf numFmtId="0" fontId="148" fillId="37" borderId="14" xfId="0" applyFont="1" applyFill="1" applyBorder="1" applyAlignment="1">
      <alignment horizontal="distributed" vertical="center" wrapText="1"/>
    </xf>
    <xf numFmtId="0" fontId="148" fillId="37" borderId="14" xfId="0" applyFont="1" applyFill="1" applyBorder="1" applyAlignment="1">
      <alignment horizontal="distributed" vertical="center"/>
    </xf>
    <xf numFmtId="0" fontId="148" fillId="37" borderId="0" xfId="0" applyFont="1" applyFill="1" applyAlignment="1">
      <alignment horizontal="distributed" vertical="center"/>
    </xf>
    <xf numFmtId="0" fontId="148" fillId="37" borderId="10" xfId="0" applyFont="1" applyFill="1" applyBorder="1" applyAlignment="1">
      <alignment horizontal="distributed" vertical="center"/>
    </xf>
    <xf numFmtId="0" fontId="21" fillId="37" borderId="0" xfId="0" applyFont="1" applyFill="1" applyAlignment="1">
      <alignment horizontal="distributed" vertical="center" justifyLastLine="1"/>
    </xf>
    <xf numFmtId="0" fontId="21" fillId="37" borderId="0" xfId="0" applyFont="1" applyFill="1" applyBorder="1" applyAlignment="1">
      <alignment horizontal="right" vertical="center"/>
    </xf>
    <xf numFmtId="0" fontId="24" fillId="0" borderId="0" xfId="69" applyFont="1" applyBorder="1" applyAlignment="1">
      <alignment vertical="center" wrapText="1"/>
    </xf>
    <xf numFmtId="0" fontId="154" fillId="0" borderId="0" xfId="69" applyFont="1" applyAlignment="1">
      <alignment vertical="center" wrapText="1"/>
    </xf>
    <xf numFmtId="0" fontId="154" fillId="0" borderId="0" xfId="69" applyFont="1" applyAlignment="1">
      <alignment vertical="center"/>
    </xf>
    <xf numFmtId="0" fontId="24" fillId="0" borderId="0" xfId="69" applyFont="1" applyAlignment="1">
      <alignment vertical="center" wrapText="1"/>
    </xf>
    <xf numFmtId="0" fontId="24" fillId="0" borderId="0" xfId="69" applyFont="1" applyAlignment="1">
      <alignment vertical="center"/>
    </xf>
    <xf numFmtId="0" fontId="108" fillId="31" borderId="296" xfId="69" applyFont="1" applyFill="1" applyBorder="1" applyAlignment="1">
      <alignment horizontal="center" vertical="center" shrinkToFit="1"/>
    </xf>
    <xf numFmtId="0" fontId="108" fillId="31" borderId="289" xfId="69" applyFont="1" applyFill="1" applyBorder="1" applyAlignment="1">
      <alignment horizontal="center" vertical="center" shrinkToFit="1"/>
    </xf>
    <xf numFmtId="0" fontId="108" fillId="31" borderId="295" xfId="69" applyFont="1" applyFill="1" applyBorder="1" applyAlignment="1">
      <alignment horizontal="center" vertical="center" shrinkToFit="1"/>
    </xf>
    <xf numFmtId="49" fontId="24" fillId="31" borderId="297" xfId="69" applyNumberFormat="1" applyFont="1" applyFill="1" applyBorder="1" applyAlignment="1">
      <alignment horizontal="center" vertical="center"/>
    </xf>
    <xf numFmtId="49" fontId="24" fillId="31" borderId="27" xfId="69" applyNumberFormat="1" applyFont="1" applyFill="1" applyBorder="1" applyAlignment="1">
      <alignment horizontal="center" vertical="center"/>
    </xf>
    <xf numFmtId="49" fontId="24" fillId="31" borderId="292" xfId="69" applyNumberFormat="1" applyFont="1" applyFill="1" applyBorder="1" applyAlignment="1">
      <alignment horizontal="center" vertical="center"/>
    </xf>
    <xf numFmtId="49" fontId="24" fillId="31" borderId="15" xfId="69" applyNumberFormat="1" applyFont="1" applyFill="1" applyBorder="1" applyAlignment="1">
      <alignment horizontal="center" vertical="center"/>
    </xf>
    <xf numFmtId="49" fontId="24" fillId="31" borderId="76" xfId="69" applyNumberFormat="1" applyFont="1" applyFill="1" applyBorder="1" applyAlignment="1">
      <alignment horizontal="center" vertical="center"/>
    </xf>
    <xf numFmtId="49" fontId="24" fillId="31" borderId="306" xfId="69" applyNumberFormat="1" applyFont="1" applyFill="1" applyBorder="1" applyAlignment="1">
      <alignment horizontal="center" vertical="center"/>
    </xf>
    <xf numFmtId="49" fontId="24" fillId="31" borderId="294" xfId="69" applyNumberFormat="1" applyFont="1" applyFill="1" applyBorder="1" applyAlignment="1">
      <alignment horizontal="center" vertical="center"/>
    </xf>
    <xf numFmtId="49" fontId="24" fillId="31" borderId="26" xfId="69" applyNumberFormat="1" applyFont="1" applyFill="1" applyBorder="1" applyAlignment="1">
      <alignment horizontal="center" vertical="center"/>
    </xf>
    <xf numFmtId="0" fontId="21" fillId="0" borderId="76" xfId="69" applyFont="1" applyFill="1" applyBorder="1" applyAlignment="1">
      <alignment horizontal="center" vertical="center" wrapText="1"/>
    </xf>
    <xf numFmtId="0" fontId="21" fillId="0" borderId="312" xfId="69" applyFont="1" applyFill="1" applyBorder="1" applyAlignment="1">
      <alignment horizontal="center" vertical="center" wrapText="1"/>
    </xf>
    <xf numFmtId="0" fontId="21" fillId="0" borderId="307" xfId="69" applyFont="1" applyFill="1" applyBorder="1" applyAlignment="1">
      <alignment horizontal="center" vertical="center" wrapText="1"/>
    </xf>
    <xf numFmtId="0" fontId="21" fillId="0" borderId="294" xfId="69" applyFont="1" applyFill="1" applyBorder="1" applyAlignment="1">
      <alignment horizontal="center" vertical="center" wrapText="1"/>
    </xf>
    <xf numFmtId="0" fontId="21" fillId="0" borderId="10" xfId="69" applyFont="1" applyFill="1" applyBorder="1" applyAlignment="1">
      <alignment horizontal="center" vertical="center" wrapText="1"/>
    </xf>
    <xf numFmtId="0" fontId="21" fillId="0" borderId="73" xfId="69" applyFont="1" applyFill="1" applyBorder="1" applyAlignment="1">
      <alignment horizontal="center" vertical="center" wrapText="1"/>
    </xf>
    <xf numFmtId="0" fontId="108" fillId="0" borderId="303" xfId="69" applyFont="1" applyFill="1" applyBorder="1" applyAlignment="1">
      <alignment horizontal="center" vertical="center" shrinkToFit="1"/>
    </xf>
    <xf numFmtId="0" fontId="108" fillId="0" borderId="309" xfId="69" applyFont="1" applyFill="1" applyBorder="1" applyAlignment="1">
      <alignment horizontal="center" vertical="center" shrinkToFit="1"/>
    </xf>
    <xf numFmtId="0" fontId="24" fillId="0" borderId="308" xfId="69" applyFont="1" applyFill="1" applyBorder="1" applyAlignment="1">
      <alignment horizontal="center" vertical="center" shrinkToFit="1"/>
    </xf>
    <xf numFmtId="0" fontId="24" fillId="0" borderId="310" xfId="69" applyFont="1" applyFill="1" applyBorder="1" applyAlignment="1">
      <alignment horizontal="center" vertical="center" shrinkToFit="1"/>
    </xf>
    <xf numFmtId="0" fontId="21" fillId="31" borderId="76" xfId="69" applyFont="1" applyFill="1" applyBorder="1" applyAlignment="1">
      <alignment horizontal="center" vertical="center" wrapText="1"/>
    </xf>
    <xf numFmtId="0" fontId="21" fillId="31" borderId="312" xfId="69" applyFont="1" applyFill="1" applyBorder="1" applyAlignment="1">
      <alignment horizontal="center" vertical="center" wrapText="1"/>
    </xf>
    <xf numFmtId="0" fontId="21" fillId="31" borderId="307" xfId="69" applyFont="1" applyFill="1" applyBorder="1" applyAlignment="1">
      <alignment horizontal="center" vertical="center" wrapText="1"/>
    </xf>
    <xf numFmtId="0" fontId="21" fillId="31" borderId="61" xfId="69" applyFont="1" applyFill="1" applyBorder="1" applyAlignment="1">
      <alignment horizontal="center" vertical="center" wrapText="1"/>
    </xf>
    <xf numFmtId="0" fontId="21" fillId="31" borderId="65" xfId="69" applyFont="1" applyFill="1" applyBorder="1" applyAlignment="1">
      <alignment horizontal="center" vertical="center" wrapText="1"/>
    </xf>
    <xf numFmtId="0" fontId="21" fillId="31" borderId="70" xfId="69" applyFont="1" applyFill="1" applyBorder="1" applyAlignment="1">
      <alignment horizontal="center" vertical="center" wrapText="1"/>
    </xf>
    <xf numFmtId="0" fontId="24" fillId="31" borderId="303" xfId="69" applyFont="1" applyFill="1" applyBorder="1" applyAlignment="1">
      <alignment horizontal="center" vertical="center" shrinkToFit="1"/>
    </xf>
    <xf numFmtId="0" fontId="24" fillId="31" borderId="300" xfId="69" applyFont="1" applyFill="1" applyBorder="1" applyAlignment="1">
      <alignment horizontal="center" vertical="center" shrinkToFit="1"/>
    </xf>
    <xf numFmtId="0" fontId="108" fillId="0" borderId="304" xfId="69" applyFont="1" applyBorder="1" applyAlignment="1">
      <alignment horizontal="center" vertical="center" shrinkToFit="1"/>
    </xf>
    <xf numFmtId="0" fontId="108" fillId="0" borderId="301" xfId="69" applyFont="1" applyBorder="1" applyAlignment="1">
      <alignment horizontal="center" vertical="center" shrinkToFit="1"/>
    </xf>
    <xf numFmtId="0" fontId="64" fillId="31" borderId="76" xfId="69" applyFont="1" applyFill="1" applyBorder="1" applyAlignment="1">
      <alignment horizontal="center" vertical="center" wrapText="1"/>
    </xf>
    <xf numFmtId="0" fontId="64" fillId="31" borderId="312" xfId="69" applyFont="1" applyFill="1" applyBorder="1" applyAlignment="1">
      <alignment horizontal="center" vertical="center" wrapText="1"/>
    </xf>
    <xf numFmtId="0" fontId="64" fillId="31" borderId="307" xfId="69" applyFont="1" applyFill="1" applyBorder="1" applyAlignment="1">
      <alignment horizontal="center" vertical="center" wrapText="1"/>
    </xf>
    <xf numFmtId="0" fontId="64" fillId="31" borderId="292" xfId="69" applyFont="1" applyFill="1" applyBorder="1" applyAlignment="1">
      <alignment horizontal="center" vertical="center" wrapText="1"/>
    </xf>
    <xf numFmtId="0" fontId="64" fillId="31" borderId="0" xfId="69" applyFont="1" applyFill="1" applyBorder="1" applyAlignment="1">
      <alignment horizontal="center" vertical="center" wrapText="1"/>
    </xf>
    <xf numFmtId="0" fontId="64" fillId="31" borderId="69" xfId="69" applyFont="1" applyFill="1" applyBorder="1" applyAlignment="1">
      <alignment horizontal="center" vertical="center" wrapText="1"/>
    </xf>
    <xf numFmtId="0" fontId="64" fillId="31" borderId="294" xfId="69" applyFont="1" applyFill="1" applyBorder="1" applyAlignment="1">
      <alignment horizontal="center" vertical="center" wrapText="1"/>
    </xf>
    <xf numFmtId="0" fontId="64" fillId="31" borderId="10" xfId="69" applyFont="1" applyFill="1" applyBorder="1" applyAlignment="1">
      <alignment horizontal="center" vertical="center" wrapText="1"/>
    </xf>
    <xf numFmtId="0" fontId="64" fillId="31" borderId="73" xfId="69" applyFont="1" applyFill="1" applyBorder="1" applyAlignment="1">
      <alignment horizontal="center" vertical="center" wrapText="1"/>
    </xf>
    <xf numFmtId="0" fontId="108" fillId="31" borderId="305" xfId="69" applyFont="1" applyFill="1" applyBorder="1" applyAlignment="1">
      <alignment horizontal="center" vertical="center" shrinkToFit="1"/>
    </xf>
    <xf numFmtId="0" fontId="108" fillId="31" borderId="287" xfId="69" applyFont="1" applyFill="1" applyBorder="1" applyAlignment="1">
      <alignment horizontal="center" vertical="center" shrinkToFit="1"/>
    </xf>
    <xf numFmtId="0" fontId="108" fillId="31" borderId="311" xfId="69" applyFont="1" applyFill="1" applyBorder="1" applyAlignment="1">
      <alignment horizontal="center" vertical="center" shrinkToFit="1"/>
    </xf>
    <xf numFmtId="0" fontId="24" fillId="0" borderId="269" xfId="69" applyFont="1" applyBorder="1" applyAlignment="1">
      <alignment horizontal="center" vertical="center"/>
    </xf>
    <xf numFmtId="0" fontId="24" fillId="0" borderId="63" xfId="69" applyFont="1" applyBorder="1" applyAlignment="1">
      <alignment horizontal="center" vertical="center"/>
    </xf>
    <xf numFmtId="0" fontId="24" fillId="0" borderId="175" xfId="69" applyFont="1" applyBorder="1" applyAlignment="1">
      <alignment horizontal="center" vertical="center"/>
    </xf>
    <xf numFmtId="0" fontId="108" fillId="31" borderId="297" xfId="69" applyFont="1" applyFill="1" applyBorder="1" applyAlignment="1">
      <alignment horizontal="center" vertical="center" wrapText="1"/>
    </xf>
    <xf numFmtId="0" fontId="108" fillId="31" borderId="14" xfId="69" applyFont="1" applyFill="1" applyBorder="1" applyAlignment="1">
      <alignment horizontal="center" vertical="center" wrapText="1"/>
    </xf>
    <xf numFmtId="0" fontId="108" fillId="31" borderId="103" xfId="69" applyFont="1" applyFill="1" applyBorder="1" applyAlignment="1">
      <alignment horizontal="center" vertical="center" wrapText="1"/>
    </xf>
    <xf numFmtId="0" fontId="108" fillId="31" borderId="61" xfId="69" applyFont="1" applyFill="1" applyBorder="1" applyAlignment="1">
      <alignment horizontal="center" vertical="center" wrapText="1"/>
    </xf>
    <xf numFmtId="0" fontId="108" fillId="31" borderId="65" xfId="69" applyFont="1" applyFill="1" applyBorder="1" applyAlignment="1">
      <alignment horizontal="center" vertical="center" wrapText="1"/>
    </xf>
    <xf numFmtId="0" fontId="108" fillId="31" borderId="70" xfId="69" applyFont="1" applyFill="1" applyBorder="1" applyAlignment="1">
      <alignment horizontal="center" vertical="center" wrapText="1"/>
    </xf>
    <xf numFmtId="0" fontId="64" fillId="31" borderId="297" xfId="69" applyFont="1" applyFill="1" applyBorder="1" applyAlignment="1">
      <alignment horizontal="center" vertical="center" wrapText="1"/>
    </xf>
    <xf numFmtId="0" fontId="64" fillId="31" borderId="14" xfId="69" applyFont="1" applyFill="1" applyBorder="1" applyAlignment="1">
      <alignment horizontal="center" vertical="center" wrapText="1"/>
    </xf>
    <xf numFmtId="0" fontId="64" fillId="31" borderId="103" xfId="69" applyFont="1" applyFill="1" applyBorder="1" applyAlignment="1">
      <alignment horizontal="center" vertical="center" wrapText="1"/>
    </xf>
    <xf numFmtId="0" fontId="24" fillId="0" borderId="296" xfId="69" applyFont="1" applyFill="1" applyBorder="1" applyAlignment="1">
      <alignment horizontal="center" vertical="center"/>
    </xf>
    <xf numFmtId="0" fontId="24" fillId="0" borderId="289" xfId="69" applyFont="1" applyFill="1" applyBorder="1" applyAlignment="1">
      <alignment horizontal="center" vertical="center"/>
    </xf>
    <xf numFmtId="0" fontId="24" fillId="0" borderId="295" xfId="69" applyFont="1" applyFill="1" applyBorder="1" applyAlignment="1">
      <alignment horizontal="center" vertical="center"/>
    </xf>
    <xf numFmtId="0" fontId="64" fillId="31" borderId="61" xfId="69" applyFont="1" applyFill="1" applyBorder="1" applyAlignment="1">
      <alignment horizontal="center" vertical="center" wrapText="1"/>
    </xf>
    <xf numFmtId="0" fontId="64" fillId="31" borderId="65" xfId="69" applyFont="1" applyFill="1" applyBorder="1" applyAlignment="1">
      <alignment horizontal="center" vertical="center" wrapText="1"/>
    </xf>
    <xf numFmtId="0" fontId="64" fillId="31" borderId="70" xfId="69" applyFont="1" applyFill="1" applyBorder="1" applyAlignment="1">
      <alignment horizontal="center" vertical="center" wrapText="1"/>
    </xf>
    <xf numFmtId="0" fontId="24" fillId="31" borderId="298" xfId="69" applyFont="1" applyFill="1" applyBorder="1" applyAlignment="1">
      <alignment horizontal="center" vertical="center" shrinkToFit="1"/>
    </xf>
    <xf numFmtId="0" fontId="24" fillId="31" borderId="283" xfId="69" applyFont="1" applyFill="1" applyBorder="1" applyAlignment="1">
      <alignment horizontal="center" vertical="center" shrinkToFit="1"/>
    </xf>
    <xf numFmtId="0" fontId="24" fillId="31" borderId="287" xfId="69" applyFont="1" applyFill="1" applyBorder="1" applyAlignment="1">
      <alignment horizontal="center" vertical="center" shrinkToFit="1"/>
    </xf>
    <xf numFmtId="0" fontId="108" fillId="31" borderId="298" xfId="69" applyFont="1" applyFill="1" applyBorder="1" applyAlignment="1">
      <alignment horizontal="center" vertical="center" shrinkToFit="1"/>
    </xf>
    <xf numFmtId="0" fontId="108" fillId="31" borderId="302" xfId="69" applyFont="1" applyFill="1" applyBorder="1" applyAlignment="1">
      <alignment horizontal="center" vertical="center" shrinkToFit="1"/>
    </xf>
    <xf numFmtId="0" fontId="108" fillId="31" borderId="309" xfId="69" applyFont="1" applyFill="1" applyBorder="1" applyAlignment="1">
      <alignment horizontal="center" vertical="center" shrinkToFit="1"/>
    </xf>
    <xf numFmtId="0" fontId="108" fillId="31" borderId="297" xfId="69" applyFont="1" applyFill="1" applyBorder="1" applyAlignment="1">
      <alignment horizontal="center" vertical="center" shrinkToFit="1"/>
    </xf>
    <xf numFmtId="0" fontId="108" fillId="31" borderId="292" xfId="69" applyFont="1" applyFill="1" applyBorder="1" applyAlignment="1">
      <alignment horizontal="center" vertical="center" shrinkToFit="1"/>
    </xf>
    <xf numFmtId="0" fontId="108" fillId="31" borderId="294" xfId="69" applyFont="1" applyFill="1" applyBorder="1" applyAlignment="1">
      <alignment horizontal="center" vertical="center" shrinkToFit="1"/>
    </xf>
    <xf numFmtId="0" fontId="24" fillId="0" borderId="299" xfId="69" applyFont="1" applyBorder="1" applyAlignment="1">
      <alignment horizontal="center" vertical="center" shrinkToFit="1"/>
    </xf>
    <xf numFmtId="0" fontId="24" fillId="0" borderId="301" xfId="69" applyFont="1" applyBorder="1" applyAlignment="1">
      <alignment horizontal="center" vertical="center" shrinkToFit="1"/>
    </xf>
    <xf numFmtId="49" fontId="24" fillId="31" borderId="61" xfId="69" applyNumberFormat="1" applyFont="1" applyFill="1" applyBorder="1" applyAlignment="1">
      <alignment horizontal="center" vertical="center"/>
    </xf>
    <xf numFmtId="49" fontId="24" fillId="31" borderId="78" xfId="69" applyNumberFormat="1" applyFont="1" applyFill="1" applyBorder="1" applyAlignment="1">
      <alignment horizontal="center" vertical="center"/>
    </xf>
    <xf numFmtId="0" fontId="21" fillId="0" borderId="233" xfId="69" applyFont="1" applyFill="1" applyBorder="1" applyAlignment="1">
      <alignment horizontal="center" vertical="center" wrapText="1"/>
    </xf>
    <xf numFmtId="0" fontId="21" fillId="31" borderId="233" xfId="69" applyFont="1" applyFill="1" applyBorder="1" applyAlignment="1">
      <alignment horizontal="center" vertical="center" wrapText="1"/>
    </xf>
    <xf numFmtId="0" fontId="64" fillId="31" borderId="233" xfId="69" applyFont="1" applyFill="1" applyBorder="1" applyAlignment="1">
      <alignment horizontal="center" vertical="center" wrapText="1"/>
    </xf>
    <xf numFmtId="0" fontId="21" fillId="31" borderId="234" xfId="69" applyFont="1" applyFill="1" applyBorder="1" applyAlignment="1">
      <alignment horizontal="center" vertical="center" wrapText="1"/>
    </xf>
    <xf numFmtId="0" fontId="64" fillId="31" borderId="234" xfId="69" applyFont="1" applyFill="1" applyBorder="1" applyAlignment="1">
      <alignment horizontal="center" vertical="center" wrapText="1"/>
    </xf>
    <xf numFmtId="0" fontId="108" fillId="31" borderId="244" xfId="69" applyFont="1" applyFill="1" applyBorder="1" applyAlignment="1">
      <alignment horizontal="center" vertical="center" wrapText="1"/>
    </xf>
    <xf numFmtId="0" fontId="64" fillId="31" borderId="244" xfId="69" applyFont="1" applyFill="1" applyBorder="1" applyAlignment="1">
      <alignment horizontal="center" vertical="center" wrapText="1"/>
    </xf>
    <xf numFmtId="0" fontId="24" fillId="0" borderId="269" xfId="69" applyFont="1" applyBorder="1" applyAlignment="1">
      <alignment horizontal="center" vertical="center" textRotation="255"/>
    </xf>
    <xf numFmtId="0" fontId="24" fillId="0" borderId="63" xfId="69" applyFont="1" applyBorder="1" applyAlignment="1">
      <alignment horizontal="center" vertical="center" textRotation="255"/>
    </xf>
    <xf numFmtId="0" fontId="24" fillId="0" borderId="175" xfId="69" applyFont="1" applyBorder="1" applyAlignment="1">
      <alignment horizontal="center" vertical="center" textRotation="255"/>
    </xf>
    <xf numFmtId="0" fontId="24" fillId="0" borderId="283" xfId="69" applyFont="1" applyFill="1" applyBorder="1" applyAlignment="1">
      <alignment horizontal="center" vertical="center" wrapText="1"/>
    </xf>
    <xf numFmtId="0" fontId="24" fillId="0" borderId="287" xfId="69" applyFont="1" applyFill="1" applyBorder="1" applyAlignment="1">
      <alignment horizontal="center" vertical="center"/>
    </xf>
    <xf numFmtId="0" fontId="24" fillId="0" borderId="284" xfId="69" applyFont="1" applyFill="1" applyBorder="1" applyAlignment="1">
      <alignment horizontal="center" vertical="center"/>
    </xf>
    <xf numFmtId="0" fontId="24" fillId="0" borderId="14" xfId="69" applyFont="1" applyFill="1" applyBorder="1" applyAlignment="1">
      <alignment horizontal="center" vertical="center"/>
    </xf>
    <xf numFmtId="0" fontId="24" fillId="0" borderId="103" xfId="69" applyFont="1" applyFill="1" applyBorder="1" applyAlignment="1">
      <alignment horizontal="center" vertical="center"/>
    </xf>
    <xf numFmtId="0" fontId="24" fillId="0" borderId="288" xfId="69" applyFont="1" applyFill="1" applyBorder="1" applyAlignment="1">
      <alignment horizontal="center" vertical="center"/>
    </xf>
    <xf numFmtId="0" fontId="24" fillId="0" borderId="0" xfId="69" applyFont="1" applyFill="1" applyBorder="1" applyAlignment="1">
      <alignment horizontal="center" vertical="center"/>
    </xf>
    <xf numFmtId="0" fontId="24" fillId="0" borderId="69" xfId="69" applyFont="1" applyFill="1" applyBorder="1" applyAlignment="1">
      <alignment horizontal="center" vertical="center"/>
    </xf>
    <xf numFmtId="0" fontId="24" fillId="0" borderId="285" xfId="69" applyFont="1" applyFill="1" applyBorder="1" applyAlignment="1">
      <alignment horizontal="center" vertical="center"/>
    </xf>
    <xf numFmtId="0" fontId="24" fillId="0" borderId="65" xfId="69" applyFont="1" applyFill="1" applyBorder="1" applyAlignment="1">
      <alignment horizontal="center" vertical="center"/>
    </xf>
    <xf numFmtId="0" fontId="24" fillId="0" borderId="70" xfId="69" applyFont="1" applyFill="1" applyBorder="1" applyAlignment="1">
      <alignment horizontal="center" vertical="center"/>
    </xf>
    <xf numFmtId="0" fontId="24" fillId="0" borderId="244" xfId="69" applyFont="1" applyBorder="1" applyAlignment="1">
      <alignment horizontal="center" vertical="center"/>
    </xf>
    <xf numFmtId="0" fontId="24" fillId="0" borderId="27" xfId="69" applyFont="1" applyBorder="1" applyAlignment="1">
      <alignment horizontal="center" vertical="center"/>
    </xf>
    <xf numFmtId="0" fontId="24" fillId="0" borderId="235" xfId="69" applyFont="1" applyBorder="1" applyAlignment="1">
      <alignment horizontal="center" vertical="center"/>
    </xf>
    <xf numFmtId="0" fontId="24" fillId="0" borderId="15" xfId="69" applyFont="1" applyBorder="1" applyAlignment="1">
      <alignment horizontal="center" vertical="center"/>
    </xf>
    <xf numFmtId="0" fontId="24" fillId="0" borderId="292" xfId="69" applyFont="1" applyBorder="1" applyAlignment="1">
      <alignment horizontal="center" vertical="center"/>
    </xf>
    <xf numFmtId="0" fontId="24" fillId="0" borderId="76" xfId="69" applyFont="1" applyFill="1" applyBorder="1" applyAlignment="1">
      <alignment horizontal="center" vertical="center"/>
    </xf>
    <xf numFmtId="0" fontId="24" fillId="0" borderId="233" xfId="69" applyFont="1" applyFill="1" applyBorder="1" applyAlignment="1">
      <alignment horizontal="center" vertical="center"/>
    </xf>
    <xf numFmtId="0" fontId="24" fillId="0" borderId="234" xfId="69" applyFont="1" applyFill="1" applyBorder="1" applyAlignment="1">
      <alignment horizontal="center" vertical="center"/>
    </xf>
    <xf numFmtId="0" fontId="24" fillId="0" borderId="61" xfId="69" applyFont="1" applyFill="1" applyBorder="1" applyAlignment="1">
      <alignment horizontal="center" vertical="center"/>
    </xf>
    <xf numFmtId="0" fontId="24" fillId="0" borderId="290" xfId="69" applyFont="1" applyFill="1" applyBorder="1" applyAlignment="1">
      <alignment horizontal="center" vertical="center"/>
    </xf>
    <xf numFmtId="0" fontId="24" fillId="0" borderId="291" xfId="69" applyFont="1" applyFill="1" applyBorder="1" applyAlignment="1">
      <alignment horizontal="center" vertical="center"/>
    </xf>
    <xf numFmtId="0" fontId="24" fillId="0" borderId="286" xfId="69" applyFont="1" applyFill="1" applyBorder="1" applyAlignment="1">
      <alignment horizontal="center" vertical="center"/>
    </xf>
    <xf numFmtId="0" fontId="24" fillId="0" borderId="292" xfId="69" applyFont="1" applyFill="1" applyBorder="1" applyAlignment="1">
      <alignment horizontal="center" vertical="center"/>
    </xf>
    <xf numFmtId="0" fontId="24" fillId="0" borderId="237" xfId="69" applyFont="1" applyFill="1" applyBorder="1" applyAlignment="1">
      <alignment horizontal="center" vertical="center"/>
    </xf>
    <xf numFmtId="0" fontId="24" fillId="0" borderId="10" xfId="69" applyFont="1" applyFill="1" applyBorder="1" applyAlignment="1">
      <alignment horizontal="center" vertical="center"/>
    </xf>
    <xf numFmtId="0" fontId="24" fillId="0" borderId="73" xfId="69" applyFont="1" applyFill="1" applyBorder="1" applyAlignment="1">
      <alignment horizontal="center" vertical="center"/>
    </xf>
    <xf numFmtId="0" fontId="24" fillId="0" borderId="234" xfId="69" applyFont="1" applyFill="1" applyBorder="1" applyAlignment="1">
      <alignment horizontal="center" vertical="center" wrapText="1"/>
    </xf>
    <xf numFmtId="0" fontId="24" fillId="0" borderId="69" xfId="69" applyFont="1" applyFill="1" applyBorder="1" applyAlignment="1">
      <alignment horizontal="center" vertical="center" wrapText="1"/>
    </xf>
    <xf numFmtId="0" fontId="24" fillId="0" borderId="73" xfId="69" applyFont="1" applyFill="1" applyBorder="1" applyAlignment="1">
      <alignment horizontal="center" vertical="center" wrapText="1"/>
    </xf>
    <xf numFmtId="0" fontId="24" fillId="0" borderId="294" xfId="69" applyFont="1" applyFill="1" applyBorder="1" applyAlignment="1">
      <alignment horizontal="center" vertical="center"/>
    </xf>
    <xf numFmtId="0" fontId="24" fillId="0" borderId="215" xfId="69" applyFont="1" applyFill="1" applyBorder="1" applyAlignment="1">
      <alignment horizontal="center" vertical="center"/>
    </xf>
    <xf numFmtId="0" fontId="24" fillId="0" borderId="244" xfId="69" applyFont="1" applyFill="1" applyBorder="1" applyAlignment="1">
      <alignment horizontal="center" vertical="center"/>
    </xf>
    <xf numFmtId="0" fontId="24" fillId="0" borderId="235" xfId="69" applyFont="1" applyFill="1" applyBorder="1" applyAlignment="1">
      <alignment horizontal="center" vertical="center"/>
    </xf>
    <xf numFmtId="0" fontId="24" fillId="0" borderId="244" xfId="69" applyFont="1" applyFill="1" applyBorder="1" applyAlignment="1">
      <alignment horizontal="distributed" vertical="center" indent="2"/>
    </xf>
    <xf numFmtId="0" fontId="24" fillId="0" borderId="14" xfId="69" applyFont="1" applyFill="1" applyBorder="1" applyAlignment="1">
      <alignment horizontal="distributed" vertical="center" indent="2"/>
    </xf>
    <xf numFmtId="0" fontId="24" fillId="0" borderId="103" xfId="69" applyFont="1" applyFill="1" applyBorder="1" applyAlignment="1">
      <alignment horizontal="distributed" vertical="center" indent="2"/>
    </xf>
    <xf numFmtId="0" fontId="24" fillId="0" borderId="235" xfId="69" applyFont="1" applyFill="1" applyBorder="1" applyAlignment="1">
      <alignment horizontal="distributed" vertical="center" indent="2"/>
    </xf>
    <xf numFmtId="0" fontId="24" fillId="0" borderId="0" xfId="69" applyFont="1" applyFill="1" applyBorder="1" applyAlignment="1">
      <alignment horizontal="distributed" vertical="center" indent="2"/>
    </xf>
    <xf numFmtId="0" fontId="24" fillId="0" borderId="69" xfId="69" applyFont="1" applyFill="1" applyBorder="1" applyAlignment="1">
      <alignment horizontal="distributed" vertical="center" indent="2"/>
    </xf>
    <xf numFmtId="0" fontId="24" fillId="0" borderId="292" xfId="69" applyFont="1" applyFill="1" applyBorder="1" applyAlignment="1">
      <alignment horizontal="distributed" vertical="center" indent="2"/>
    </xf>
    <xf numFmtId="0" fontId="24" fillId="0" borderId="237" xfId="69" applyFont="1" applyFill="1" applyBorder="1" applyAlignment="1">
      <alignment horizontal="distributed" vertical="center" indent="2"/>
    </xf>
    <xf numFmtId="0" fontId="24" fillId="0" borderId="10" xfId="69" applyFont="1" applyFill="1" applyBorder="1" applyAlignment="1">
      <alignment horizontal="distributed" vertical="center" indent="2"/>
    </xf>
    <xf numFmtId="0" fontId="24" fillId="0" borderId="73" xfId="69" applyFont="1" applyFill="1" applyBorder="1" applyAlignment="1">
      <alignment horizontal="distributed" vertical="center" indent="2"/>
    </xf>
    <xf numFmtId="0" fontId="24" fillId="0" borderId="240" xfId="69" applyFont="1" applyFill="1" applyBorder="1" applyAlignment="1">
      <alignment horizontal="center" vertical="center"/>
    </xf>
    <xf numFmtId="0" fontId="24" fillId="0" borderId="241" xfId="69" applyFont="1" applyFill="1" applyBorder="1" applyAlignment="1">
      <alignment horizontal="center" vertical="center"/>
    </xf>
    <xf numFmtId="0" fontId="24" fillId="0" borderId="221" xfId="69" applyFont="1" applyFill="1" applyBorder="1" applyAlignment="1">
      <alignment horizontal="center" vertical="center"/>
    </xf>
    <xf numFmtId="0" fontId="24" fillId="0" borderId="281" xfId="69" applyFont="1" applyFill="1" applyBorder="1" applyAlignment="1">
      <alignment horizontal="center" vertical="center"/>
    </xf>
    <xf numFmtId="0" fontId="24" fillId="0" borderId="282" xfId="69" applyFont="1" applyFill="1" applyBorder="1" applyAlignment="1">
      <alignment horizontal="center" vertical="center"/>
    </xf>
    <xf numFmtId="0" fontId="24" fillId="0" borderId="76" xfId="69" applyFont="1" applyBorder="1" applyAlignment="1">
      <alignment horizontal="center" vertical="center" wrapText="1"/>
    </xf>
    <xf numFmtId="0" fontId="24" fillId="0" borderId="243" xfId="69" applyFont="1" applyBorder="1" applyAlignment="1">
      <alignment horizontal="center" vertical="center" wrapText="1"/>
    </xf>
    <xf numFmtId="0" fontId="24" fillId="0" borderId="292" xfId="69" applyFont="1" applyBorder="1" applyAlignment="1">
      <alignment horizontal="center" vertical="center" wrapText="1"/>
    </xf>
    <xf numFmtId="0" fontId="24" fillId="0" borderId="15" xfId="69" applyFont="1" applyBorder="1" applyAlignment="1">
      <alignment horizontal="center" vertical="center" wrapText="1"/>
    </xf>
    <xf numFmtId="0" fontId="24" fillId="0" borderId="294" xfId="69" applyFont="1" applyBorder="1" applyAlignment="1">
      <alignment horizontal="center" vertical="center" wrapText="1"/>
    </xf>
    <xf numFmtId="0" fontId="24" fillId="0" borderId="26" xfId="69" applyFont="1" applyBorder="1" applyAlignment="1">
      <alignment horizontal="center" vertical="center" wrapText="1"/>
    </xf>
    <xf numFmtId="0" fontId="24" fillId="0" borderId="290" xfId="69" applyFont="1" applyFill="1" applyBorder="1" applyAlignment="1">
      <alignment horizontal="center" vertical="center" wrapText="1"/>
    </xf>
    <xf numFmtId="0" fontId="24" fillId="0" borderId="293" xfId="69" applyFont="1" applyFill="1" applyBorder="1" applyAlignment="1">
      <alignment horizontal="center" vertical="center" wrapText="1"/>
    </xf>
    <xf numFmtId="0" fontId="21" fillId="0" borderId="0" xfId="69" applyFont="1" applyFill="1" applyAlignment="1">
      <alignment horizontal="center" vertical="center"/>
    </xf>
    <xf numFmtId="0" fontId="21" fillId="0" borderId="236" xfId="69" applyFont="1" applyFill="1" applyBorder="1" applyAlignment="1">
      <alignment horizontal="center" vertical="center"/>
    </xf>
    <xf numFmtId="0" fontId="24" fillId="0" borderId="0" xfId="69" applyFont="1" applyFill="1" applyBorder="1" applyAlignment="1">
      <alignment horizontal="right" vertical="center"/>
    </xf>
    <xf numFmtId="0" fontId="29" fillId="0" borderId="0" xfId="69" applyFont="1" applyFill="1" applyBorder="1" applyAlignment="1">
      <alignment vertical="center"/>
    </xf>
    <xf numFmtId="0" fontId="125" fillId="0" borderId="0" xfId="69" applyFont="1" applyFill="1" applyAlignment="1">
      <alignment wrapText="1"/>
    </xf>
    <xf numFmtId="0" fontId="150" fillId="0" borderId="65" xfId="69" applyFont="1" applyFill="1" applyBorder="1" applyAlignment="1">
      <alignment horizontal="center" vertical="center"/>
    </xf>
    <xf numFmtId="0" fontId="22" fillId="0" borderId="0" xfId="69" applyFont="1" applyFill="1" applyAlignment="1">
      <alignment horizontal="center" vertical="center" wrapText="1"/>
    </xf>
    <xf numFmtId="0" fontId="21" fillId="0" borderId="0" xfId="69" applyFont="1" applyFill="1" applyAlignment="1">
      <alignment horizontal="center" vertical="center" wrapText="1"/>
    </xf>
    <xf numFmtId="0" fontId="21" fillId="0" borderId="215" xfId="69" applyFont="1" applyFill="1" applyBorder="1" applyAlignment="1">
      <alignment horizontal="center" vertical="center" wrapText="1"/>
    </xf>
    <xf numFmtId="0" fontId="21" fillId="0" borderId="218" xfId="69" applyFont="1" applyFill="1" applyBorder="1" applyAlignment="1">
      <alignment horizontal="center" vertical="center" wrapText="1"/>
    </xf>
    <xf numFmtId="0" fontId="21" fillId="0" borderId="76" xfId="69" applyFont="1" applyFill="1" applyBorder="1" applyAlignment="1">
      <alignment horizontal="center" vertical="center"/>
    </xf>
    <xf numFmtId="0" fontId="21" fillId="0" borderId="234" xfId="69" applyFont="1" applyFill="1" applyBorder="1" applyAlignment="1">
      <alignment horizontal="center" vertical="center"/>
    </xf>
    <xf numFmtId="0" fontId="21" fillId="0" borderId="61" xfId="69" applyFont="1" applyFill="1" applyBorder="1" applyAlignment="1">
      <alignment horizontal="center" vertical="center"/>
    </xf>
    <xf numFmtId="0" fontId="21" fillId="0" borderId="70" xfId="69" applyFont="1" applyFill="1" applyBorder="1" applyAlignment="1">
      <alignment horizontal="center" vertical="center"/>
    </xf>
    <xf numFmtId="0" fontId="21" fillId="0" borderId="65" xfId="69" applyFont="1" applyFill="1" applyBorder="1" applyAlignment="1">
      <alignment horizontal="center" vertical="center"/>
    </xf>
    <xf numFmtId="188" fontId="148" fillId="27" borderId="0" xfId="44" applyNumberFormat="1" applyFont="1" applyFill="1">
      <alignment vertical="center"/>
    </xf>
    <xf numFmtId="176" fontId="148" fillId="27" borderId="0" xfId="44" applyNumberFormat="1" applyFont="1" applyFill="1" applyAlignment="1">
      <alignment horizontal="center" vertical="center"/>
    </xf>
    <xf numFmtId="0" fontId="148" fillId="28" borderId="13" xfId="44" applyFont="1" applyFill="1" applyBorder="1" applyAlignment="1">
      <alignment horizontal="left" vertical="top"/>
    </xf>
    <xf numFmtId="0" fontId="148" fillId="28" borderId="14" xfId="44" applyFont="1" applyFill="1" applyBorder="1" applyAlignment="1">
      <alignment horizontal="left" vertical="top"/>
    </xf>
    <xf numFmtId="0" fontId="148" fillId="28" borderId="27" xfId="44" applyFont="1" applyFill="1" applyBorder="1" applyAlignment="1">
      <alignment horizontal="left" vertical="top"/>
    </xf>
    <xf numFmtId="0" fontId="148" fillId="28" borderId="16" xfId="44" applyFont="1" applyFill="1" applyBorder="1" applyAlignment="1">
      <alignment horizontal="left" vertical="top"/>
    </xf>
    <xf numFmtId="0" fontId="148" fillId="28" borderId="0" xfId="44" applyFont="1" applyFill="1" applyBorder="1" applyAlignment="1">
      <alignment horizontal="left" vertical="top"/>
    </xf>
    <xf numFmtId="0" fontId="148" fillId="28" borderId="15" xfId="44" applyFont="1" applyFill="1" applyBorder="1" applyAlignment="1">
      <alignment horizontal="left" vertical="top"/>
    </xf>
    <xf numFmtId="0" fontId="148" fillId="28" borderId="18" xfId="44" applyFont="1" applyFill="1" applyBorder="1" applyAlignment="1">
      <alignment horizontal="left" vertical="top"/>
    </xf>
    <xf numFmtId="0" fontId="148" fillId="28" borderId="10" xfId="44" applyFont="1" applyFill="1" applyBorder="1" applyAlignment="1">
      <alignment horizontal="left" vertical="top"/>
    </xf>
    <xf numFmtId="0" fontId="148" fillId="28" borderId="26" xfId="44" applyFont="1" applyFill="1" applyBorder="1" applyAlignment="1">
      <alignment horizontal="left" vertical="top"/>
    </xf>
    <xf numFmtId="176" fontId="21" fillId="28" borderId="0" xfId="55" applyNumberFormat="1" applyFont="1" applyFill="1" applyAlignment="1">
      <alignment horizontal="center" vertical="center"/>
    </xf>
    <xf numFmtId="0" fontId="21" fillId="27" borderId="0" xfId="55" applyFont="1" applyFill="1" applyBorder="1" applyAlignment="1">
      <alignment horizontal="center" vertical="center"/>
    </xf>
    <xf numFmtId="0" fontId="156" fillId="0" borderId="0" xfId="44" applyFont="1" applyAlignment="1">
      <alignment horizontal="center" vertical="center"/>
    </xf>
    <xf numFmtId="0" fontId="148" fillId="0" borderId="0" xfId="44" applyFont="1" applyAlignment="1">
      <alignment horizontal="center" vertical="center"/>
    </xf>
    <xf numFmtId="0" fontId="148" fillId="0" borderId="0" xfId="44" applyFont="1">
      <alignment vertical="center"/>
    </xf>
    <xf numFmtId="0" fontId="148" fillId="28" borderId="0" xfId="44" applyFont="1" applyFill="1" applyAlignment="1">
      <alignment horizontal="center" vertical="center"/>
    </xf>
    <xf numFmtId="0" fontId="63" fillId="28" borderId="215" xfId="55" applyNumberFormat="1" applyFont="1" applyFill="1" applyBorder="1" applyAlignment="1">
      <alignment horizontal="center" vertical="center" wrapText="1"/>
    </xf>
    <xf numFmtId="0" fontId="63" fillId="28" borderId="218" xfId="55" applyNumberFormat="1" applyFont="1" applyFill="1" applyBorder="1" applyAlignment="1">
      <alignment horizontal="center" vertical="center"/>
    </xf>
    <xf numFmtId="0" fontId="63" fillId="26" borderId="215" xfId="55" applyNumberFormat="1" applyFont="1" applyFill="1" applyBorder="1" applyAlignment="1">
      <alignment horizontal="center" vertical="center" wrapText="1"/>
    </xf>
    <xf numFmtId="0" fontId="63" fillId="26" borderId="218" xfId="55" applyNumberFormat="1" applyFont="1" applyFill="1" applyBorder="1" applyAlignment="1">
      <alignment horizontal="center" vertical="center"/>
    </xf>
    <xf numFmtId="38" fontId="25" fillId="28" borderId="215" xfId="33" applyFont="1" applyFill="1" applyBorder="1" applyAlignment="1">
      <alignment horizontal="right" shrinkToFit="1"/>
    </xf>
    <xf numFmtId="38" fontId="25" fillId="28" borderId="218" xfId="33" applyFont="1" applyFill="1" applyBorder="1" applyAlignment="1">
      <alignment horizontal="right" shrinkToFit="1"/>
    </xf>
    <xf numFmtId="0" fontId="87" fillId="0" borderId="0" xfId="55" applyFont="1" applyBorder="1" applyAlignment="1">
      <alignment horizontal="center" vertical="center"/>
    </xf>
    <xf numFmtId="0" fontId="64" fillId="28" borderId="215" xfId="55" applyNumberFormat="1" applyFont="1" applyFill="1" applyBorder="1" applyAlignment="1">
      <alignment vertical="center" wrapText="1"/>
    </xf>
    <xf numFmtId="0" fontId="64" fillId="28" borderId="218" xfId="55" applyNumberFormat="1" applyFont="1" applyFill="1" applyBorder="1" applyAlignment="1">
      <alignment vertical="center" wrapText="1"/>
    </xf>
    <xf numFmtId="0" fontId="64" fillId="0" borderId="0" xfId="55" applyFont="1" applyFill="1" applyAlignment="1">
      <alignment vertical="top" wrapText="1"/>
    </xf>
    <xf numFmtId="0" fontId="21" fillId="28" borderId="215" xfId="55" applyNumberFormat="1" applyFont="1" applyFill="1" applyBorder="1" applyAlignment="1">
      <alignment horizontal="center" shrinkToFit="1"/>
    </xf>
    <xf numFmtId="0" fontId="21" fillId="28" borderId="218" xfId="55" applyNumberFormat="1" applyFont="1" applyFill="1" applyBorder="1" applyAlignment="1">
      <alignment horizontal="center" shrinkToFit="1"/>
    </xf>
    <xf numFmtId="0" fontId="26" fillId="29" borderId="19" xfId="47" applyFont="1" applyFill="1" applyBorder="1" applyAlignment="1" applyProtection="1">
      <alignment horizontal="center" vertical="center" wrapText="1"/>
      <protection locked="0"/>
    </xf>
    <xf numFmtId="0" fontId="64" fillId="0" borderId="0" xfId="47" applyFont="1" applyBorder="1" applyAlignment="1" applyProtection="1">
      <alignment horizontal="left" vertical="top" wrapText="1"/>
    </xf>
    <xf numFmtId="0" fontId="26" fillId="27" borderId="13" xfId="47" applyFont="1" applyFill="1" applyBorder="1" applyAlignment="1" applyProtection="1">
      <alignment horizontal="left" vertical="center" wrapText="1" indent="2"/>
    </xf>
    <xf numFmtId="0" fontId="26" fillId="27" borderId="27" xfId="47" applyFont="1" applyFill="1" applyBorder="1" applyAlignment="1" applyProtection="1">
      <alignment horizontal="left" vertical="center" wrapText="1" indent="2"/>
    </xf>
    <xf numFmtId="0" fontId="26" fillId="27" borderId="18" xfId="47" applyFont="1" applyFill="1" applyBorder="1" applyAlignment="1" applyProtection="1">
      <alignment horizontal="left" vertical="center" wrapText="1" indent="2"/>
    </xf>
    <xf numFmtId="0" fontId="26" fillId="27" borderId="26" xfId="47" applyFont="1" applyFill="1" applyBorder="1" applyAlignment="1" applyProtection="1">
      <alignment horizontal="left" vertical="center" wrapText="1" indent="2"/>
    </xf>
    <xf numFmtId="0" fontId="26" fillId="0" borderId="16" xfId="47" applyFont="1" applyBorder="1" applyAlignment="1" applyProtection="1">
      <alignment horizontal="justify" vertical="center" wrapText="1"/>
    </xf>
    <xf numFmtId="0" fontId="26" fillId="0" borderId="0" xfId="47" applyFont="1" applyBorder="1" applyAlignment="1" applyProtection="1">
      <alignment horizontal="justify" vertical="center" wrapText="1"/>
    </xf>
    <xf numFmtId="0" fontId="26" fillId="0" borderId="15" xfId="47" applyFont="1" applyBorder="1" applyAlignment="1" applyProtection="1">
      <alignment horizontal="justify" vertical="center" wrapText="1"/>
    </xf>
    <xf numFmtId="0" fontId="26" fillId="0" borderId="18" xfId="47" applyFont="1" applyBorder="1" applyAlignment="1" applyProtection="1">
      <alignment horizontal="justify" vertical="center" wrapText="1"/>
    </xf>
    <xf numFmtId="0" fontId="26" fillId="0" borderId="10" xfId="47" applyFont="1" applyBorder="1" applyAlignment="1" applyProtection="1">
      <alignment horizontal="justify" vertical="center" wrapText="1"/>
    </xf>
    <xf numFmtId="0" fontId="26" fillId="0" borderId="26" xfId="47" applyFont="1" applyBorder="1" applyAlignment="1" applyProtection="1">
      <alignment horizontal="justify" vertical="center" wrapText="1"/>
    </xf>
    <xf numFmtId="0" fontId="26" fillId="0" borderId="19" xfId="47" applyFont="1" applyBorder="1" applyAlignment="1" applyProtection="1">
      <alignment horizontal="center" vertical="center" wrapText="1"/>
    </xf>
    <xf numFmtId="0" fontId="20" fillId="0" borderId="19" xfId="47" applyBorder="1" applyAlignment="1" applyProtection="1">
      <alignment horizontal="center" vertical="center" wrapText="1"/>
    </xf>
    <xf numFmtId="0" fontId="28" fillId="0" borderId="0" xfId="47" applyFont="1" applyBorder="1" applyAlignment="1" applyProtection="1">
      <alignment horizontal="center" vertical="center"/>
    </xf>
    <xf numFmtId="0" fontId="26" fillId="27" borderId="16" xfId="47" applyNumberFormat="1" applyFont="1" applyFill="1" applyBorder="1" applyAlignment="1" applyProtection="1">
      <alignment horizontal="left" vertical="center" wrapText="1" indent="1"/>
    </xf>
    <xf numFmtId="0" fontId="26" fillId="27" borderId="0" xfId="47" applyNumberFormat="1" applyFont="1" applyFill="1" applyBorder="1" applyAlignment="1" applyProtection="1">
      <alignment horizontal="left" vertical="center" wrapText="1" indent="1"/>
    </xf>
    <xf numFmtId="0" fontId="26" fillId="27" borderId="15" xfId="47" applyNumberFormat="1" applyFont="1" applyFill="1" applyBorder="1" applyAlignment="1" applyProtection="1">
      <alignment horizontal="left" vertical="center" wrapText="1" indent="1"/>
    </xf>
    <xf numFmtId="185" fontId="26" fillId="27" borderId="16" xfId="47" applyNumberFormat="1" applyFont="1" applyFill="1" applyBorder="1" applyAlignment="1" applyProtection="1">
      <alignment horizontal="right" vertical="center" wrapText="1" indent="1"/>
    </xf>
    <xf numFmtId="185" fontId="26" fillId="27" borderId="0" xfId="47" applyNumberFormat="1" applyFont="1" applyFill="1" applyBorder="1" applyAlignment="1" applyProtection="1">
      <alignment horizontal="right" vertical="center" wrapText="1" indent="1"/>
    </xf>
    <xf numFmtId="185" fontId="26" fillId="27" borderId="15" xfId="47" applyNumberFormat="1" applyFont="1" applyFill="1" applyBorder="1" applyAlignment="1" applyProtection="1">
      <alignment horizontal="right" vertical="center" wrapText="1" indent="1"/>
    </xf>
    <xf numFmtId="0" fontId="26" fillId="0" borderId="16" xfId="47" applyFont="1" applyBorder="1" applyAlignment="1" applyProtection="1">
      <alignment horizontal="center" vertical="center" wrapText="1"/>
    </xf>
    <xf numFmtId="0" fontId="26" fillId="0" borderId="0" xfId="47" applyFont="1" applyBorder="1" applyAlignment="1" applyProtection="1">
      <alignment horizontal="center" vertical="center" wrapText="1"/>
    </xf>
    <xf numFmtId="0" fontId="26" fillId="0" borderId="15" xfId="47" applyFont="1" applyBorder="1" applyAlignment="1" applyProtection="1">
      <alignment horizontal="center" vertical="center" wrapText="1"/>
    </xf>
    <xf numFmtId="0" fontId="26" fillId="27" borderId="11" xfId="47" applyFont="1" applyFill="1" applyBorder="1" applyAlignment="1" applyProtection="1">
      <alignment horizontal="left" vertical="center" indent="2" shrinkToFit="1"/>
      <protection locked="0"/>
    </xf>
    <xf numFmtId="0" fontId="26" fillId="27" borderId="12" xfId="47" applyFont="1" applyFill="1" applyBorder="1" applyAlignment="1" applyProtection="1">
      <alignment horizontal="left" vertical="center" indent="2" shrinkToFit="1"/>
      <protection locked="0"/>
    </xf>
    <xf numFmtId="184" fontId="26" fillId="27" borderId="11" xfId="47" applyNumberFormat="1" applyFont="1" applyFill="1" applyBorder="1" applyAlignment="1" applyProtection="1">
      <alignment horizontal="left" vertical="center" indent="2"/>
    </xf>
    <xf numFmtId="184" fontId="26" fillId="27" borderId="12" xfId="47" applyNumberFormat="1" applyFont="1" applyFill="1" applyBorder="1" applyAlignment="1" applyProtection="1">
      <alignment horizontal="left" vertical="center" indent="2"/>
    </xf>
    <xf numFmtId="0" fontId="65" fillId="27" borderId="0" xfId="68" applyFont="1" applyFill="1" applyAlignment="1">
      <alignment horizontal="center" vertical="center" shrinkToFit="1"/>
    </xf>
    <xf numFmtId="0" fontId="65" fillId="27" borderId="10" xfId="68" applyFont="1" applyFill="1" applyBorder="1" applyAlignment="1">
      <alignment horizontal="center" vertical="center"/>
    </xf>
    <xf numFmtId="0" fontId="62" fillId="0" borderId="0" xfId="68" applyFont="1" applyAlignment="1">
      <alignment horizontal="center" vertical="center"/>
    </xf>
    <xf numFmtId="0" fontId="26" fillId="0" borderId="0" xfId="68" applyFont="1" applyAlignment="1">
      <alignment horizontal="left" vertical="center" wrapText="1"/>
    </xf>
    <xf numFmtId="0" fontId="26" fillId="0" borderId="0" xfId="68" applyFont="1" applyAlignment="1">
      <alignment horizontal="center" vertical="top" wrapText="1"/>
    </xf>
    <xf numFmtId="0" fontId="16" fillId="31" borderId="10" xfId="68" applyFill="1" applyBorder="1" applyAlignment="1">
      <alignment horizontal="center" vertical="center"/>
    </xf>
    <xf numFmtId="0" fontId="21" fillId="28" borderId="102" xfId="55" applyFont="1" applyFill="1" applyBorder="1" applyAlignment="1">
      <alignment horizontal="right" vertical="center"/>
    </xf>
    <xf numFmtId="176" fontId="24" fillId="0" borderId="102" xfId="55" applyNumberFormat="1" applyFont="1" applyFill="1" applyBorder="1" applyAlignment="1">
      <alignment vertical="center" shrinkToFit="1"/>
    </xf>
    <xf numFmtId="0" fontId="21" fillId="0" borderId="102" xfId="55" applyFont="1" applyFill="1" applyBorder="1" applyAlignment="1">
      <alignment horizontal="right" vertical="center"/>
    </xf>
    <xf numFmtId="0" fontId="21" fillId="0" borderId="62" xfId="55" applyFont="1" applyFill="1" applyBorder="1" applyAlignment="1">
      <alignment horizontal="center" vertical="center"/>
    </xf>
    <xf numFmtId="0" fontId="21" fillId="0" borderId="74" xfId="55" applyFont="1" applyFill="1" applyBorder="1" applyAlignment="1">
      <alignment horizontal="center" vertical="center"/>
    </xf>
    <xf numFmtId="0" fontId="21" fillId="0" borderId="102" xfId="55" applyFont="1" applyFill="1" applyBorder="1" applyAlignment="1">
      <alignment horizontal="left" vertical="center"/>
    </xf>
    <xf numFmtId="0" fontId="21" fillId="0" borderId="76" xfId="55" applyFont="1" applyFill="1" applyBorder="1" applyAlignment="1">
      <alignment horizontal="center" vertical="center" wrapText="1"/>
    </xf>
    <xf numFmtId="0" fontId="21" fillId="0" borderId="101" xfId="55" applyFont="1" applyFill="1" applyBorder="1" applyAlignment="1">
      <alignment horizontal="center" vertical="center" wrapText="1"/>
    </xf>
    <xf numFmtId="0" fontId="21" fillId="0" borderId="72" xfId="55" applyFont="1" applyFill="1" applyBorder="1" applyAlignment="1">
      <alignment horizontal="center" vertical="center" wrapText="1"/>
    </xf>
    <xf numFmtId="0" fontId="21" fillId="0" borderId="74" xfId="55" applyFont="1" applyFill="1" applyBorder="1" applyAlignment="1">
      <alignment horizontal="center" vertical="center" wrapText="1"/>
    </xf>
    <xf numFmtId="0" fontId="21" fillId="0" borderId="0" xfId="55" applyFont="1" applyFill="1" applyBorder="1" applyAlignment="1">
      <alignment horizontal="center" vertical="center" wrapText="1"/>
    </xf>
    <xf numFmtId="0" fontId="21" fillId="0" borderId="69" xfId="55" applyFont="1" applyFill="1" applyBorder="1" applyAlignment="1">
      <alignment horizontal="center" vertical="center" wrapText="1"/>
    </xf>
    <xf numFmtId="0" fontId="21" fillId="0" borderId="61" xfId="55" applyFont="1" applyFill="1" applyBorder="1" applyAlignment="1">
      <alignment horizontal="center" vertical="center" wrapText="1"/>
    </xf>
    <xf numFmtId="0" fontId="21" fillId="0" borderId="65" xfId="55" applyFont="1" applyFill="1" applyBorder="1" applyAlignment="1">
      <alignment horizontal="center" vertical="center" wrapText="1"/>
    </xf>
    <xf numFmtId="0" fontId="21" fillId="0" borderId="70" xfId="55" applyFont="1" applyFill="1" applyBorder="1" applyAlignment="1">
      <alignment horizontal="center" vertical="center" wrapText="1"/>
    </xf>
    <xf numFmtId="0" fontId="65" fillId="0" borderId="76" xfId="55" applyFont="1" applyFill="1" applyBorder="1" applyAlignment="1">
      <alignment horizontal="center" vertical="center" wrapText="1"/>
    </xf>
    <xf numFmtId="0" fontId="65" fillId="0" borderId="101" xfId="55" applyFont="1" applyFill="1" applyBorder="1" applyAlignment="1">
      <alignment horizontal="center" vertical="center" wrapText="1"/>
    </xf>
    <xf numFmtId="0" fontId="65" fillId="0" borderId="72" xfId="55" applyFont="1" applyFill="1" applyBorder="1" applyAlignment="1">
      <alignment horizontal="center" vertical="center" wrapText="1"/>
    </xf>
    <xf numFmtId="0" fontId="65" fillId="0" borderId="74" xfId="55" applyFont="1" applyFill="1" applyBorder="1" applyAlignment="1">
      <alignment horizontal="center" vertical="center" wrapText="1"/>
    </xf>
    <xf numFmtId="0" fontId="65" fillId="0" borderId="0" xfId="55" applyFont="1" applyFill="1" applyBorder="1" applyAlignment="1">
      <alignment horizontal="center" vertical="center" wrapText="1"/>
    </xf>
    <xf numFmtId="0" fontId="65" fillId="0" borderId="69" xfId="55" applyFont="1" applyFill="1" applyBorder="1" applyAlignment="1">
      <alignment horizontal="center" vertical="center" wrapText="1"/>
    </xf>
    <xf numFmtId="0" fontId="65" fillId="0" borderId="61" xfId="55" applyFont="1" applyFill="1" applyBorder="1" applyAlignment="1">
      <alignment horizontal="center" vertical="center" wrapText="1"/>
    </xf>
    <xf numFmtId="0" fontId="65" fillId="0" borderId="65" xfId="55" applyFont="1" applyFill="1" applyBorder="1" applyAlignment="1">
      <alignment horizontal="center" vertical="center" wrapText="1"/>
    </xf>
    <xf numFmtId="0" fontId="65" fillId="0" borderId="70" xfId="55" applyFont="1" applyFill="1" applyBorder="1" applyAlignment="1">
      <alignment horizontal="center" vertical="center" wrapText="1"/>
    </xf>
    <xf numFmtId="0" fontId="21" fillId="0" borderId="102" xfId="55" applyFont="1" applyFill="1" applyBorder="1" applyAlignment="1">
      <alignment horizontal="center" vertical="center" wrapText="1"/>
    </xf>
    <xf numFmtId="0" fontId="21" fillId="28" borderId="102" xfId="55" applyFont="1" applyFill="1" applyBorder="1" applyAlignment="1">
      <alignment horizontal="center" vertical="center"/>
    </xf>
    <xf numFmtId="176" fontId="24" fillId="0" borderId="93" xfId="55" applyNumberFormat="1" applyFont="1" applyFill="1" applyBorder="1" applyAlignment="1">
      <alignment vertical="center" shrinkToFit="1"/>
    </xf>
    <xf numFmtId="176" fontId="24" fillId="0" borderId="66" xfId="55" applyNumberFormat="1" applyFont="1" applyFill="1" applyBorder="1" applyAlignment="1">
      <alignment vertical="center" shrinkToFit="1"/>
    </xf>
    <xf numFmtId="176" fontId="24" fillId="0" borderId="96" xfId="55" applyNumberFormat="1" applyFont="1" applyFill="1" applyBorder="1" applyAlignment="1">
      <alignment vertical="center" shrinkToFit="1"/>
    </xf>
    <xf numFmtId="0" fontId="22" fillId="0" borderId="0" xfId="55" applyFont="1" applyFill="1" applyBorder="1" applyAlignment="1">
      <alignment horizontal="center" vertical="center"/>
    </xf>
    <xf numFmtId="0" fontId="21" fillId="0" borderId="69" xfId="55" applyFont="1" applyFill="1" applyBorder="1" applyAlignment="1">
      <alignment horizontal="center" vertical="center"/>
    </xf>
    <xf numFmtId="0" fontId="64" fillId="0" borderId="102" xfId="55" applyFont="1" applyFill="1" applyBorder="1" applyAlignment="1">
      <alignment horizontal="center" vertical="center"/>
    </xf>
    <xf numFmtId="0" fontId="21" fillId="0" borderId="65" xfId="55" applyFont="1" applyFill="1" applyBorder="1" applyAlignment="1">
      <alignment horizontal="center"/>
    </xf>
    <xf numFmtId="0" fontId="21" fillId="27" borderId="65" xfId="55" applyNumberFormat="1" applyFont="1" applyFill="1" applyBorder="1" applyAlignment="1">
      <alignment shrinkToFit="1"/>
    </xf>
    <xf numFmtId="0" fontId="0" fillId="27" borderId="65" xfId="0" applyNumberFormat="1" applyFill="1" applyBorder="1" applyAlignment="1">
      <alignment shrinkToFit="1"/>
    </xf>
    <xf numFmtId="0" fontId="0" fillId="27" borderId="70" xfId="0" applyNumberFormat="1" applyFill="1" applyBorder="1" applyAlignment="1">
      <alignment shrinkToFit="1"/>
    </xf>
    <xf numFmtId="176" fontId="37" fillId="0" borderId="11" xfId="0" applyNumberFormat="1" applyFont="1" applyBorder="1" applyAlignment="1" applyProtection="1">
      <alignment horizontal="left" vertical="center" wrapText="1" indent="1" shrinkToFit="1"/>
    </xf>
    <xf numFmtId="176" fontId="37" fillId="0" borderId="28" xfId="0" applyNumberFormat="1" applyFont="1" applyBorder="1" applyAlignment="1" applyProtection="1">
      <alignment horizontal="left" vertical="center" indent="1" shrinkToFit="1"/>
    </xf>
    <xf numFmtId="176" fontId="37" fillId="0" borderId="12" xfId="0" applyNumberFormat="1" applyFont="1" applyBorder="1" applyAlignment="1" applyProtection="1">
      <alignment horizontal="left" vertical="center" indent="1" shrinkToFit="1"/>
    </xf>
    <xf numFmtId="176" fontId="18" fillId="0" borderId="13" xfId="0" applyNumberFormat="1" applyFont="1" applyBorder="1" applyAlignment="1" applyProtection="1">
      <alignment horizontal="left" vertical="top" wrapText="1" shrinkToFit="1"/>
    </xf>
    <xf numFmtId="176" fontId="18" fillId="0" borderId="14" xfId="0" applyNumberFormat="1" applyFont="1" applyBorder="1" applyAlignment="1" applyProtection="1">
      <alignment horizontal="left" vertical="top" shrinkToFit="1"/>
    </xf>
    <xf numFmtId="176" fontId="18" fillId="0" borderId="27" xfId="0" applyNumberFormat="1" applyFont="1" applyBorder="1" applyAlignment="1" applyProtection="1">
      <alignment horizontal="left" vertical="top" shrinkToFit="1"/>
    </xf>
    <xf numFmtId="176" fontId="18" fillId="0" borderId="16" xfId="0" applyNumberFormat="1" applyFont="1" applyBorder="1" applyAlignment="1" applyProtection="1">
      <alignment horizontal="left" vertical="top" shrinkToFit="1"/>
    </xf>
    <xf numFmtId="176" fontId="18" fillId="0" borderId="0" xfId="0" applyNumberFormat="1" applyFont="1" applyBorder="1" applyAlignment="1" applyProtection="1">
      <alignment horizontal="left" vertical="top" shrinkToFit="1"/>
    </xf>
    <xf numFmtId="176" fontId="18" fillId="0" borderId="15" xfId="0" applyNumberFormat="1" applyFont="1" applyBorder="1" applyAlignment="1" applyProtection="1">
      <alignment horizontal="left" vertical="top" shrinkToFit="1"/>
    </xf>
    <xf numFmtId="176" fontId="18" fillId="0" borderId="18" xfId="0" applyNumberFormat="1" applyFont="1" applyBorder="1" applyAlignment="1" applyProtection="1">
      <alignment horizontal="left" vertical="top" shrinkToFit="1"/>
    </xf>
    <xf numFmtId="176" fontId="18" fillId="0" borderId="10" xfId="0" applyNumberFormat="1" applyFont="1" applyBorder="1" applyAlignment="1" applyProtection="1">
      <alignment horizontal="left" vertical="top" shrinkToFit="1"/>
    </xf>
    <xf numFmtId="176" fontId="18" fillId="0" borderId="26" xfId="0" applyNumberFormat="1" applyFont="1" applyBorder="1" applyAlignment="1" applyProtection="1">
      <alignment horizontal="left" vertical="top" shrinkToFit="1"/>
    </xf>
    <xf numFmtId="0" fontId="18" fillId="0" borderId="11" xfId="0" applyFont="1" applyBorder="1" applyAlignment="1" applyProtection="1">
      <alignment horizontal="distributed" vertical="center" wrapText="1" indent="1"/>
    </xf>
    <xf numFmtId="0" fontId="18" fillId="0" borderId="28" xfId="0" applyFont="1" applyBorder="1" applyAlignment="1" applyProtection="1">
      <alignment horizontal="distributed" vertical="center" wrapText="1" indent="1"/>
    </xf>
    <xf numFmtId="0" fontId="18" fillId="0" borderId="12" xfId="0" applyFont="1" applyBorder="1" applyAlignment="1" applyProtection="1">
      <alignment horizontal="distributed" vertical="center" wrapText="1" indent="1"/>
    </xf>
    <xf numFmtId="3" fontId="19" fillId="29" borderId="28" xfId="0" applyNumberFormat="1" applyFont="1" applyFill="1" applyBorder="1" applyAlignment="1" applyProtection="1">
      <alignment vertical="center" shrinkToFit="1"/>
      <protection locked="0"/>
    </xf>
    <xf numFmtId="0" fontId="18" fillId="29" borderId="11" xfId="0" applyNumberFormat="1" applyFont="1" applyFill="1" applyBorder="1" applyAlignment="1" applyProtection="1">
      <alignment horizontal="center" vertical="center" shrinkToFit="1"/>
      <protection locked="0"/>
    </xf>
    <xf numFmtId="0" fontId="18" fillId="29" borderId="28" xfId="0" applyNumberFormat="1" applyFont="1" applyFill="1" applyBorder="1" applyAlignment="1" applyProtection="1">
      <alignment horizontal="center" vertical="center" shrinkToFit="1"/>
      <protection locked="0"/>
    </xf>
    <xf numFmtId="0" fontId="18" fillId="29" borderId="12" xfId="0" applyNumberFormat="1" applyFont="1" applyFill="1" applyBorder="1" applyAlignment="1" applyProtection="1">
      <alignment horizontal="center" vertical="center" shrinkToFit="1"/>
      <protection locked="0"/>
    </xf>
    <xf numFmtId="3" fontId="19" fillId="29" borderId="28" xfId="33" applyNumberFormat="1" applyFont="1" applyFill="1" applyBorder="1" applyAlignment="1" applyProtection="1">
      <alignment vertical="center" shrinkToFit="1"/>
      <protection locked="0"/>
    </xf>
    <xf numFmtId="0" fontId="18" fillId="27" borderId="19" xfId="0" applyFont="1" applyFill="1" applyBorder="1" applyAlignment="1" applyProtection="1">
      <alignment horizontal="center" vertical="center" wrapText="1"/>
    </xf>
    <xf numFmtId="0" fontId="18" fillId="27" borderId="0" xfId="0" applyNumberFormat="1" applyFont="1" applyFill="1" applyBorder="1" applyAlignment="1" applyProtection="1">
      <alignment horizontal="left" shrinkToFit="1"/>
    </xf>
    <xf numFmtId="0" fontId="18" fillId="27" borderId="15" xfId="0" applyNumberFormat="1" applyFont="1" applyFill="1" applyBorder="1" applyAlignment="1" applyProtection="1">
      <alignment horizontal="left" shrinkToFit="1"/>
    </xf>
    <xf numFmtId="0" fontId="24" fillId="29" borderId="11" xfId="0" applyFont="1" applyFill="1" applyBorder="1" applyAlignment="1" applyProtection="1">
      <alignment horizontal="center" shrinkToFit="1"/>
      <protection locked="0"/>
    </xf>
    <xf numFmtId="0" fontId="24" fillId="29" borderId="28" xfId="0" applyFont="1" applyFill="1" applyBorder="1" applyAlignment="1" applyProtection="1">
      <alignment horizontal="center" shrinkToFit="1"/>
      <protection locked="0"/>
    </xf>
    <xf numFmtId="0" fontId="24" fillId="29" borderId="12" xfId="0" applyFont="1" applyFill="1" applyBorder="1" applyAlignment="1" applyProtection="1">
      <alignment horizontal="center" shrinkToFit="1"/>
      <protection locked="0"/>
    </xf>
    <xf numFmtId="0" fontId="31" fillId="0" borderId="11" xfId="0" applyFont="1" applyBorder="1" applyAlignment="1" applyProtection="1">
      <alignment horizontal="center" vertical="center"/>
    </xf>
    <xf numFmtId="0" fontId="31" fillId="0" borderId="28" xfId="0" applyFont="1" applyBorder="1" applyAlignment="1" applyProtection="1">
      <alignment horizontal="center" vertical="center"/>
    </xf>
    <xf numFmtId="0" fontId="31" fillId="0" borderId="12" xfId="0" applyFont="1" applyBorder="1" applyAlignment="1" applyProtection="1">
      <alignment horizontal="center" vertical="center"/>
    </xf>
    <xf numFmtId="0" fontId="31" fillId="0" borderId="11" xfId="0" applyFont="1" applyBorder="1" applyAlignment="1" applyProtection="1">
      <alignment horizontal="center" vertical="center" wrapText="1"/>
    </xf>
    <xf numFmtId="0" fontId="24" fillId="29" borderId="143" xfId="0" applyFont="1" applyFill="1" applyBorder="1" applyAlignment="1" applyProtection="1">
      <alignment horizontal="center" shrinkToFit="1"/>
      <protection locked="0"/>
    </xf>
    <xf numFmtId="49" fontId="24" fillId="29" borderId="11" xfId="0" applyNumberFormat="1" applyFont="1" applyFill="1" applyBorder="1" applyAlignment="1" applyProtection="1">
      <alignment horizontal="center" shrinkToFit="1"/>
      <protection locked="0"/>
    </xf>
    <xf numFmtId="49" fontId="24" fillId="29" borderId="12" xfId="0" applyNumberFormat="1" applyFont="1" applyFill="1" applyBorder="1" applyAlignment="1" applyProtection="1">
      <alignment horizontal="center" shrinkToFit="1"/>
      <protection locked="0"/>
    </xf>
    <xf numFmtId="0" fontId="31" fillId="0" borderId="21" xfId="0" applyFont="1" applyBorder="1" applyAlignment="1" applyProtection="1">
      <alignment horizontal="center" vertical="center"/>
    </xf>
    <xf numFmtId="0" fontId="31" fillId="0" borderId="23" xfId="0" applyFont="1" applyBorder="1" applyAlignment="1" applyProtection="1">
      <alignment horizontal="center" vertical="center"/>
    </xf>
    <xf numFmtId="0" fontId="31" fillId="0" borderId="142" xfId="0" applyFont="1" applyBorder="1" applyAlignment="1" applyProtection="1">
      <alignment horizontal="center" vertical="center"/>
    </xf>
    <xf numFmtId="0" fontId="31" fillId="0" borderId="143" xfId="0" applyFont="1" applyBorder="1" applyAlignment="1" applyProtection="1">
      <alignment horizontal="center" vertical="center"/>
    </xf>
    <xf numFmtId="0" fontId="31" fillId="0" borderId="13" xfId="0" applyFont="1" applyBorder="1" applyAlignment="1" applyProtection="1">
      <alignment horizontal="center" vertical="center"/>
    </xf>
    <xf numFmtId="0" fontId="31" fillId="0" borderId="27" xfId="0" applyFont="1" applyBorder="1" applyAlignment="1" applyProtection="1">
      <alignment horizontal="center" vertical="center"/>
    </xf>
    <xf numFmtId="0" fontId="31" fillId="0" borderId="18" xfId="0" applyFont="1" applyBorder="1" applyAlignment="1" applyProtection="1">
      <alignment horizontal="center" vertical="center"/>
    </xf>
    <xf numFmtId="0" fontId="31" fillId="0" borderId="26" xfId="0" applyFont="1" applyBorder="1" applyAlignment="1" applyProtection="1">
      <alignment horizontal="center" vertical="center"/>
    </xf>
    <xf numFmtId="0" fontId="31" fillId="0" borderId="143" xfId="0" applyFont="1" applyBorder="1" applyAlignment="1" applyProtection="1">
      <alignment horizontal="center" vertical="center" wrapText="1"/>
    </xf>
    <xf numFmtId="0" fontId="31" fillId="0" borderId="12" xfId="0" applyFont="1" applyBorder="1" applyAlignment="1" applyProtection="1">
      <alignment horizontal="center" vertical="center" wrapText="1"/>
    </xf>
    <xf numFmtId="38" fontId="24" fillId="29" borderId="11" xfId="33" applyFont="1" applyFill="1" applyBorder="1" applyAlignment="1" applyProtection="1">
      <alignment horizontal="center" shrinkToFit="1"/>
      <protection locked="0"/>
    </xf>
    <xf numFmtId="38" fontId="24" fillId="29" borderId="12" xfId="33" applyFont="1" applyFill="1" applyBorder="1" applyAlignment="1" applyProtection="1">
      <alignment horizontal="center" shrinkToFit="1"/>
      <protection locked="0"/>
    </xf>
    <xf numFmtId="0" fontId="31" fillId="0" borderId="11" xfId="0" applyFont="1" applyBorder="1" applyAlignment="1" applyProtection="1">
      <alignment horizontal="center" vertical="center" shrinkToFit="1"/>
    </xf>
    <xf numFmtId="0" fontId="31" fillId="0" borderId="12" xfId="0" applyFont="1" applyBorder="1" applyAlignment="1" applyProtection="1">
      <alignment horizontal="center" vertical="center" shrinkToFit="1"/>
    </xf>
    <xf numFmtId="0" fontId="31" fillId="0" borderId="28" xfId="0" applyFont="1" applyBorder="1" applyAlignment="1" applyProtection="1">
      <alignment horizontal="center" vertical="center" shrinkToFit="1"/>
    </xf>
    <xf numFmtId="0" fontId="24" fillId="27" borderId="11" xfId="0" applyFont="1" applyFill="1" applyBorder="1" applyAlignment="1" applyProtection="1">
      <alignment horizontal="center" vertical="center"/>
    </xf>
    <xf numFmtId="0" fontId="24" fillId="27" borderId="28" xfId="0" applyFont="1" applyFill="1" applyBorder="1" applyAlignment="1" applyProtection="1">
      <alignment horizontal="center" vertical="center"/>
    </xf>
    <xf numFmtId="0" fontId="24" fillId="27" borderId="12" xfId="0" applyFont="1" applyFill="1" applyBorder="1" applyAlignment="1" applyProtection="1">
      <alignment horizontal="center" vertical="center"/>
    </xf>
    <xf numFmtId="0" fontId="24" fillId="27" borderId="11" xfId="0" applyFont="1" applyFill="1" applyBorder="1" applyAlignment="1" applyProtection="1">
      <alignment horizontal="center" vertical="center" shrinkToFit="1"/>
    </xf>
    <xf numFmtId="0" fontId="24" fillId="27" borderId="28" xfId="0" applyFont="1" applyFill="1" applyBorder="1" applyAlignment="1" applyProtection="1">
      <alignment horizontal="center" vertical="center" shrinkToFit="1"/>
    </xf>
    <xf numFmtId="0" fontId="24" fillId="27" borderId="12" xfId="0" applyFont="1" applyFill="1" applyBorder="1" applyAlignment="1" applyProtection="1">
      <alignment horizontal="center" vertical="center" shrinkToFit="1"/>
    </xf>
    <xf numFmtId="0" fontId="30" fillId="0" borderId="0" xfId="0" applyFont="1" applyAlignment="1" applyProtection="1">
      <alignment horizontal="center"/>
    </xf>
    <xf numFmtId="0" fontId="31" fillId="27" borderId="11" xfId="0" applyFont="1" applyFill="1" applyBorder="1" applyAlignment="1" applyProtection="1">
      <alignment horizontal="center" vertical="center" shrinkToFit="1"/>
    </xf>
    <xf numFmtId="0" fontId="31" fillId="27" borderId="28" xfId="0" applyFont="1" applyFill="1" applyBorder="1" applyAlignment="1" applyProtection="1">
      <alignment horizontal="center" vertical="center" shrinkToFit="1"/>
    </xf>
    <xf numFmtId="0" fontId="31" fillId="27" borderId="12" xfId="0" applyFont="1" applyFill="1" applyBorder="1" applyAlignment="1" applyProtection="1">
      <alignment horizontal="center" vertical="center" shrinkToFit="1"/>
    </xf>
    <xf numFmtId="0" fontId="24" fillId="27" borderId="11" xfId="0" applyFont="1" applyFill="1" applyBorder="1" applyAlignment="1" applyProtection="1">
      <alignment horizontal="center" vertical="center" wrapText="1" shrinkToFit="1"/>
    </xf>
    <xf numFmtId="0" fontId="24" fillId="27" borderId="28" xfId="0" applyFont="1" applyFill="1" applyBorder="1" applyAlignment="1" applyProtection="1">
      <alignment horizontal="center" vertical="center" wrapText="1" shrinkToFit="1"/>
    </xf>
    <xf numFmtId="0" fontId="24" fillId="27" borderId="12" xfId="0" applyFont="1" applyFill="1" applyBorder="1" applyAlignment="1" applyProtection="1">
      <alignment horizontal="center" vertical="center" wrapText="1" shrinkToFit="1"/>
    </xf>
    <xf numFmtId="177" fontId="24" fillId="27" borderId="11" xfId="0" applyNumberFormat="1" applyFont="1" applyFill="1" applyBorder="1" applyAlignment="1" applyProtection="1">
      <alignment horizontal="center" vertical="center" shrinkToFit="1"/>
    </xf>
    <xf numFmtId="177" fontId="24" fillId="27" borderId="28" xfId="0" applyNumberFormat="1" applyFont="1" applyFill="1" applyBorder="1" applyAlignment="1" applyProtection="1">
      <alignment horizontal="center" vertical="center" shrinkToFit="1"/>
    </xf>
    <xf numFmtId="184" fontId="24" fillId="27" borderId="11" xfId="47" applyNumberFormat="1" applyFont="1" applyFill="1" applyBorder="1" applyAlignment="1" applyProtection="1">
      <alignment horizontal="center" vertical="center" wrapText="1"/>
    </xf>
    <xf numFmtId="184" fontId="24" fillId="27" borderId="12" xfId="47" applyNumberFormat="1" applyFont="1" applyFill="1" applyBorder="1" applyAlignment="1" applyProtection="1">
      <alignment horizontal="center" vertical="center" wrapText="1"/>
    </xf>
    <xf numFmtId="0" fontId="43" fillId="0" borderId="224" xfId="79" applyFont="1" applyFill="1" applyBorder="1" applyAlignment="1">
      <alignment horizontal="center" vertical="center" wrapText="1"/>
    </xf>
    <xf numFmtId="0" fontId="43" fillId="0" borderId="215" xfId="79" applyFont="1" applyFill="1" applyBorder="1" applyAlignment="1">
      <alignment horizontal="center" vertical="center" wrapText="1"/>
    </xf>
    <xf numFmtId="0" fontId="43" fillId="0" borderId="224" xfId="79" applyFont="1" applyFill="1" applyBorder="1" applyAlignment="1">
      <alignment horizontal="center" vertical="center" shrinkToFit="1"/>
    </xf>
    <xf numFmtId="0" fontId="43" fillId="0" borderId="13" xfId="79" applyFont="1" applyFill="1" applyBorder="1" applyAlignment="1">
      <alignment horizontal="center" vertical="center" wrapText="1"/>
    </xf>
    <xf numFmtId="0" fontId="43" fillId="0" borderId="14" xfId="79" applyFont="1" applyFill="1" applyBorder="1" applyAlignment="1">
      <alignment horizontal="center" vertical="center" wrapText="1"/>
    </xf>
    <xf numFmtId="0" fontId="43" fillId="0" borderId="103" xfId="79" applyFont="1" applyFill="1" applyBorder="1" applyAlignment="1">
      <alignment horizontal="center" vertical="center" wrapText="1"/>
    </xf>
    <xf numFmtId="0" fontId="43" fillId="0" borderId="18" xfId="79" applyFont="1" applyFill="1" applyBorder="1" applyAlignment="1">
      <alignment horizontal="center" vertical="center" wrapText="1"/>
    </xf>
    <xf numFmtId="0" fontId="43" fillId="0" borderId="10" xfId="79" applyFont="1" applyFill="1" applyBorder="1" applyAlignment="1">
      <alignment horizontal="center" vertical="center" wrapText="1"/>
    </xf>
    <xf numFmtId="0" fontId="43" fillId="0" borderId="73" xfId="79" applyFont="1" applyFill="1" applyBorder="1" applyAlignment="1">
      <alignment horizontal="center" vertical="center" wrapText="1"/>
    </xf>
    <xf numFmtId="0" fontId="43" fillId="0" borderId="61" xfId="79" applyFont="1" applyFill="1" applyBorder="1" applyAlignment="1">
      <alignment horizontal="left" vertical="top" wrapText="1"/>
    </xf>
    <xf numFmtId="0" fontId="43" fillId="0" borderId="65" xfId="79" applyFont="1" applyFill="1" applyBorder="1" applyAlignment="1">
      <alignment horizontal="left" vertical="top" wrapText="1"/>
    </xf>
    <xf numFmtId="0" fontId="43" fillId="0" borderId="70" xfId="79" applyFont="1" applyFill="1" applyBorder="1" applyAlignment="1">
      <alignment horizontal="left" vertical="top" wrapText="1"/>
    </xf>
    <xf numFmtId="0" fontId="43" fillId="0" borderId="90" xfId="79" applyFont="1" applyFill="1" applyBorder="1" applyAlignment="1">
      <alignment horizontal="center" vertical="top" wrapText="1"/>
    </xf>
    <xf numFmtId="0" fontId="43" fillId="0" borderId="121" xfId="79" applyFont="1" applyFill="1" applyBorder="1" applyAlignment="1">
      <alignment horizontal="center" vertical="top" wrapText="1"/>
    </xf>
    <xf numFmtId="0" fontId="141" fillId="0" borderId="244" xfId="79" applyFont="1" applyFill="1" applyBorder="1" applyAlignment="1">
      <alignment horizontal="center" vertical="center"/>
    </xf>
    <xf numFmtId="0" fontId="141" fillId="0" borderId="14" xfId="79" applyFont="1" applyFill="1" applyBorder="1" applyAlignment="1">
      <alignment horizontal="center" vertical="center"/>
    </xf>
    <xf numFmtId="0" fontId="141" fillId="0" borderId="27" xfId="79" applyFont="1" applyFill="1" applyBorder="1" applyAlignment="1">
      <alignment horizontal="center" vertical="center"/>
    </xf>
    <xf numFmtId="0" fontId="141" fillId="0" borderId="237" xfId="79" applyFont="1" applyFill="1" applyBorder="1" applyAlignment="1">
      <alignment horizontal="center" vertical="center"/>
    </xf>
    <xf numFmtId="0" fontId="141" fillId="0" borderId="10" xfId="79" applyFont="1" applyFill="1" applyBorder="1" applyAlignment="1">
      <alignment horizontal="center" vertical="center"/>
    </xf>
    <xf numFmtId="0" fontId="141" fillId="0" borderId="26" xfId="79" applyFont="1" applyFill="1" applyBorder="1" applyAlignment="1">
      <alignment horizontal="center" vertical="center"/>
    </xf>
    <xf numFmtId="0" fontId="43" fillId="0" borderId="230" xfId="79" applyFont="1" applyFill="1" applyBorder="1" applyAlignment="1">
      <alignment horizontal="left" vertical="top" wrapText="1"/>
    </xf>
    <xf numFmtId="0" fontId="43" fillId="0" borderId="242" xfId="79" applyFont="1" applyFill="1" applyBorder="1" applyAlignment="1">
      <alignment horizontal="left" vertical="top" wrapText="1"/>
    </xf>
    <xf numFmtId="0" fontId="43" fillId="0" borderId="229" xfId="79" applyFont="1" applyFill="1" applyBorder="1" applyAlignment="1">
      <alignment horizontal="left" vertical="top" wrapText="1"/>
    </xf>
    <xf numFmtId="0" fontId="43" fillId="0" borderId="230" xfId="79" applyFont="1" applyFill="1" applyBorder="1" applyAlignment="1">
      <alignment horizontal="center" vertical="top" wrapText="1"/>
    </xf>
    <xf numFmtId="0" fontId="43" fillId="0" borderId="229" xfId="79" applyFont="1" applyFill="1" applyBorder="1" applyAlignment="1">
      <alignment horizontal="center" vertical="top" wrapText="1"/>
    </xf>
    <xf numFmtId="0" fontId="43" fillId="0" borderId="244" xfId="79" applyFont="1" applyFill="1" applyBorder="1" applyAlignment="1">
      <alignment horizontal="center" vertical="center" wrapText="1"/>
    </xf>
    <xf numFmtId="0" fontId="43" fillId="0" borderId="148" xfId="79" applyFont="1" applyFill="1" applyBorder="1" applyAlignment="1">
      <alignment horizontal="center" vertical="center"/>
    </xf>
    <xf numFmtId="0" fontId="43" fillId="0" borderId="28" xfId="79" applyFont="1" applyFill="1" applyBorder="1" applyAlignment="1">
      <alignment horizontal="center" vertical="center"/>
    </xf>
    <xf numFmtId="0" fontId="43" fillId="0" borderId="12" xfId="79" applyFont="1" applyFill="1" applyBorder="1" applyAlignment="1">
      <alignment horizontal="center" vertical="center"/>
    </xf>
    <xf numFmtId="0" fontId="43" fillId="0" borderId="11" xfId="79" applyFont="1" applyFill="1" applyBorder="1" applyAlignment="1">
      <alignment horizontal="center" vertical="center" wrapText="1"/>
    </xf>
    <xf numFmtId="0" fontId="43" fillId="0" borderId="28" xfId="79" applyFont="1" applyFill="1" applyBorder="1" applyAlignment="1">
      <alignment horizontal="center" vertical="center" wrapText="1"/>
    </xf>
    <xf numFmtId="0" fontId="43" fillId="0" borderId="147" xfId="79" applyFont="1" applyFill="1" applyBorder="1" applyAlignment="1">
      <alignment horizontal="center" vertical="center" wrapText="1"/>
    </xf>
    <xf numFmtId="0" fontId="43" fillId="0" borderId="148" xfId="79" applyFont="1" applyFill="1" applyBorder="1" applyAlignment="1">
      <alignment horizontal="left" vertical="center" wrapText="1"/>
    </xf>
    <xf numFmtId="0" fontId="43" fillId="0" borderId="28" xfId="79" applyFont="1" applyFill="1" applyBorder="1" applyAlignment="1">
      <alignment horizontal="left" vertical="center" wrapText="1"/>
    </xf>
    <xf numFmtId="0" fontId="43" fillId="0" borderId="147" xfId="79" applyFont="1" applyFill="1" applyBorder="1" applyAlignment="1">
      <alignment horizontal="left" vertical="center" wrapText="1"/>
    </xf>
    <xf numFmtId="0" fontId="43" fillId="0" borderId="148" xfId="79" applyFont="1" applyFill="1" applyBorder="1" applyAlignment="1">
      <alignment horizontal="center" vertical="center" shrinkToFit="1"/>
    </xf>
    <xf numFmtId="0" fontId="43" fillId="0" borderId="147" xfId="79" applyFont="1" applyFill="1" applyBorder="1" applyAlignment="1">
      <alignment horizontal="center" vertical="center" shrinkToFit="1"/>
    </xf>
    <xf numFmtId="0" fontId="141" fillId="0" borderId="148" xfId="79" applyFont="1" applyFill="1" applyBorder="1" applyAlignment="1">
      <alignment horizontal="center" vertical="center"/>
    </xf>
    <xf numFmtId="0" fontId="141" fillId="0" borderId="28" xfId="79" applyFont="1" applyFill="1" applyBorder="1" applyAlignment="1">
      <alignment horizontal="center" vertical="center"/>
    </xf>
    <xf numFmtId="0" fontId="141" fillId="0" borderId="12" xfId="79" applyFont="1" applyFill="1" applyBorder="1" applyAlignment="1">
      <alignment horizontal="center" vertical="center"/>
    </xf>
    <xf numFmtId="0" fontId="43" fillId="0" borderId="226" xfId="79" applyFont="1" applyFill="1" applyBorder="1" applyAlignment="1">
      <alignment horizontal="left" vertical="center" indent="1" shrinkToFit="1"/>
    </xf>
    <xf numFmtId="0" fontId="43" fillId="0" borderId="236" xfId="79" applyFont="1" applyFill="1" applyBorder="1" applyAlignment="1">
      <alignment horizontal="left" vertical="center" indent="1" shrinkToFit="1"/>
    </xf>
    <xf numFmtId="0" fontId="16" fillId="0" borderId="223" xfId="79" applyBorder="1" applyAlignment="1">
      <alignment horizontal="left" vertical="center" indent="1"/>
    </xf>
    <xf numFmtId="0" fontId="43" fillId="34" borderId="226" xfId="79" applyFont="1" applyFill="1" applyBorder="1" applyAlignment="1">
      <alignment horizontal="center" vertical="center" wrapText="1"/>
    </xf>
    <xf numFmtId="0" fontId="43" fillId="34" borderId="223" xfId="79" applyFont="1" applyFill="1" applyBorder="1" applyAlignment="1">
      <alignment horizontal="center" vertical="center" wrapText="1"/>
    </xf>
    <xf numFmtId="0" fontId="43" fillId="0" borderId="241" xfId="79" applyFont="1" applyFill="1" applyBorder="1" applyAlignment="1">
      <alignment horizontal="center" vertical="center" wrapText="1"/>
    </xf>
    <xf numFmtId="0" fontId="43" fillId="0" borderId="230" xfId="79" applyFont="1" applyFill="1" applyBorder="1" applyAlignment="1">
      <alignment horizontal="left" vertical="center" wrapText="1" indent="1"/>
    </xf>
    <xf numFmtId="0" fontId="43" fillId="0" borderId="242" xfId="79" applyFont="1" applyFill="1" applyBorder="1" applyAlignment="1">
      <alignment horizontal="left" vertical="center" wrapText="1" indent="1"/>
    </xf>
    <xf numFmtId="0" fontId="16" fillId="0" borderId="229" xfId="79" applyBorder="1" applyAlignment="1">
      <alignment horizontal="left" vertical="center" indent="1"/>
    </xf>
    <xf numFmtId="0" fontId="43" fillId="0" borderId="71" xfId="79" applyFont="1" applyFill="1" applyBorder="1" applyAlignment="1">
      <alignment horizontal="left" vertical="center" wrapText="1"/>
    </xf>
    <xf numFmtId="0" fontId="43" fillId="0" borderId="63" xfId="79" applyFont="1" applyFill="1" applyBorder="1" applyAlignment="1">
      <alignment horizontal="left" vertical="center" wrapText="1"/>
    </xf>
    <xf numFmtId="0" fontId="43" fillId="0" borderId="218" xfId="79" applyFont="1" applyFill="1" applyBorder="1" applyAlignment="1">
      <alignment horizontal="center" vertical="center" wrapText="1"/>
    </xf>
    <xf numFmtId="0" fontId="43" fillId="0" borderId="226" xfId="79" applyFont="1" applyFill="1" applyBorder="1" applyAlignment="1">
      <alignment horizontal="left" vertical="center" indent="1"/>
    </xf>
    <xf numFmtId="0" fontId="43" fillId="0" borderId="236" xfId="79" applyFont="1" applyFill="1" applyBorder="1" applyAlignment="1">
      <alignment horizontal="left" vertical="center" indent="1"/>
    </xf>
    <xf numFmtId="0" fontId="143" fillId="0" borderId="235" xfId="79" applyFont="1" applyFill="1" applyBorder="1" applyAlignment="1">
      <alignment horizontal="left" vertical="center" wrapText="1"/>
    </xf>
    <xf numFmtId="0" fontId="143" fillId="0" borderId="0" xfId="79" applyFont="1" applyFill="1" applyBorder="1" applyAlignment="1">
      <alignment horizontal="left" vertical="center" wrapText="1"/>
    </xf>
    <xf numFmtId="0" fontId="143" fillId="0" borderId="15" xfId="79" applyFont="1" applyFill="1" applyBorder="1" applyAlignment="1">
      <alignment horizontal="left" vertical="center" wrapText="1"/>
    </xf>
    <xf numFmtId="0" fontId="43" fillId="0" borderId="269" xfId="79" applyFont="1" applyFill="1" applyBorder="1" applyAlignment="1">
      <alignment horizontal="center" vertical="center" wrapText="1"/>
    </xf>
    <xf numFmtId="0" fontId="43" fillId="0" borderId="64" xfId="79" applyFont="1" applyFill="1" applyBorder="1" applyAlignment="1">
      <alignment horizontal="center" vertical="center" wrapText="1"/>
    </xf>
    <xf numFmtId="0" fontId="43" fillId="0" borderId="244" xfId="79" applyFont="1" applyFill="1" applyBorder="1" applyAlignment="1">
      <alignment horizontal="center" vertical="center"/>
    </xf>
    <xf numFmtId="0" fontId="43" fillId="0" borderId="14" xfId="79" applyFont="1" applyFill="1" applyBorder="1" applyAlignment="1">
      <alignment horizontal="center" vertical="center"/>
    </xf>
    <xf numFmtId="0" fontId="43" fillId="0" borderId="103" xfId="79" applyFont="1" applyFill="1" applyBorder="1" applyAlignment="1">
      <alignment horizontal="center" vertical="center"/>
    </xf>
    <xf numFmtId="0" fontId="43" fillId="0" borderId="61" xfId="79" applyFont="1" applyFill="1" applyBorder="1" applyAlignment="1">
      <alignment horizontal="center" vertical="center"/>
    </xf>
    <xf numFmtId="0" fontId="43" fillId="0" borderId="65" xfId="79" applyFont="1" applyFill="1" applyBorder="1" applyAlignment="1">
      <alignment horizontal="center" vertical="center"/>
    </xf>
    <xf numFmtId="0" fontId="43" fillId="0" borderId="70" xfId="79" applyFont="1" applyFill="1" applyBorder="1" applyAlignment="1">
      <alignment horizontal="center" vertical="center"/>
    </xf>
    <xf numFmtId="0" fontId="43" fillId="0" borderId="61" xfId="79" applyFont="1" applyFill="1" applyBorder="1" applyAlignment="1">
      <alignment horizontal="center" vertical="center" wrapText="1"/>
    </xf>
    <xf numFmtId="0" fontId="43" fillId="0" borderId="70" xfId="79" applyFont="1" applyFill="1" applyBorder="1" applyAlignment="1">
      <alignment horizontal="center" vertical="center" wrapText="1"/>
    </xf>
    <xf numFmtId="0" fontId="43" fillId="0" borderId="27" xfId="79" applyFont="1" applyFill="1" applyBorder="1" applyAlignment="1">
      <alignment horizontal="center" vertical="center"/>
    </xf>
    <xf numFmtId="0" fontId="43" fillId="0" borderId="78" xfId="79" applyFont="1" applyFill="1" applyBorder="1" applyAlignment="1">
      <alignment horizontal="center" vertical="center"/>
    </xf>
    <xf numFmtId="0" fontId="43" fillId="0" borderId="223" xfId="79" applyFont="1" applyFill="1" applyBorder="1" applyAlignment="1">
      <alignment horizontal="left" vertical="center" indent="1"/>
    </xf>
    <xf numFmtId="0" fontId="43" fillId="0" borderId="226" xfId="79" applyFont="1" applyFill="1" applyBorder="1" applyAlignment="1">
      <alignment horizontal="center" vertical="center" wrapText="1"/>
    </xf>
    <xf numFmtId="0" fontId="43" fillId="0" borderId="223" xfId="79" applyFont="1" applyFill="1" applyBorder="1" applyAlignment="1">
      <alignment horizontal="center" vertical="center" wrapText="1"/>
    </xf>
    <xf numFmtId="0" fontId="43" fillId="0" borderId="230" xfId="79" applyFont="1" applyFill="1" applyBorder="1" applyAlignment="1">
      <alignment horizontal="left" vertical="center"/>
    </xf>
    <xf numFmtId="0" fontId="43" fillId="0" borderId="242" xfId="79" applyFont="1" applyFill="1" applyBorder="1" applyAlignment="1">
      <alignment horizontal="left" vertical="center"/>
    </xf>
    <xf numFmtId="0" fontId="43" fillId="0" borderId="229" xfId="79" applyFont="1" applyFill="1" applyBorder="1" applyAlignment="1">
      <alignment horizontal="left" vertical="center"/>
    </xf>
    <xf numFmtId="0" fontId="43" fillId="34" borderId="230" xfId="79" applyFont="1" applyFill="1" applyBorder="1" applyAlignment="1">
      <alignment horizontal="center" vertical="center"/>
    </xf>
    <xf numFmtId="0" fontId="43" fillId="34" borderId="242" xfId="79" applyFont="1" applyFill="1" applyBorder="1" applyAlignment="1">
      <alignment horizontal="center" vertical="center"/>
    </xf>
    <xf numFmtId="0" fontId="43" fillId="0" borderId="61" xfId="79" applyFont="1" applyFill="1" applyBorder="1" applyAlignment="1">
      <alignment horizontal="left" vertical="center"/>
    </xf>
    <xf numFmtId="0" fontId="43" fillId="0" borderId="65" xfId="79" applyFont="1" applyFill="1" applyBorder="1" applyAlignment="1">
      <alignment horizontal="left" vertical="center"/>
    </xf>
    <xf numFmtId="0" fontId="43" fillId="0" borderId="70" xfId="79" applyFont="1" applyFill="1" applyBorder="1" applyAlignment="1">
      <alignment horizontal="left" vertical="center"/>
    </xf>
    <xf numFmtId="0" fontId="43" fillId="34" borderId="90" xfId="79" applyFont="1" applyFill="1" applyBorder="1" applyAlignment="1">
      <alignment horizontal="center" vertical="center"/>
    </xf>
    <xf numFmtId="0" fontId="43" fillId="34" borderId="91" xfId="79" applyFont="1" applyFill="1" applyBorder="1" applyAlignment="1">
      <alignment horizontal="center" vertical="center"/>
    </xf>
    <xf numFmtId="0" fontId="43" fillId="0" borderId="148" xfId="79" applyFont="1" applyFill="1" applyBorder="1" applyAlignment="1">
      <alignment horizontal="left" vertical="center"/>
    </xf>
    <xf numFmtId="0" fontId="43" fillId="0" borderId="28" xfId="79" applyFont="1" applyFill="1" applyBorder="1" applyAlignment="1">
      <alignment horizontal="left" vertical="center"/>
    </xf>
    <xf numFmtId="0" fontId="43" fillId="0" borderId="147" xfId="79" applyFont="1" applyFill="1" applyBorder="1" applyAlignment="1">
      <alignment horizontal="left" vertical="center"/>
    </xf>
    <xf numFmtId="0" fontId="43" fillId="34" borderId="148" xfId="79" applyFont="1" applyFill="1" applyBorder="1" applyAlignment="1">
      <alignment horizontal="center" vertical="center"/>
    </xf>
    <xf numFmtId="0" fontId="43" fillId="34" borderId="28" xfId="79" applyFont="1" applyFill="1" applyBorder="1" applyAlignment="1">
      <alignment horizontal="center" vertical="center"/>
    </xf>
    <xf numFmtId="0" fontId="43" fillId="0" borderId="76" xfId="79" applyFont="1" applyFill="1" applyBorder="1" applyAlignment="1">
      <alignment horizontal="left" vertical="center" wrapText="1"/>
    </xf>
    <xf numFmtId="0" fontId="43" fillId="0" borderId="233" xfId="79" applyFont="1" applyFill="1" applyBorder="1" applyAlignment="1">
      <alignment horizontal="left" vertical="center" wrapText="1"/>
    </xf>
    <xf numFmtId="0" fontId="43" fillId="0" borderId="234" xfId="79" applyFont="1" applyFill="1" applyBorder="1" applyAlignment="1">
      <alignment horizontal="left" vertical="center" wrapText="1"/>
    </xf>
    <xf numFmtId="0" fontId="43" fillId="0" borderId="90" xfId="79" applyFont="1" applyFill="1" applyBorder="1" applyAlignment="1">
      <alignment horizontal="left" vertical="center"/>
    </xf>
    <xf numFmtId="0" fontId="43" fillId="0" borderId="91" xfId="79" applyFont="1" applyFill="1" applyBorder="1" applyAlignment="1">
      <alignment horizontal="left" vertical="center"/>
    </xf>
    <xf numFmtId="0" fontId="43" fillId="0" borderId="121" xfId="79" applyFont="1" applyFill="1" applyBorder="1" applyAlignment="1">
      <alignment horizontal="left" vertical="center"/>
    </xf>
    <xf numFmtId="0" fontId="42" fillId="0" borderId="221" xfId="79" applyFont="1" applyBorder="1">
      <alignment vertical="center"/>
    </xf>
    <xf numFmtId="0" fontId="41" fillId="0" borderId="221" xfId="79" applyFont="1" applyBorder="1">
      <alignment vertical="center"/>
    </xf>
    <xf numFmtId="0" fontId="42" fillId="0" borderId="230" xfId="79" applyFont="1" applyBorder="1" applyAlignment="1">
      <alignment horizontal="center" vertical="center" shrinkToFit="1"/>
    </xf>
    <xf numFmtId="0" fontId="42" fillId="0" borderId="242" xfId="79" applyFont="1" applyBorder="1" applyAlignment="1">
      <alignment horizontal="center" vertical="center" shrinkToFit="1"/>
    </xf>
    <xf numFmtId="0" fontId="42" fillId="0" borderId="218" xfId="79" applyFont="1" applyBorder="1">
      <alignment vertical="center"/>
    </xf>
    <xf numFmtId="0" fontId="41" fillId="0" borderId="218" xfId="79" applyFont="1" applyBorder="1">
      <alignment vertical="center"/>
    </xf>
    <xf numFmtId="0" fontId="42" fillId="0" borderId="90" xfId="79" applyFont="1" applyBorder="1" applyAlignment="1">
      <alignment horizontal="center" vertical="center"/>
    </xf>
    <xf numFmtId="0" fontId="42" fillId="0" borderId="91" xfId="79" applyFont="1" applyBorder="1" applyAlignment="1">
      <alignment horizontal="center" vertical="center"/>
    </xf>
    <xf numFmtId="0" fontId="42" fillId="0" borderId="224" xfId="79" applyFont="1" applyBorder="1">
      <alignment vertical="center"/>
    </xf>
    <xf numFmtId="0" fontId="41" fillId="0" borderId="224" xfId="79" applyFont="1" applyBorder="1">
      <alignment vertical="center"/>
    </xf>
    <xf numFmtId="0" fontId="42" fillId="0" borderId="226" xfId="79" applyFont="1" applyBorder="1" applyAlignment="1">
      <alignment horizontal="center" vertical="center"/>
    </xf>
    <xf numFmtId="0" fontId="42" fillId="0" borderId="236" xfId="79" applyFont="1" applyBorder="1" applyAlignment="1">
      <alignment horizontal="center" vertical="center"/>
    </xf>
    <xf numFmtId="0" fontId="43" fillId="0" borderId="235" xfId="79" applyFont="1" applyFill="1" applyBorder="1" applyAlignment="1">
      <alignment horizontal="left" vertical="top" wrapText="1"/>
    </xf>
    <xf numFmtId="0" fontId="43" fillId="0" borderId="0" xfId="79" applyFont="1" applyFill="1" applyBorder="1" applyAlignment="1">
      <alignment horizontal="left" vertical="top" wrapText="1"/>
    </xf>
    <xf numFmtId="0" fontId="43" fillId="0" borderId="69" xfId="79" applyFont="1" applyFill="1" applyBorder="1" applyAlignment="1">
      <alignment horizontal="left" vertical="top" wrapText="1"/>
    </xf>
    <xf numFmtId="0" fontId="43" fillId="34" borderId="235" xfId="79" applyFont="1" applyFill="1" applyBorder="1" applyAlignment="1">
      <alignment horizontal="left" vertical="top" wrapText="1"/>
    </xf>
    <xf numFmtId="0" fontId="43" fillId="34" borderId="0" xfId="79" applyFont="1" applyFill="1" applyBorder="1" applyAlignment="1">
      <alignment horizontal="left" vertical="top" wrapText="1"/>
    </xf>
    <xf numFmtId="0" fontId="43" fillId="34" borderId="15" xfId="79" applyFont="1" applyFill="1" applyBorder="1" applyAlignment="1">
      <alignment horizontal="left" vertical="top" wrapText="1"/>
    </xf>
    <xf numFmtId="0" fontId="43" fillId="0" borderId="237" xfId="79" applyFont="1" applyFill="1" applyBorder="1" applyAlignment="1">
      <alignment horizontal="left" vertical="top" wrapText="1"/>
    </xf>
    <xf numFmtId="0" fontId="43" fillId="0" borderId="10" xfId="79" applyFont="1" applyFill="1" applyBorder="1" applyAlignment="1">
      <alignment horizontal="left" vertical="top" wrapText="1"/>
    </xf>
    <xf numFmtId="0" fontId="43" fillId="0" borderId="73" xfId="79" applyFont="1" applyFill="1" applyBorder="1" applyAlignment="1">
      <alignment horizontal="left" vertical="top" wrapText="1"/>
    </xf>
    <xf numFmtId="0" fontId="43" fillId="34" borderId="237" xfId="79" applyFont="1" applyFill="1" applyBorder="1" applyAlignment="1">
      <alignment horizontal="left" vertical="top" wrapText="1"/>
    </xf>
    <xf numFmtId="0" fontId="43" fillId="34" borderId="10" xfId="79" applyFont="1" applyFill="1" applyBorder="1" applyAlignment="1">
      <alignment horizontal="left" vertical="top" wrapText="1"/>
    </xf>
    <xf numFmtId="0" fontId="43" fillId="34" borderId="26" xfId="79" applyFont="1" applyFill="1" applyBorder="1" applyAlignment="1">
      <alignment horizontal="left" vertical="top" wrapText="1"/>
    </xf>
    <xf numFmtId="0" fontId="43" fillId="0" borderId="237" xfId="79" applyFont="1" applyFill="1" applyBorder="1" applyAlignment="1">
      <alignment horizontal="center" vertical="center"/>
    </xf>
    <xf numFmtId="0" fontId="43" fillId="0" borderId="10" xfId="79" applyFont="1" applyFill="1" applyBorder="1" applyAlignment="1">
      <alignment horizontal="center" vertical="center"/>
    </xf>
    <xf numFmtId="0" fontId="43" fillId="0" borderId="73" xfId="79" applyFont="1" applyFill="1" applyBorder="1" applyAlignment="1">
      <alignment horizontal="center" vertical="center"/>
    </xf>
    <xf numFmtId="0" fontId="43" fillId="0" borderId="237" xfId="79" applyFont="1" applyFill="1" applyBorder="1" applyAlignment="1">
      <alignment horizontal="center" vertical="center" wrapText="1"/>
    </xf>
    <xf numFmtId="0" fontId="43" fillId="0" borderId="26" xfId="79" applyFont="1" applyFill="1" applyBorder="1" applyAlignment="1">
      <alignment horizontal="center" vertical="center"/>
    </xf>
    <xf numFmtId="0" fontId="43" fillId="0" borderId="13" xfId="79" applyFont="1" applyFill="1" applyBorder="1" applyAlignment="1">
      <alignment vertical="center" wrapText="1"/>
    </xf>
    <xf numFmtId="0" fontId="43" fillId="0" borderId="27" xfId="79" applyFont="1" applyFill="1" applyBorder="1" applyAlignment="1">
      <alignment vertical="center" wrapText="1"/>
    </xf>
    <xf numFmtId="0" fontId="43" fillId="0" borderId="16" xfId="79" applyFont="1" applyFill="1" applyBorder="1" applyAlignment="1">
      <alignment vertical="center" wrapText="1"/>
    </xf>
    <xf numFmtId="0" fontId="43" fillId="0" borderId="15" xfId="79" applyFont="1" applyFill="1" applyBorder="1" applyAlignment="1">
      <alignment vertical="center" wrapText="1"/>
    </xf>
    <xf numFmtId="0" fontId="43" fillId="0" borderId="18" xfId="79" applyFont="1" applyFill="1" applyBorder="1" applyAlignment="1">
      <alignment vertical="center" wrapText="1"/>
    </xf>
    <xf numFmtId="0" fontId="43" fillId="0" borderId="26" xfId="79" applyFont="1" applyFill="1" applyBorder="1" applyAlignment="1">
      <alignment vertical="center" wrapText="1"/>
    </xf>
    <xf numFmtId="0" fontId="43" fillId="34" borderId="148" xfId="79" applyFont="1" applyFill="1" applyBorder="1" applyAlignment="1">
      <alignment horizontal="left" vertical="center" wrapText="1" indent="1"/>
    </xf>
    <xf numFmtId="0" fontId="43" fillId="34" borderId="28" xfId="79" applyFont="1" applyFill="1" applyBorder="1" applyAlignment="1">
      <alignment horizontal="left" vertical="center" wrapText="1" indent="1"/>
    </xf>
    <xf numFmtId="0" fontId="43" fillId="34" borderId="12" xfId="79" applyFont="1" applyFill="1" applyBorder="1" applyAlignment="1">
      <alignment horizontal="left" vertical="center" wrapText="1" indent="1"/>
    </xf>
    <xf numFmtId="0" fontId="43" fillId="0" borderId="16" xfId="79" applyFont="1" applyFill="1" applyBorder="1" applyAlignment="1">
      <alignment horizontal="center" vertical="center" wrapText="1"/>
    </xf>
    <xf numFmtId="0" fontId="43" fillId="0" borderId="69" xfId="79" applyFont="1" applyFill="1" applyBorder="1" applyAlignment="1">
      <alignment horizontal="center" vertical="center" wrapText="1"/>
    </xf>
    <xf numFmtId="0" fontId="43" fillId="0" borderId="235" xfId="79" applyFont="1" applyFill="1" applyBorder="1" applyAlignment="1">
      <alignment horizontal="center" vertical="top" wrapText="1"/>
    </xf>
    <xf numFmtId="0" fontId="43" fillId="0" borderId="0" xfId="79" applyFont="1" applyFill="1" applyBorder="1" applyAlignment="1">
      <alignment horizontal="center" vertical="top" wrapText="1"/>
    </xf>
    <xf numFmtId="0" fontId="43" fillId="0" borderId="69" xfId="79" applyFont="1" applyFill="1" applyBorder="1" applyAlignment="1">
      <alignment horizontal="center" vertical="top" wrapText="1"/>
    </xf>
    <xf numFmtId="0" fontId="43" fillId="0" borderId="15" xfId="79" applyFont="1" applyFill="1" applyBorder="1" applyAlignment="1">
      <alignment horizontal="center" vertical="top" wrapText="1"/>
    </xf>
    <xf numFmtId="0" fontId="43" fillId="34" borderId="235" xfId="79" applyFont="1" applyFill="1" applyBorder="1" applyAlignment="1">
      <alignment horizontal="left" vertical="top" wrapText="1" indent="1"/>
    </xf>
    <xf numFmtId="0" fontId="43" fillId="34" borderId="0" xfId="79" applyFont="1" applyFill="1" applyBorder="1" applyAlignment="1">
      <alignment horizontal="left" vertical="top" wrapText="1" indent="1"/>
    </xf>
    <xf numFmtId="0" fontId="43" fillId="0" borderId="148" xfId="79" applyFont="1" applyFill="1" applyBorder="1" applyAlignment="1">
      <alignment horizontal="left" vertical="center" indent="1"/>
    </xf>
    <xf numFmtId="0" fontId="43" fillId="0" borderId="28" xfId="79" applyFont="1" applyFill="1" applyBorder="1" applyAlignment="1">
      <alignment horizontal="left" vertical="center" indent="1"/>
    </xf>
    <xf numFmtId="0" fontId="43" fillId="34" borderId="148" xfId="79" applyFont="1" applyFill="1" applyBorder="1" applyAlignment="1">
      <alignment horizontal="left" vertical="center" indent="1"/>
    </xf>
    <xf numFmtId="0" fontId="43" fillId="34" borderId="28" xfId="79" applyFont="1" applyFill="1" applyBorder="1" applyAlignment="1">
      <alignment horizontal="left" vertical="center" indent="1"/>
    </xf>
    <xf numFmtId="0" fontId="43" fillId="34" borderId="12" xfId="79" applyFont="1" applyFill="1" applyBorder="1" applyAlignment="1">
      <alignment horizontal="left" vertical="center" indent="1"/>
    </xf>
    <xf numFmtId="0" fontId="43" fillId="0" borderId="237" xfId="79" applyFont="1" applyFill="1" applyBorder="1" applyAlignment="1">
      <alignment horizontal="left" vertical="center" indent="1"/>
    </xf>
    <xf numFmtId="0" fontId="43" fillId="0" borderId="10" xfId="79" applyFont="1" applyFill="1" applyBorder="1" applyAlignment="1">
      <alignment horizontal="left" vertical="center" indent="1"/>
    </xf>
    <xf numFmtId="0" fontId="43" fillId="34" borderId="237" xfId="79" applyFont="1" applyFill="1" applyBorder="1" applyAlignment="1">
      <alignment horizontal="left" vertical="center" indent="1"/>
    </xf>
    <xf numFmtId="0" fontId="43" fillId="34" borderId="10" xfId="79" applyFont="1" applyFill="1" applyBorder="1" applyAlignment="1">
      <alignment horizontal="left" vertical="center" indent="1"/>
    </xf>
    <xf numFmtId="0" fontId="43" fillId="34" borderId="26" xfId="79" applyFont="1" applyFill="1" applyBorder="1" applyAlignment="1">
      <alignment horizontal="left" vertical="center" indent="1"/>
    </xf>
    <xf numFmtId="0" fontId="43" fillId="0" borderId="13" xfId="79" applyFont="1" applyFill="1" applyBorder="1" applyAlignment="1">
      <alignment horizontal="center" vertical="center" shrinkToFit="1"/>
    </xf>
    <xf numFmtId="0" fontId="43" fillId="0" borderId="14" xfId="79" applyFont="1" applyFill="1" applyBorder="1" applyAlignment="1">
      <alignment horizontal="center" vertical="center" shrinkToFit="1"/>
    </xf>
    <xf numFmtId="0" fontId="43" fillId="0" borderId="27" xfId="79" applyFont="1" applyFill="1" applyBorder="1" applyAlignment="1">
      <alignment horizontal="center" vertical="center" shrinkToFit="1"/>
    </xf>
    <xf numFmtId="0" fontId="43" fillId="34" borderId="11" xfId="79" applyFont="1" applyFill="1" applyBorder="1" applyAlignment="1">
      <alignment horizontal="left" vertical="center" indent="1"/>
    </xf>
    <xf numFmtId="0" fontId="43" fillId="34" borderId="226" xfId="79" applyFont="1" applyFill="1" applyBorder="1" applyAlignment="1">
      <alignment horizontal="left" vertical="center" indent="1"/>
    </xf>
    <xf numFmtId="0" fontId="43" fillId="34" borderId="236" xfId="79" applyFont="1" applyFill="1" applyBorder="1" applyAlignment="1">
      <alignment horizontal="left" vertical="center" indent="1"/>
    </xf>
    <xf numFmtId="0" fontId="43" fillId="34" borderId="227" xfId="79" applyFont="1" applyFill="1" applyBorder="1" applyAlignment="1">
      <alignment horizontal="left" vertical="center" indent="1"/>
    </xf>
    <xf numFmtId="0" fontId="43" fillId="0" borderId="230" xfId="79" applyFont="1" applyFill="1" applyBorder="1" applyAlignment="1">
      <alignment horizontal="left" vertical="center" indent="1"/>
    </xf>
    <xf numFmtId="0" fontId="43" fillId="0" borderId="242" xfId="79" applyFont="1" applyFill="1" applyBorder="1" applyAlignment="1">
      <alignment horizontal="left" vertical="center" indent="1"/>
    </xf>
    <xf numFmtId="0" fontId="43" fillId="34" borderId="230" xfId="79" applyFont="1" applyFill="1" applyBorder="1" applyAlignment="1">
      <alignment horizontal="left" vertical="center" indent="1"/>
    </xf>
    <xf numFmtId="0" fontId="43" fillId="34" borderId="242" xfId="79" applyFont="1" applyFill="1" applyBorder="1" applyAlignment="1">
      <alignment horizontal="left" vertical="center" indent="1"/>
    </xf>
    <xf numFmtId="0" fontId="43" fillId="34" borderId="231" xfId="79" applyFont="1" applyFill="1" applyBorder="1" applyAlignment="1">
      <alignment horizontal="left" vertical="center" indent="1"/>
    </xf>
    <xf numFmtId="0" fontId="61" fillId="0" borderId="14" xfId="79" applyFont="1" applyFill="1" applyBorder="1" applyAlignment="1">
      <alignment horizontal="center" vertical="center"/>
    </xf>
    <xf numFmtId="0" fontId="61" fillId="0" borderId="103" xfId="79" applyFont="1" applyFill="1" applyBorder="1" applyAlignment="1">
      <alignment horizontal="center" vertical="center"/>
    </xf>
    <xf numFmtId="0" fontId="43" fillId="0" borderId="27" xfId="79" applyFont="1" applyFill="1" applyBorder="1" applyAlignment="1">
      <alignment horizontal="center" vertical="center" wrapText="1"/>
    </xf>
    <xf numFmtId="0" fontId="43" fillId="0" borderId="71" xfId="79" applyFont="1" applyFill="1" applyBorder="1" applyAlignment="1">
      <alignment horizontal="center" vertical="center"/>
    </xf>
    <xf numFmtId="0" fontId="43" fillId="0" borderId="63" xfId="79" applyFont="1" applyFill="1" applyBorder="1" applyAlignment="1">
      <alignment horizontal="center" vertical="center"/>
    </xf>
    <xf numFmtId="0" fontId="43" fillId="0" borderId="175" xfId="79" applyFont="1" applyFill="1" applyBorder="1" applyAlignment="1">
      <alignment horizontal="center" vertical="center"/>
    </xf>
    <xf numFmtId="0" fontId="43" fillId="0" borderId="228" xfId="79" applyFont="1" applyFill="1" applyBorder="1" applyAlignment="1">
      <alignment horizontal="left" vertical="center"/>
    </xf>
    <xf numFmtId="0" fontId="196" fillId="0" borderId="225" xfId="79" applyFont="1" applyFill="1" applyBorder="1" applyAlignment="1">
      <alignment vertical="center" shrinkToFit="1"/>
    </xf>
    <xf numFmtId="0" fontId="196" fillId="0" borderId="236" xfId="79" applyFont="1" applyFill="1" applyBorder="1" applyAlignment="1">
      <alignment vertical="center" shrinkToFit="1"/>
    </xf>
    <xf numFmtId="0" fontId="196" fillId="0" borderId="223" xfId="79" applyFont="1" applyFill="1" applyBorder="1" applyAlignment="1">
      <alignment vertical="center" shrinkToFit="1"/>
    </xf>
    <xf numFmtId="0" fontId="196" fillId="0" borderId="226" xfId="79" applyFont="1" applyFill="1" applyBorder="1" applyAlignment="1">
      <alignment vertical="center" shrinkToFit="1"/>
    </xf>
    <xf numFmtId="0" fontId="196" fillId="0" borderId="227" xfId="79" applyFont="1" applyFill="1" applyBorder="1" applyAlignment="1">
      <alignment vertical="center" shrinkToFit="1"/>
    </xf>
    <xf numFmtId="0" fontId="194" fillId="0" borderId="0" xfId="79" applyFont="1" applyFill="1" applyAlignment="1">
      <alignment horizontal="center" vertical="center"/>
    </xf>
    <xf numFmtId="0" fontId="196" fillId="0" borderId="11" xfId="79" applyFont="1" applyFill="1" applyBorder="1" applyAlignment="1">
      <alignment horizontal="center" vertical="center" shrinkToFit="1"/>
    </xf>
    <xf numFmtId="0" fontId="196" fillId="0" borderId="28" xfId="79" applyFont="1" applyFill="1" applyBorder="1" applyAlignment="1">
      <alignment horizontal="center" vertical="center" shrinkToFit="1"/>
    </xf>
    <xf numFmtId="0" fontId="196" fillId="0" borderId="12" xfId="79" applyFont="1" applyFill="1" applyBorder="1" applyAlignment="1">
      <alignment horizontal="center" vertical="center" shrinkToFit="1"/>
    </xf>
    <xf numFmtId="0" fontId="196" fillId="34" borderId="11" xfId="79" applyFont="1" applyFill="1" applyBorder="1" applyAlignment="1">
      <alignment horizontal="left" vertical="center" indent="1"/>
    </xf>
    <xf numFmtId="0" fontId="196" fillId="34" borderId="28" xfId="79" applyFont="1" applyFill="1" applyBorder="1" applyAlignment="1">
      <alignment horizontal="left" vertical="center" indent="1"/>
    </xf>
    <xf numFmtId="0" fontId="196" fillId="0" borderId="89" xfId="79" applyFont="1" applyFill="1" applyBorder="1" applyAlignment="1">
      <alignment vertical="center" shrinkToFit="1"/>
    </xf>
    <xf numFmtId="0" fontId="196" fillId="0" borderId="91" xfId="79" applyFont="1" applyFill="1" applyBorder="1" applyAlignment="1">
      <alignment vertical="center" shrinkToFit="1"/>
    </xf>
    <xf numFmtId="0" fontId="196" fillId="0" borderId="121" xfId="79" applyFont="1" applyFill="1" applyBorder="1" applyAlignment="1">
      <alignment vertical="center" shrinkToFit="1"/>
    </xf>
    <xf numFmtId="0" fontId="196" fillId="0" borderId="90" xfId="79" applyFont="1" applyFill="1" applyBorder="1" applyAlignment="1">
      <alignment vertical="center" shrinkToFit="1"/>
    </xf>
    <xf numFmtId="0" fontId="196" fillId="0" borderId="92" xfId="79" applyFont="1" applyFill="1" applyBorder="1" applyAlignment="1">
      <alignment vertical="center" shrinkToFit="1"/>
    </xf>
    <xf numFmtId="0" fontId="27" fillId="0" borderId="0" xfId="55" applyFont="1" applyFill="1" applyAlignment="1">
      <alignment horizontal="center" vertical="center"/>
    </xf>
    <xf numFmtId="0" fontId="65" fillId="0" borderId="145" xfId="55" applyFont="1" applyFill="1" applyBorder="1" applyAlignment="1">
      <alignment horizontal="center" vertical="center"/>
    </xf>
    <xf numFmtId="0" fontId="65" fillId="0" borderId="48" xfId="55" applyFont="1" applyFill="1" applyBorder="1" applyAlignment="1">
      <alignment horizontal="center" vertical="center"/>
    </xf>
    <xf numFmtId="0" fontId="65" fillId="0" borderId="166" xfId="55" applyFont="1" applyFill="1" applyBorder="1" applyAlignment="1">
      <alignment horizontal="center" vertical="center"/>
    </xf>
    <xf numFmtId="0" fontId="65" fillId="31" borderId="145" xfId="55" applyFont="1" applyFill="1" applyBorder="1" applyAlignment="1">
      <alignment vertical="center"/>
    </xf>
    <xf numFmtId="0" fontId="65" fillId="31" borderId="48" xfId="55" applyFont="1" applyFill="1" applyBorder="1" applyAlignment="1">
      <alignment vertical="center"/>
    </xf>
    <xf numFmtId="0" fontId="65" fillId="31" borderId="48" xfId="55" applyFont="1" applyFill="1" applyBorder="1" applyAlignment="1">
      <alignment horizontal="center" vertical="center"/>
    </xf>
    <xf numFmtId="0" fontId="65" fillId="31" borderId="48" xfId="55" applyFont="1" applyFill="1" applyBorder="1">
      <alignment vertical="center"/>
    </xf>
    <xf numFmtId="0" fontId="65" fillId="31" borderId="49" xfId="55" applyFont="1" applyFill="1" applyBorder="1">
      <alignment vertical="center"/>
    </xf>
    <xf numFmtId="0" fontId="65" fillId="0" borderId="47" xfId="55" applyFont="1" applyFill="1" applyBorder="1" applyAlignment="1">
      <alignment horizontal="center" vertical="center"/>
    </xf>
    <xf numFmtId="0" fontId="65" fillId="0" borderId="49" xfId="55" applyFont="1" applyFill="1" applyBorder="1" applyAlignment="1">
      <alignment horizontal="center" vertical="center"/>
    </xf>
    <xf numFmtId="176" fontId="63" fillId="31" borderId="48" xfId="58" applyNumberFormat="1" applyFont="1" applyFill="1" applyBorder="1" applyAlignment="1">
      <alignment horizontal="center" vertical="center" shrinkToFit="1"/>
    </xf>
    <xf numFmtId="0" fontId="65" fillId="0" borderId="0" xfId="55" applyFont="1" applyFill="1" applyBorder="1" applyAlignment="1">
      <alignment horizontal="center" vertical="center"/>
    </xf>
    <xf numFmtId="0" fontId="65" fillId="0" borderId="31" xfId="55" applyFont="1" applyFill="1" applyBorder="1" applyAlignment="1">
      <alignment horizontal="left" vertical="center"/>
    </xf>
    <xf numFmtId="0" fontId="65" fillId="0" borderId="0" xfId="55" applyFont="1" applyFill="1" applyBorder="1" applyAlignment="1">
      <alignment horizontal="left" vertical="center"/>
    </xf>
    <xf numFmtId="0" fontId="65" fillId="0" borderId="31" xfId="55" applyFont="1" applyFill="1" applyBorder="1" applyAlignment="1">
      <alignment horizontal="center" vertical="center"/>
    </xf>
    <xf numFmtId="0" fontId="65" fillId="0" borderId="134" xfId="55" applyFont="1" applyFill="1" applyBorder="1" applyAlignment="1">
      <alignment horizontal="center" vertical="center"/>
    </xf>
    <xf numFmtId="0" fontId="65" fillId="0" borderId="28" xfId="55" applyFont="1" applyFill="1" applyBorder="1" applyAlignment="1">
      <alignment horizontal="center" vertical="center"/>
    </xf>
    <xf numFmtId="0" fontId="65" fillId="0" borderId="53" xfId="55" applyFont="1" applyFill="1" applyBorder="1" applyAlignment="1">
      <alignment horizontal="center" vertical="center"/>
    </xf>
    <xf numFmtId="0" fontId="65" fillId="31" borderId="44" xfId="55" applyFont="1" applyFill="1" applyBorder="1" applyAlignment="1">
      <alignment vertical="center"/>
    </xf>
    <xf numFmtId="0" fontId="65" fillId="31" borderId="14" xfId="55" applyFont="1" applyFill="1" applyBorder="1" applyAlignment="1">
      <alignment vertical="center"/>
    </xf>
    <xf numFmtId="0" fontId="65" fillId="31" borderId="45" xfId="55" applyFont="1" applyFill="1" applyBorder="1" applyAlignment="1">
      <alignment vertical="center"/>
    </xf>
    <xf numFmtId="0" fontId="65" fillId="31" borderId="0" xfId="55" applyFont="1" applyFill="1" applyBorder="1" applyAlignment="1">
      <alignment horizontal="center" vertical="center"/>
    </xf>
    <xf numFmtId="0" fontId="65" fillId="31" borderId="0" xfId="55" applyFont="1" applyFill="1" applyBorder="1" applyAlignment="1">
      <alignment vertical="center"/>
    </xf>
    <xf numFmtId="0" fontId="65" fillId="0" borderId="44" xfId="55" applyFont="1" applyFill="1" applyBorder="1" applyAlignment="1">
      <alignment horizontal="center" vertical="center"/>
    </xf>
    <xf numFmtId="0" fontId="65" fillId="0" borderId="14" xfId="55" applyFont="1" applyFill="1" applyBorder="1" applyAlignment="1">
      <alignment horizontal="center" vertical="center"/>
    </xf>
    <xf numFmtId="0" fontId="65" fillId="0" borderId="45" xfId="55" applyFont="1" applyFill="1" applyBorder="1" applyAlignment="1">
      <alignment horizontal="center" vertical="center"/>
    </xf>
    <xf numFmtId="0" fontId="65" fillId="27" borderId="132" xfId="55" applyNumberFormat="1" applyFont="1" applyFill="1" applyBorder="1" applyAlignment="1">
      <alignment vertical="center" shrinkToFit="1"/>
    </xf>
    <xf numFmtId="0" fontId="65" fillId="27" borderId="55" xfId="55" applyNumberFormat="1" applyFont="1" applyFill="1" applyBorder="1" applyAlignment="1">
      <alignment vertical="center" shrinkToFit="1"/>
    </xf>
    <xf numFmtId="0" fontId="65" fillId="27" borderId="58" xfId="55" applyNumberFormat="1" applyFont="1" applyFill="1" applyBorder="1" applyAlignment="1">
      <alignment vertical="center" shrinkToFit="1"/>
    </xf>
    <xf numFmtId="0" fontId="197" fillId="31" borderId="0" xfId="55" applyFont="1" applyFill="1" applyBorder="1" applyAlignment="1">
      <alignment horizontal="left" vertical="top" wrapText="1"/>
    </xf>
    <xf numFmtId="0" fontId="65" fillId="0" borderId="34" xfId="55" applyFont="1" applyFill="1" applyBorder="1" applyAlignment="1">
      <alignment horizontal="center" vertical="center"/>
    </xf>
    <xf numFmtId="0" fontId="65" fillId="0" borderId="34" xfId="55" applyFont="1" applyFill="1" applyBorder="1" applyAlignment="1">
      <alignment horizontal="left" vertical="center"/>
    </xf>
    <xf numFmtId="0" fontId="65" fillId="0" borderId="40" xfId="55" applyFont="1" applyFill="1" applyBorder="1" applyAlignment="1">
      <alignment horizontal="center" vertical="center" textRotation="255"/>
    </xf>
    <xf numFmtId="0" fontId="65" fillId="0" borderId="0" xfId="55" applyFont="1" applyFill="1" applyBorder="1" applyAlignment="1">
      <alignment vertical="center"/>
    </xf>
    <xf numFmtId="0" fontId="65" fillId="0" borderId="0" xfId="55" applyFont="1" applyFill="1" applyBorder="1" applyAlignment="1">
      <alignment vertical="top" wrapText="1"/>
    </xf>
    <xf numFmtId="0" fontId="65" fillId="0" borderId="43" xfId="55" applyFont="1" applyFill="1" applyBorder="1" applyAlignment="1">
      <alignment horizontal="left" vertical="center" indent="1" shrinkToFit="1"/>
    </xf>
    <xf numFmtId="0" fontId="14" fillId="0" borderId="10" xfId="72" applyBorder="1" applyAlignment="1">
      <alignment horizontal="left" vertical="center" indent="1" shrinkToFit="1"/>
    </xf>
    <xf numFmtId="0" fontId="65" fillId="0" borderId="10" xfId="55" applyFont="1" applyFill="1" applyBorder="1" applyAlignment="1">
      <alignment horizontal="center" vertical="center"/>
    </xf>
    <xf numFmtId="176" fontId="65" fillId="0" borderId="10" xfId="55" applyNumberFormat="1" applyFont="1" applyFill="1" applyBorder="1" applyAlignment="1">
      <alignment horizontal="center" vertical="center"/>
    </xf>
    <xf numFmtId="0" fontId="65" fillId="0" borderId="163" xfId="55" applyFont="1" applyFill="1" applyBorder="1" applyAlignment="1">
      <alignment horizontal="center" vertical="center" textRotation="255"/>
    </xf>
    <xf numFmtId="0" fontId="65" fillId="0" borderId="112" xfId="55" applyFont="1" applyFill="1" applyBorder="1" applyAlignment="1">
      <alignment horizontal="center" vertical="center" textRotation="255"/>
    </xf>
    <xf numFmtId="0" fontId="65" fillId="0" borderId="107" xfId="55" applyFont="1" applyFill="1" applyBorder="1" applyAlignment="1">
      <alignment horizontal="center" vertical="center" textRotation="255"/>
    </xf>
    <xf numFmtId="0" fontId="65" fillId="0" borderId="46" xfId="55" applyFont="1" applyFill="1" applyBorder="1" applyAlignment="1">
      <alignment horizontal="left" vertical="center" indent="1" shrinkToFit="1"/>
    </xf>
    <xf numFmtId="0" fontId="14" fillId="0" borderId="34" xfId="72" applyBorder="1" applyAlignment="1">
      <alignment horizontal="left" vertical="center" indent="1" shrinkToFit="1"/>
    </xf>
    <xf numFmtId="176" fontId="65" fillId="0" borderId="34" xfId="55" applyNumberFormat="1" applyFont="1" applyFill="1" applyBorder="1" applyAlignment="1">
      <alignment horizontal="center" vertical="center"/>
    </xf>
    <xf numFmtId="0" fontId="65" fillId="0" borderId="14" xfId="55" applyFont="1" applyFill="1" applyBorder="1" applyAlignment="1">
      <alignment horizontal="center" vertical="center" wrapText="1"/>
    </xf>
    <xf numFmtId="0" fontId="65" fillId="0" borderId="109" xfId="55" applyFont="1" applyFill="1" applyBorder="1" applyAlignment="1">
      <alignment horizontal="center" vertical="center" textRotation="255"/>
    </xf>
    <xf numFmtId="0" fontId="65" fillId="0" borderId="116" xfId="55" applyFont="1" applyFill="1" applyBorder="1" applyAlignment="1">
      <alignment horizontal="center" vertical="center" textRotation="255"/>
    </xf>
    <xf numFmtId="0" fontId="65" fillId="0" borderId="14" xfId="55" applyFont="1" applyFill="1" applyBorder="1" applyAlignment="1">
      <alignment vertical="center" wrapText="1"/>
    </xf>
    <xf numFmtId="0" fontId="65" fillId="0" borderId="14" xfId="55" applyFont="1" applyFill="1" applyBorder="1" applyAlignment="1">
      <alignment vertical="center"/>
    </xf>
    <xf numFmtId="0" fontId="65" fillId="0" borderId="11" xfId="55" applyFont="1" applyFill="1" applyBorder="1" applyAlignment="1">
      <alignment horizontal="center" vertical="center"/>
    </xf>
    <xf numFmtId="0" fontId="65" fillId="0" borderId="56" xfId="55" applyFont="1" applyFill="1" applyBorder="1" applyAlignment="1">
      <alignment horizontal="center" vertical="center"/>
    </xf>
    <xf numFmtId="0" fontId="65" fillId="0" borderId="55" xfId="55" applyFont="1" applyFill="1" applyBorder="1" applyAlignment="1">
      <alignment horizontal="center" vertical="center"/>
    </xf>
    <xf numFmtId="0" fontId="65" fillId="0" borderId="58" xfId="55" applyFont="1" applyFill="1" applyBorder="1" applyAlignment="1">
      <alignment horizontal="center" vertical="center"/>
    </xf>
    <xf numFmtId="0" fontId="65" fillId="0" borderId="164" xfId="55" applyFont="1" applyFill="1" applyBorder="1" applyAlignment="1">
      <alignment horizontal="center" vertical="center" wrapText="1"/>
    </xf>
    <xf numFmtId="0" fontId="65" fillId="0" borderId="165" xfId="55" applyFont="1" applyFill="1" applyBorder="1" applyAlignment="1">
      <alignment horizontal="center" vertical="center"/>
    </xf>
    <xf numFmtId="0" fontId="65" fillId="0" borderId="167" xfId="55" applyFont="1" applyFill="1" applyBorder="1" applyAlignment="1">
      <alignment horizontal="center" vertical="center"/>
    </xf>
    <xf numFmtId="0" fontId="65" fillId="0" borderId="19" xfId="55" applyFont="1" applyFill="1" applyBorder="1" applyAlignment="1">
      <alignment horizontal="center" vertical="center"/>
    </xf>
    <xf numFmtId="0" fontId="65" fillId="0" borderId="165" xfId="55" applyFont="1" applyFill="1" applyBorder="1" applyAlignment="1">
      <alignment horizontal="center" vertical="center" wrapText="1"/>
    </xf>
    <xf numFmtId="0" fontId="65" fillId="0" borderId="47" xfId="55" applyFont="1" applyFill="1" applyBorder="1" applyAlignment="1">
      <alignment horizontal="center" vertical="center" wrapText="1"/>
    </xf>
    <xf numFmtId="0" fontId="95" fillId="0" borderId="0" xfId="55" applyFont="1" applyFill="1" applyBorder="1" applyAlignment="1">
      <alignment horizontal="center" vertical="center"/>
    </xf>
    <xf numFmtId="0" fontId="65" fillId="0" borderId="145" xfId="55" applyFont="1" applyFill="1" applyBorder="1" applyAlignment="1">
      <alignment horizontal="center" vertical="center" wrapText="1"/>
    </xf>
    <xf numFmtId="0" fontId="65" fillId="0" borderId="12" xfId="55" applyFont="1" applyFill="1" applyBorder="1" applyAlignment="1">
      <alignment horizontal="center" vertical="center"/>
    </xf>
    <xf numFmtId="0" fontId="65" fillId="0" borderId="169" xfId="55" applyFont="1" applyFill="1" applyBorder="1" applyAlignment="1">
      <alignment horizontal="center" vertical="center"/>
    </xf>
    <xf numFmtId="0" fontId="65" fillId="0" borderId="170" xfId="55" applyFont="1" applyFill="1" applyBorder="1" applyAlignment="1">
      <alignment horizontal="center" vertical="center"/>
    </xf>
    <xf numFmtId="0" fontId="65" fillId="0" borderId="132" xfId="55" applyFont="1" applyFill="1" applyBorder="1" applyAlignment="1">
      <alignment horizontal="center" vertical="center"/>
    </xf>
    <xf numFmtId="0" fontId="65" fillId="0" borderId="57" xfId="55" applyFont="1" applyFill="1" applyBorder="1" applyAlignment="1">
      <alignment horizontal="center" vertical="center"/>
    </xf>
    <xf numFmtId="0" fontId="88" fillId="0" borderId="19" xfId="81" applyFont="1" applyBorder="1" applyAlignment="1">
      <alignment horizontal="center" vertical="center"/>
    </xf>
    <xf numFmtId="0" fontId="123" fillId="0" borderId="0" xfId="81" applyFont="1" applyAlignment="1">
      <alignment horizontal="center" vertical="center"/>
    </xf>
    <xf numFmtId="0" fontId="88" fillId="27" borderId="0" xfId="81" applyFont="1" applyFill="1" applyAlignment="1">
      <alignment horizontal="center" vertical="center"/>
    </xf>
    <xf numFmtId="0" fontId="88" fillId="0" borderId="211" xfId="81" applyFont="1" applyBorder="1" applyAlignment="1">
      <alignment horizontal="center" vertical="center"/>
    </xf>
    <xf numFmtId="0" fontId="88" fillId="0" borderId="54" xfId="81" applyFont="1" applyBorder="1" applyAlignment="1">
      <alignment horizontal="center" vertical="center"/>
    </xf>
    <xf numFmtId="0" fontId="88" fillId="0" borderId="194" xfId="81" applyFont="1" applyBorder="1" applyAlignment="1">
      <alignment horizontal="center" vertical="center"/>
    </xf>
    <xf numFmtId="0" fontId="88" fillId="0" borderId="23" xfId="81" applyFont="1" applyBorder="1" applyAlignment="1">
      <alignment horizontal="center" vertical="center"/>
    </xf>
    <xf numFmtId="0" fontId="88" fillId="0" borderId="0" xfId="81" applyFont="1" applyAlignment="1">
      <alignment vertical="center" wrapText="1"/>
    </xf>
    <xf numFmtId="0" fontId="88" fillId="0" borderId="210" xfId="81" applyFont="1" applyBorder="1" applyAlignment="1">
      <alignment horizontal="center" vertical="center"/>
    </xf>
    <xf numFmtId="0" fontId="124" fillId="0" borderId="212" xfId="81" applyFont="1" applyBorder="1" applyAlignment="1">
      <alignment horizontal="center" vertical="center" wrapText="1"/>
    </xf>
    <xf numFmtId="0" fontId="88" fillId="0" borderId="159" xfId="81" applyFont="1" applyBorder="1" applyAlignment="1">
      <alignment horizontal="center" vertical="center"/>
    </xf>
    <xf numFmtId="0" fontId="88" fillId="0" borderId="159" xfId="81" applyFont="1" applyBorder="1">
      <alignment vertical="center"/>
    </xf>
    <xf numFmtId="0" fontId="124" fillId="31" borderId="21" xfId="81" applyFont="1" applyFill="1" applyBorder="1" applyAlignment="1">
      <alignment horizontal="center" vertical="center" shrinkToFit="1"/>
    </xf>
    <xf numFmtId="0" fontId="124" fillId="31" borderId="22" xfId="81" applyFont="1" applyFill="1" applyBorder="1" applyAlignment="1">
      <alignment horizontal="center" vertical="center" shrinkToFit="1"/>
    </xf>
    <xf numFmtId="0" fontId="124" fillId="31" borderId="23" xfId="81" applyFont="1" applyFill="1" applyBorder="1" applyAlignment="1">
      <alignment horizontal="center" vertical="center" shrinkToFit="1"/>
    </xf>
    <xf numFmtId="0" fontId="124" fillId="0" borderId="19" xfId="81" applyFont="1" applyBorder="1" applyAlignment="1">
      <alignment horizontal="left" vertical="center" wrapText="1"/>
    </xf>
    <xf numFmtId="0" fontId="125" fillId="0" borderId="19" xfId="81" applyFont="1" applyBorder="1" applyAlignment="1">
      <alignment horizontal="left" vertical="center" wrapText="1" shrinkToFit="1"/>
    </xf>
    <xf numFmtId="0" fontId="125" fillId="0" borderId="19" xfId="81" applyFont="1" applyBorder="1" applyAlignment="1">
      <alignment horizontal="left" vertical="center" shrinkToFit="1"/>
    </xf>
    <xf numFmtId="0" fontId="124" fillId="0" borderId="213" xfId="81" applyFont="1" applyBorder="1" applyAlignment="1">
      <alignment horizontal="center" vertical="center" wrapText="1"/>
    </xf>
    <xf numFmtId="0" fontId="88" fillId="0" borderId="0" xfId="81" applyFont="1" applyAlignment="1">
      <alignment horizontal="left" vertical="top" wrapText="1"/>
    </xf>
    <xf numFmtId="0" fontId="198" fillId="32" borderId="19" xfId="81" applyFont="1" applyFill="1" applyBorder="1" applyAlignment="1">
      <alignment horizontal="center" vertical="center"/>
    </xf>
    <xf numFmtId="0" fontId="201" fillId="0" borderId="0" xfId="81" applyFont="1" applyAlignment="1">
      <alignment horizontal="center" vertical="center"/>
    </xf>
    <xf numFmtId="0" fontId="198" fillId="32" borderId="211" xfId="81" applyFont="1" applyFill="1" applyBorder="1" applyAlignment="1">
      <alignment horizontal="center" vertical="center"/>
    </xf>
    <xf numFmtId="0" fontId="198" fillId="32" borderId="54" xfId="81" applyFont="1" applyFill="1" applyBorder="1" applyAlignment="1">
      <alignment horizontal="center" vertical="center"/>
    </xf>
    <xf numFmtId="0" fontId="198" fillId="32" borderId="194" xfId="81" applyFont="1" applyFill="1" applyBorder="1" applyAlignment="1">
      <alignment horizontal="center" vertical="center"/>
    </xf>
    <xf numFmtId="0" fontId="198" fillId="32" borderId="23" xfId="81" applyFont="1" applyFill="1" applyBorder="1" applyAlignment="1">
      <alignment horizontal="center" vertical="center"/>
    </xf>
    <xf numFmtId="0" fontId="78" fillId="0" borderId="210" xfId="81" applyFont="1" applyBorder="1" applyAlignment="1">
      <alignment horizontal="center" vertical="center"/>
    </xf>
    <xf numFmtId="0" fontId="179" fillId="0" borderId="212" xfId="81" applyFont="1" applyBorder="1" applyAlignment="1">
      <alignment horizontal="center" vertical="center" wrapText="1"/>
    </xf>
    <xf numFmtId="0" fontId="78" fillId="0" borderId="159" xfId="81" applyFont="1" applyBorder="1" applyAlignment="1">
      <alignment horizontal="center" vertical="center"/>
    </xf>
    <xf numFmtId="0" fontId="78" fillId="0" borderId="159" xfId="81" applyFont="1" applyBorder="1">
      <alignment vertical="center"/>
    </xf>
    <xf numFmtId="0" fontId="179" fillId="31" borderId="21" xfId="81" applyFont="1" applyFill="1" applyBorder="1" applyAlignment="1">
      <alignment horizontal="center" vertical="center" shrinkToFit="1"/>
    </xf>
    <xf numFmtId="0" fontId="179" fillId="31" borderId="23" xfId="81" applyFont="1" applyFill="1" applyBorder="1" applyAlignment="1">
      <alignment horizontal="center" vertical="center" shrinkToFit="1"/>
    </xf>
    <xf numFmtId="0" fontId="179" fillId="0" borderId="19" xfId="81" applyFont="1" applyBorder="1" applyAlignment="1">
      <alignment horizontal="left" vertical="center" wrapText="1"/>
    </xf>
    <xf numFmtId="0" fontId="179" fillId="31" borderId="21" xfId="81" applyFont="1" applyFill="1" applyBorder="1" applyAlignment="1">
      <alignment horizontal="center" vertical="center" wrapText="1"/>
    </xf>
    <xf numFmtId="0" fontId="179" fillId="31" borderId="23" xfId="81" applyFont="1" applyFill="1" applyBorder="1" applyAlignment="1">
      <alignment horizontal="center" vertical="center" wrapText="1"/>
    </xf>
    <xf numFmtId="0" fontId="179" fillId="0" borderId="21" xfId="81" applyFont="1" applyBorder="1" applyAlignment="1">
      <alignment horizontal="center" vertical="center" wrapText="1"/>
    </xf>
    <xf numFmtId="0" fontId="179" fillId="0" borderId="23" xfId="81" applyFont="1" applyBorder="1" applyAlignment="1">
      <alignment horizontal="center" vertical="center" wrapText="1"/>
    </xf>
    <xf numFmtId="0" fontId="78" fillId="0" borderId="21" xfId="81" applyFont="1" applyBorder="1" applyAlignment="1">
      <alignment horizontal="center" vertical="center"/>
    </xf>
    <xf numFmtId="0" fontId="78" fillId="0" borderId="23" xfId="81" applyFont="1" applyBorder="1" applyAlignment="1">
      <alignment horizontal="center" vertical="center"/>
    </xf>
    <xf numFmtId="0" fontId="199" fillId="0" borderId="213" xfId="81" applyFont="1" applyFill="1" applyBorder="1" applyAlignment="1">
      <alignment horizontal="center" vertical="center" wrapText="1"/>
    </xf>
    <xf numFmtId="0" fontId="191" fillId="0" borderId="19" xfId="81" applyFont="1" applyBorder="1" applyAlignment="1">
      <alignment horizontal="left" vertical="center" wrapText="1" shrinkToFit="1"/>
    </xf>
    <xf numFmtId="0" fontId="191" fillId="0" borderId="19" xfId="81" applyFont="1" applyBorder="1" applyAlignment="1">
      <alignment horizontal="left" vertical="center" shrinkToFit="1"/>
    </xf>
    <xf numFmtId="0" fontId="199" fillId="32" borderId="21" xfId="81" applyFont="1" applyFill="1" applyBorder="1" applyAlignment="1">
      <alignment horizontal="center" vertical="center" shrinkToFit="1"/>
    </xf>
    <xf numFmtId="0" fontId="199" fillId="32" borderId="23" xfId="81" applyFont="1" applyFill="1" applyBorder="1" applyAlignment="1">
      <alignment horizontal="center" vertical="center" shrinkToFit="1"/>
    </xf>
    <xf numFmtId="0" fontId="199" fillId="32" borderId="19" xfId="81" applyFont="1" applyFill="1" applyBorder="1" applyAlignment="1">
      <alignment horizontal="left" vertical="center" wrapText="1"/>
    </xf>
    <xf numFmtId="0" fontId="199" fillId="32" borderId="21" xfId="81" applyFont="1" applyFill="1" applyBorder="1" applyAlignment="1">
      <alignment horizontal="center" vertical="center" wrapText="1"/>
    </xf>
    <xf numFmtId="0" fontId="199" fillId="32" borderId="23" xfId="81" applyFont="1" applyFill="1" applyBorder="1" applyAlignment="1">
      <alignment horizontal="center" vertical="center" wrapText="1"/>
    </xf>
    <xf numFmtId="0" fontId="199" fillId="32" borderId="21" xfId="81" applyFont="1" applyFill="1" applyBorder="1" applyAlignment="1">
      <alignment horizontal="center" vertical="center"/>
    </xf>
    <xf numFmtId="0" fontId="199" fillId="32" borderId="23" xfId="81" applyFont="1" applyFill="1" applyBorder="1" applyAlignment="1">
      <alignment horizontal="center" vertical="center"/>
    </xf>
    <xf numFmtId="0" fontId="200" fillId="32" borderId="21" xfId="81" applyFont="1" applyFill="1" applyBorder="1" applyAlignment="1">
      <alignment horizontal="center" vertical="center" wrapText="1" shrinkToFit="1"/>
    </xf>
    <xf numFmtId="0" fontId="200" fillId="32" borderId="23" xfId="81" applyFont="1" applyFill="1" applyBorder="1" applyAlignment="1">
      <alignment horizontal="center" vertical="center" wrapText="1" shrinkToFit="1"/>
    </xf>
    <xf numFmtId="0" fontId="78" fillId="0" borderId="19" xfId="81" applyFont="1" applyBorder="1" applyAlignment="1">
      <alignment horizontal="center" vertical="center"/>
    </xf>
    <xf numFmtId="0" fontId="179" fillId="31" borderId="22" xfId="81" applyFont="1" applyFill="1" applyBorder="1" applyAlignment="1">
      <alignment horizontal="center" vertical="center" shrinkToFit="1"/>
    </xf>
    <xf numFmtId="0" fontId="179" fillId="31" borderId="22" xfId="81" applyFont="1" applyFill="1" applyBorder="1" applyAlignment="1">
      <alignment horizontal="center" vertical="center" wrapText="1"/>
    </xf>
    <xf numFmtId="0" fontId="179" fillId="0" borderId="22" xfId="81" applyFont="1" applyBorder="1" applyAlignment="1">
      <alignment horizontal="center" vertical="center" wrapText="1"/>
    </xf>
    <xf numFmtId="0" fontId="78" fillId="0" borderId="22" xfId="81" applyFont="1" applyBorder="1" applyAlignment="1">
      <alignment horizontal="center" vertical="center"/>
    </xf>
    <xf numFmtId="0" fontId="179" fillId="0" borderId="213" xfId="81" applyFont="1" applyBorder="1" applyAlignment="1">
      <alignment horizontal="center" vertical="center" wrapText="1"/>
    </xf>
    <xf numFmtId="0" fontId="126" fillId="32" borderId="23" xfId="81" applyFont="1" applyFill="1" applyBorder="1" applyAlignment="1">
      <alignment horizontal="center" vertical="center"/>
    </xf>
    <xf numFmtId="0" fontId="124" fillId="31" borderId="21" xfId="81" applyFont="1" applyFill="1" applyBorder="1" applyAlignment="1">
      <alignment horizontal="center" vertical="center" wrapText="1"/>
    </xf>
    <xf numFmtId="0" fontId="124" fillId="31" borderId="23" xfId="81" applyFont="1" applyFill="1" applyBorder="1" applyAlignment="1">
      <alignment horizontal="center" vertical="center" wrapText="1"/>
    </xf>
    <xf numFmtId="0" fontId="124" fillId="0" borderId="21" xfId="81" applyFont="1" applyBorder="1" applyAlignment="1">
      <alignment horizontal="center" vertical="center" wrapText="1"/>
    </xf>
    <xf numFmtId="0" fontId="124" fillId="0" borderId="23" xfId="81" applyFont="1" applyBorder="1" applyAlignment="1">
      <alignment horizontal="center" vertical="center" wrapText="1"/>
    </xf>
    <xf numFmtId="0" fontId="88" fillId="31" borderId="21" xfId="81" applyFont="1" applyFill="1" applyBorder="1" applyAlignment="1">
      <alignment horizontal="center" vertical="center"/>
    </xf>
    <xf numFmtId="0" fontId="88" fillId="31" borderId="23" xfId="81" applyFont="1" applyFill="1" applyBorder="1" applyAlignment="1">
      <alignment horizontal="center" vertical="center"/>
    </xf>
    <xf numFmtId="0" fontId="8" fillId="0" borderId="0" xfId="81" applyAlignment="1">
      <alignment vertical="center" wrapText="1"/>
    </xf>
    <xf numFmtId="0" fontId="124" fillId="31" borderId="21" xfId="81" applyFont="1" applyFill="1" applyBorder="1" applyAlignment="1">
      <alignment horizontal="center" vertical="center"/>
    </xf>
    <xf numFmtId="0" fontId="124" fillId="31" borderId="23" xfId="81" applyFont="1" applyFill="1" applyBorder="1" applyAlignment="1">
      <alignment horizontal="center" vertical="center"/>
    </xf>
    <xf numFmtId="0" fontId="125" fillId="0" borderId="21" xfId="81" applyFont="1" applyBorder="1" applyAlignment="1">
      <alignment horizontal="left" vertical="center" wrapText="1" shrinkToFit="1"/>
    </xf>
    <xf numFmtId="0" fontId="125" fillId="0" borderId="23" xfId="81" applyFont="1" applyBorder="1" applyAlignment="1">
      <alignment horizontal="left" vertical="center" wrapText="1" shrinkToFit="1"/>
    </xf>
    <xf numFmtId="0" fontId="126" fillId="32" borderId="19" xfId="81" applyFont="1" applyFill="1" applyBorder="1" applyAlignment="1">
      <alignment horizontal="center" vertical="center"/>
    </xf>
    <xf numFmtId="0" fontId="126" fillId="32" borderId="211" xfId="81" applyFont="1" applyFill="1" applyBorder="1" applyAlignment="1">
      <alignment horizontal="center" vertical="center"/>
    </xf>
    <xf numFmtId="0" fontId="126" fillId="32" borderId="54" xfId="81" applyFont="1" applyFill="1" applyBorder="1" applyAlignment="1">
      <alignment horizontal="center" vertical="center"/>
    </xf>
    <xf numFmtId="0" fontId="126" fillId="32" borderId="194" xfId="81" applyFont="1" applyFill="1" applyBorder="1" applyAlignment="1">
      <alignment horizontal="center" vertical="center"/>
    </xf>
    <xf numFmtId="0" fontId="127" fillId="32" borderId="21" xfId="81" applyFont="1" applyFill="1" applyBorder="1" applyAlignment="1">
      <alignment horizontal="center" vertical="center" shrinkToFit="1"/>
    </xf>
    <xf numFmtId="0" fontId="127" fillId="32" borderId="23" xfId="81" applyFont="1" applyFill="1" applyBorder="1" applyAlignment="1">
      <alignment horizontal="center" vertical="center" shrinkToFit="1"/>
    </xf>
    <xf numFmtId="0" fontId="127" fillId="32" borderId="19" xfId="81" applyFont="1" applyFill="1" applyBorder="1" applyAlignment="1">
      <alignment horizontal="left" vertical="center" wrapText="1"/>
    </xf>
    <xf numFmtId="0" fontId="127" fillId="32" borderId="21" xfId="81" applyFont="1" applyFill="1" applyBorder="1" applyAlignment="1">
      <alignment horizontal="center" vertical="center" wrapText="1"/>
    </xf>
    <xf numFmtId="0" fontId="127" fillId="32" borderId="23" xfId="81" applyFont="1" applyFill="1" applyBorder="1" applyAlignment="1">
      <alignment horizontal="center" vertical="center" wrapText="1"/>
    </xf>
    <xf numFmtId="0" fontId="126" fillId="32" borderId="21" xfId="81" applyFont="1" applyFill="1" applyBorder="1" applyAlignment="1">
      <alignment horizontal="center" vertical="center"/>
    </xf>
    <xf numFmtId="0" fontId="128" fillId="32" borderId="19" xfId="81" applyFont="1" applyFill="1" applyBorder="1" applyAlignment="1">
      <alignment horizontal="left" vertical="center" wrapText="1" shrinkToFit="1"/>
    </xf>
    <xf numFmtId="0" fontId="128" fillId="32" borderId="19" xfId="81" applyFont="1" applyFill="1" applyBorder="1" applyAlignment="1">
      <alignment horizontal="left" vertical="center" shrinkToFit="1"/>
    </xf>
    <xf numFmtId="0" fontId="179" fillId="32" borderId="21" xfId="81" applyFont="1" applyFill="1" applyBorder="1" applyAlignment="1">
      <alignment horizontal="center" vertical="center" shrinkToFit="1"/>
    </xf>
    <xf numFmtId="0" fontId="179" fillId="32" borderId="22" xfId="81" applyFont="1" applyFill="1" applyBorder="1" applyAlignment="1">
      <alignment horizontal="center" vertical="center" shrinkToFit="1"/>
    </xf>
    <xf numFmtId="0" fontId="179" fillId="32" borderId="23" xfId="81" applyFont="1" applyFill="1" applyBorder="1" applyAlignment="1">
      <alignment horizontal="center" vertical="center" shrinkToFit="1"/>
    </xf>
    <xf numFmtId="0" fontId="179" fillId="32" borderId="21" xfId="81" applyFont="1" applyFill="1" applyBorder="1" applyAlignment="1">
      <alignment horizontal="center" vertical="center" wrapText="1"/>
    </xf>
    <xf numFmtId="0" fontId="179" fillId="32" borderId="22" xfId="81" applyFont="1" applyFill="1" applyBorder="1" applyAlignment="1">
      <alignment horizontal="center" vertical="center" wrapText="1"/>
    </xf>
    <xf numFmtId="0" fontId="179" fillId="32" borderId="23" xfId="81" applyFont="1" applyFill="1" applyBorder="1" applyAlignment="1">
      <alignment horizontal="center" vertical="center" wrapText="1"/>
    </xf>
    <xf numFmtId="0" fontId="78" fillId="32" borderId="21" xfId="81" applyFont="1" applyFill="1" applyBorder="1" applyAlignment="1">
      <alignment horizontal="center" vertical="center"/>
    </xf>
    <xf numFmtId="0" fontId="78" fillId="32" borderId="22" xfId="81" applyFont="1" applyFill="1" applyBorder="1" applyAlignment="1">
      <alignment horizontal="center" vertical="center"/>
    </xf>
    <xf numFmtId="0" fontId="78" fillId="32" borderId="23" xfId="81" applyFont="1" applyFill="1" applyBorder="1" applyAlignment="1">
      <alignment horizontal="center" vertical="center"/>
    </xf>
    <xf numFmtId="0" fontId="191" fillId="32" borderId="19" xfId="81" applyFont="1" applyFill="1" applyBorder="1" applyAlignment="1">
      <alignment horizontal="left" vertical="center" wrapText="1" shrinkToFit="1"/>
    </xf>
    <xf numFmtId="0" fontId="191" fillId="32" borderId="19" xfId="81" applyFont="1" applyFill="1" applyBorder="1" applyAlignment="1">
      <alignment horizontal="left" vertical="center" shrinkToFit="1"/>
    </xf>
    <xf numFmtId="0" fontId="179" fillId="31" borderId="21" xfId="81" applyFont="1" applyFill="1" applyBorder="1" applyAlignment="1">
      <alignment horizontal="center" vertical="center"/>
    </xf>
    <xf numFmtId="0" fontId="179" fillId="31" borderId="23" xfId="81" applyFont="1" applyFill="1" applyBorder="1" applyAlignment="1">
      <alignment horizontal="center" vertical="center"/>
    </xf>
    <xf numFmtId="0" fontId="191" fillId="0" borderId="21" xfId="81" applyFont="1" applyBorder="1" applyAlignment="1">
      <alignment horizontal="left" vertical="center" wrapText="1" shrinkToFit="1"/>
    </xf>
    <xf numFmtId="0" fontId="191" fillId="0" borderId="23" xfId="81" applyFont="1" applyBorder="1" applyAlignment="1">
      <alignment horizontal="left" vertical="center" wrapText="1" shrinkToFit="1"/>
    </xf>
    <xf numFmtId="0" fontId="124" fillId="31" borderId="21" xfId="72" applyFont="1" applyFill="1" applyBorder="1" applyAlignment="1">
      <alignment horizontal="center" vertical="center" wrapText="1"/>
    </xf>
    <xf numFmtId="0" fontId="124" fillId="31" borderId="23" xfId="72" applyFont="1" applyFill="1" applyBorder="1" applyAlignment="1">
      <alignment horizontal="center" vertical="center" wrapText="1"/>
    </xf>
    <xf numFmtId="0" fontId="124" fillId="31" borderId="21" xfId="72" applyFont="1" applyFill="1" applyBorder="1" applyAlignment="1">
      <alignment horizontal="center" vertical="center" shrinkToFit="1"/>
    </xf>
    <xf numFmtId="0" fontId="124" fillId="31" borderId="23" xfId="72" applyFont="1" applyFill="1" applyBorder="1" applyAlignment="1">
      <alignment horizontal="center" vertical="center" shrinkToFit="1"/>
    </xf>
    <xf numFmtId="0" fontId="124" fillId="31" borderId="22" xfId="72" applyFont="1" applyFill="1" applyBorder="1" applyAlignment="1">
      <alignment horizontal="center" vertical="center" shrinkToFit="1"/>
    </xf>
    <xf numFmtId="0" fontId="0" fillId="0" borderId="0" xfId="0" applyAlignment="1">
      <alignment horizontal="left"/>
    </xf>
    <xf numFmtId="0" fontId="107" fillId="0" borderId="0" xfId="0" applyFont="1" applyAlignment="1">
      <alignment horizontal="center" vertical="center"/>
    </xf>
    <xf numFmtId="0" fontId="24" fillId="0" borderId="19" xfId="0" applyFont="1" applyBorder="1" applyAlignment="1">
      <alignment horizontal="center" vertical="center"/>
    </xf>
    <xf numFmtId="0" fontId="24"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1" xfId="0" applyFont="1" applyBorder="1" applyAlignment="1">
      <alignment horizontal="right" vertical="center" wrapText="1"/>
    </xf>
    <xf numFmtId="0" fontId="24" fillId="0" borderId="11" xfId="0" applyFont="1" applyBorder="1" applyAlignment="1">
      <alignment horizontal="right" vertical="center"/>
    </xf>
    <xf numFmtId="0" fontId="24" fillId="0" borderId="27" xfId="0" applyFont="1" applyBorder="1" applyAlignment="1">
      <alignment horizontal="left" vertical="center" wrapText="1"/>
    </xf>
    <xf numFmtId="0" fontId="24" fillId="0" borderId="15" xfId="0" applyFont="1" applyBorder="1" applyAlignment="1">
      <alignment horizontal="left" vertical="center"/>
    </xf>
    <xf numFmtId="0" fontId="24" fillId="0" borderId="26" xfId="0" applyFont="1" applyBorder="1" applyAlignment="1">
      <alignment horizontal="left" vertical="center"/>
    </xf>
    <xf numFmtId="0" fontId="24" fillId="0" borderId="11" xfId="0" applyFont="1" applyBorder="1" applyAlignment="1">
      <alignment horizontal="left" vertical="center" wrapText="1"/>
    </xf>
    <xf numFmtId="0" fontId="24" fillId="0" borderId="12" xfId="0" applyFont="1" applyBorder="1" applyAlignment="1">
      <alignment horizontal="left" vertical="center" wrapText="1"/>
    </xf>
    <xf numFmtId="176" fontId="21" fillId="28" borderId="0" xfId="78" applyNumberFormat="1" applyFont="1" applyFill="1" applyAlignment="1">
      <alignment horizontal="right" vertical="center" shrinkToFit="1"/>
    </xf>
    <xf numFmtId="0" fontId="24" fillId="0" borderId="12" xfId="0" applyFont="1" applyBorder="1" applyAlignment="1">
      <alignment horizontal="left" vertical="center"/>
    </xf>
    <xf numFmtId="0" fontId="65" fillId="27" borderId="132" xfId="55" quotePrefix="1" applyNumberFormat="1" applyFont="1" applyFill="1" applyBorder="1" applyAlignment="1">
      <alignment horizontal="left" vertical="center" wrapText="1" indent="1"/>
    </xf>
    <xf numFmtId="0" fontId="65" fillId="27" borderId="55" xfId="55" applyNumberFormat="1" applyFont="1" applyFill="1" applyBorder="1" applyAlignment="1">
      <alignment horizontal="left" vertical="center" wrapText="1" indent="1"/>
    </xf>
    <xf numFmtId="0" fontId="65" fillId="27" borderId="58" xfId="55" applyNumberFormat="1" applyFont="1" applyFill="1" applyBorder="1" applyAlignment="1">
      <alignment horizontal="left" vertical="center" wrapText="1" indent="1"/>
    </xf>
    <xf numFmtId="0" fontId="203" fillId="31" borderId="0" xfId="55" applyFont="1" applyFill="1" applyBorder="1" applyAlignment="1">
      <alignment horizontal="left" vertical="top" wrapText="1"/>
    </xf>
    <xf numFmtId="0" fontId="60" fillId="31" borderId="0" xfId="55" applyFont="1" applyFill="1" applyBorder="1" applyAlignment="1">
      <alignment horizontal="left" vertical="top" wrapText="1"/>
    </xf>
    <xf numFmtId="0" fontId="65" fillId="0" borderId="44" xfId="55" applyFont="1" applyFill="1" applyBorder="1" applyAlignment="1">
      <alignment vertical="center"/>
    </xf>
    <xf numFmtId="0" fontId="65" fillId="0" borderId="45" xfId="55" applyFont="1" applyFill="1" applyBorder="1" applyAlignment="1">
      <alignment vertical="center"/>
    </xf>
    <xf numFmtId="0" fontId="65" fillId="27" borderId="134" xfId="55" applyNumberFormat="1" applyFont="1" applyFill="1" applyBorder="1" applyAlignment="1">
      <alignment horizontal="left" vertical="center" wrapText="1" indent="1"/>
    </xf>
    <xf numFmtId="0" fontId="65" fillId="27" borderId="28" xfId="55" applyNumberFormat="1" applyFont="1" applyFill="1" applyBorder="1" applyAlignment="1">
      <alignment horizontal="left" vertical="center" wrapText="1" indent="1"/>
    </xf>
    <xf numFmtId="0" fontId="65" fillId="27" borderId="53" xfId="55" applyNumberFormat="1" applyFont="1" applyFill="1" applyBorder="1" applyAlignment="1">
      <alignment horizontal="left" vertical="center" wrapText="1" indent="1"/>
    </xf>
    <xf numFmtId="0" fontId="65" fillId="0" borderId="145" xfId="55" applyFont="1" applyFill="1" applyBorder="1" applyAlignment="1">
      <alignment vertical="center"/>
    </xf>
    <xf numFmtId="0" fontId="65" fillId="0" borderId="48" xfId="55" applyFont="1" applyFill="1" applyBorder="1" applyAlignment="1">
      <alignment vertical="center"/>
    </xf>
    <xf numFmtId="0" fontId="65" fillId="0" borderId="48" xfId="55" applyFont="1" applyFill="1" applyBorder="1">
      <alignment vertical="center"/>
    </xf>
    <xf numFmtId="0" fontId="65" fillId="0" borderId="49" xfId="55" applyFont="1" applyFill="1" applyBorder="1">
      <alignment vertical="center"/>
    </xf>
    <xf numFmtId="176" fontId="65" fillId="31" borderId="47" xfId="55" applyNumberFormat="1" applyFont="1" applyFill="1" applyBorder="1" applyAlignment="1">
      <alignment horizontal="center" vertical="center"/>
    </xf>
    <xf numFmtId="176" fontId="65" fillId="31" borderId="48" xfId="55" applyNumberFormat="1" applyFont="1" applyFill="1" applyBorder="1" applyAlignment="1">
      <alignment horizontal="center" vertical="center"/>
    </xf>
    <xf numFmtId="176" fontId="65" fillId="31" borderId="166" xfId="55" applyNumberFormat="1" applyFont="1" applyFill="1" applyBorder="1" applyAlignment="1">
      <alignment horizontal="center" vertical="center"/>
    </xf>
    <xf numFmtId="0" fontId="82" fillId="27" borderId="0" xfId="87" applyNumberFormat="1" applyFont="1" applyFill="1" applyAlignment="1" applyProtection="1">
      <alignment horizontal="left" vertical="center" shrinkToFit="1"/>
    </xf>
    <xf numFmtId="0" fontId="204" fillId="27" borderId="39" xfId="87" applyFont="1" applyFill="1" applyBorder="1" applyAlignment="1">
      <alignment horizontal="center" vertical="center"/>
    </xf>
    <xf numFmtId="0" fontId="204" fillId="27" borderId="31" xfId="87" applyFont="1" applyFill="1" applyBorder="1" applyAlignment="1">
      <alignment horizontal="center" vertical="center"/>
    </xf>
    <xf numFmtId="0" fontId="204" fillId="27" borderId="40" xfId="87" applyFont="1" applyFill="1" applyBorder="1" applyAlignment="1">
      <alignment horizontal="center" vertical="center"/>
    </xf>
    <xf numFmtId="0" fontId="204" fillId="27" borderId="0" xfId="87" applyFont="1" applyFill="1" applyBorder="1" applyAlignment="1">
      <alignment horizontal="center" vertical="center"/>
    </xf>
    <xf numFmtId="0" fontId="205" fillId="27" borderId="31" xfId="87" applyFont="1" applyFill="1" applyBorder="1" applyAlignment="1" applyProtection="1">
      <alignment horizontal="center" vertical="center"/>
    </xf>
    <xf numFmtId="0" fontId="205" fillId="27" borderId="32" xfId="87" applyFont="1" applyFill="1" applyBorder="1" applyAlignment="1" applyProtection="1">
      <alignment horizontal="center" vertical="center"/>
    </xf>
    <xf numFmtId="0" fontId="205" fillId="27" borderId="0" xfId="87" applyFont="1" applyFill="1" applyBorder="1" applyAlignment="1" applyProtection="1">
      <alignment horizontal="center" vertical="center"/>
    </xf>
    <xf numFmtId="0" fontId="205" fillId="27" borderId="33" xfId="87" applyFont="1" applyFill="1" applyBorder="1" applyAlignment="1" applyProtection="1">
      <alignment horizontal="center" vertical="center"/>
    </xf>
    <xf numFmtId="0" fontId="81" fillId="0" borderId="19" xfId="87" applyFont="1" applyBorder="1" applyAlignment="1">
      <alignment horizontal="center" vertical="center" wrapText="1"/>
    </xf>
    <xf numFmtId="0" fontId="81" fillId="0" borderId="19" xfId="87" applyFont="1" applyBorder="1" applyAlignment="1">
      <alignment horizontal="center" vertical="center"/>
    </xf>
    <xf numFmtId="0" fontId="129" fillId="0" borderId="19" xfId="87" applyFont="1" applyBorder="1" applyAlignment="1">
      <alignment horizontal="center" vertical="center" wrapText="1"/>
    </xf>
    <xf numFmtId="0" fontId="129" fillId="0" borderId="19" xfId="87" applyFont="1" applyBorder="1" applyAlignment="1">
      <alignment horizontal="center" vertical="center" wrapText="1" shrinkToFit="1"/>
    </xf>
    <xf numFmtId="181" fontId="129" fillId="0" borderId="19" xfId="87" applyNumberFormat="1" applyFont="1" applyBorder="1" applyAlignment="1">
      <alignment horizontal="center" vertical="center" wrapText="1"/>
    </xf>
    <xf numFmtId="0" fontId="130" fillId="27" borderId="40" xfId="87" applyFont="1" applyFill="1" applyBorder="1" applyAlignment="1">
      <alignment horizontal="center" vertical="center"/>
    </xf>
    <xf numFmtId="0" fontId="130" fillId="27" borderId="0" xfId="87" applyFont="1" applyFill="1" applyBorder="1" applyAlignment="1">
      <alignment horizontal="center" vertical="center"/>
    </xf>
    <xf numFmtId="0" fontId="130" fillId="27" borderId="46" xfId="87" applyFont="1" applyFill="1" applyBorder="1" applyAlignment="1">
      <alignment horizontal="center" vertical="center"/>
    </xf>
    <xf numFmtId="0" fontId="130" fillId="27" borderId="34" xfId="87" applyFont="1" applyFill="1" applyBorder="1" applyAlignment="1">
      <alignment horizontal="center" vertical="center"/>
    </xf>
    <xf numFmtId="1" fontId="205" fillId="27" borderId="0" xfId="87" applyNumberFormat="1" applyFont="1" applyFill="1" applyBorder="1" applyAlignment="1" applyProtection="1">
      <alignment horizontal="center" vertical="center"/>
    </xf>
    <xf numFmtId="1" fontId="205" fillId="27" borderId="33" xfId="87" applyNumberFormat="1" applyFont="1" applyFill="1" applyBorder="1" applyAlignment="1" applyProtection="1">
      <alignment horizontal="center" vertical="center"/>
    </xf>
    <xf numFmtId="1" fontId="205" fillId="27" borderId="34" xfId="87" applyNumberFormat="1" applyFont="1" applyFill="1" applyBorder="1" applyAlignment="1" applyProtection="1">
      <alignment horizontal="center" vertical="center"/>
    </xf>
    <xf numFmtId="1" fontId="205" fillId="27" borderId="35" xfId="87" applyNumberFormat="1" applyFont="1" applyFill="1" applyBorder="1" applyAlignment="1" applyProtection="1">
      <alignment horizontal="center" vertical="center"/>
    </xf>
    <xf numFmtId="181" fontId="132" fillId="0" borderId="19" xfId="87" applyNumberFormat="1" applyFont="1" applyFill="1" applyBorder="1" applyAlignment="1">
      <alignment horizontal="center" vertical="center"/>
    </xf>
    <xf numFmtId="181" fontId="132" fillId="31" borderId="19" xfId="87" applyNumberFormat="1" applyFont="1" applyFill="1" applyBorder="1" applyAlignment="1">
      <alignment horizontal="center" vertical="center"/>
    </xf>
    <xf numFmtId="181" fontId="132" fillId="31" borderId="21" xfId="87" applyNumberFormat="1" applyFont="1" applyFill="1" applyBorder="1" applyAlignment="1">
      <alignment horizontal="center" vertical="center"/>
    </xf>
    <xf numFmtId="0" fontId="81" fillId="31" borderId="0" xfId="87" applyFont="1" applyFill="1" applyAlignment="1">
      <alignment horizontal="center" vertical="center" shrinkToFit="1"/>
    </xf>
    <xf numFmtId="0" fontId="130" fillId="31" borderId="19" xfId="87" applyFont="1" applyFill="1" applyBorder="1" applyAlignment="1">
      <alignment horizontal="center" vertical="center"/>
    </xf>
    <xf numFmtId="181" fontId="130" fillId="0" borderId="19" xfId="87" applyNumberFormat="1" applyFont="1" applyBorder="1" applyAlignment="1">
      <alignment horizontal="center" vertical="center"/>
    </xf>
    <xf numFmtId="0" fontId="82" fillId="0" borderId="0" xfId="87" applyFont="1" applyAlignment="1" applyProtection="1">
      <alignment horizontal="right" vertical="center"/>
    </xf>
    <xf numFmtId="193" fontId="82" fillId="0" borderId="0" xfId="87" applyNumberFormat="1" applyFont="1" applyAlignment="1" applyProtection="1">
      <alignment horizontal="left" vertical="center"/>
    </xf>
    <xf numFmtId="181" fontId="132" fillId="31" borderId="222" xfId="87" applyNumberFormat="1" applyFont="1" applyFill="1" applyBorder="1" applyAlignment="1">
      <alignment horizontal="center" vertical="center"/>
    </xf>
    <xf numFmtId="0" fontId="81" fillId="31" borderId="222" xfId="87" applyFont="1" applyFill="1" applyBorder="1" applyAlignment="1">
      <alignment horizontal="center" vertical="center"/>
    </xf>
    <xf numFmtId="0" fontId="81" fillId="31" borderId="23" xfId="87" applyFont="1" applyFill="1" applyBorder="1" applyAlignment="1">
      <alignment horizontal="center" vertical="center"/>
    </xf>
    <xf numFmtId="0" fontId="81" fillId="31" borderId="19" xfId="87" applyFont="1" applyFill="1" applyBorder="1" applyAlignment="1">
      <alignment horizontal="center" vertical="center"/>
    </xf>
    <xf numFmtId="0" fontId="81" fillId="0" borderId="0" xfId="87" quotePrefix="1" applyFont="1" applyAlignment="1">
      <alignment horizontal="center" vertical="center" wrapText="1"/>
    </xf>
    <xf numFmtId="0" fontId="81" fillId="0" borderId="10" xfId="87" quotePrefix="1" applyFont="1" applyBorder="1" applyAlignment="1">
      <alignment horizontal="center" vertical="center" wrapText="1"/>
    </xf>
    <xf numFmtId="0" fontId="81" fillId="0" borderId="0" xfId="87" applyFont="1" applyAlignment="1" applyProtection="1">
      <alignment horizontal="center" vertical="center" wrapText="1"/>
    </xf>
    <xf numFmtId="0" fontId="81" fillId="0" borderId="0" xfId="87" applyFont="1" applyAlignment="1" applyProtection="1">
      <alignment horizontal="center" vertical="center"/>
    </xf>
    <xf numFmtId="0" fontId="81" fillId="0" borderId="21" xfId="87" applyFont="1" applyBorder="1" applyAlignment="1">
      <alignment horizontal="center" vertical="center" textRotation="255"/>
    </xf>
    <xf numFmtId="0" fontId="81" fillId="0" borderId="22" xfId="87" applyFont="1" applyBorder="1" applyAlignment="1">
      <alignment horizontal="center" vertical="center" textRotation="255"/>
    </xf>
    <xf numFmtId="0" fontId="81" fillId="0" borderId="23" xfId="87" applyFont="1" applyBorder="1" applyAlignment="1">
      <alignment horizontal="center" vertical="center" textRotation="255"/>
    </xf>
    <xf numFmtId="0" fontId="81" fillId="0" borderId="21" xfId="87" applyFont="1" applyBorder="1" applyAlignment="1">
      <alignment horizontal="center" vertical="center" wrapText="1"/>
    </xf>
    <xf numFmtId="0" fontId="81" fillId="0" borderId="22" xfId="87" applyFont="1" applyBorder="1" applyAlignment="1">
      <alignment horizontal="center" vertical="center" wrapText="1"/>
    </xf>
    <xf numFmtId="0" fontId="81" fillId="0" borderId="23" xfId="87" applyFont="1" applyBorder="1" applyAlignment="1">
      <alignment horizontal="center" vertical="center" wrapText="1"/>
    </xf>
    <xf numFmtId="181" fontId="81" fillId="0" borderId="21" xfId="87" applyNumberFormat="1" applyFont="1" applyBorder="1" applyAlignment="1" applyProtection="1">
      <alignment horizontal="center" vertical="center"/>
    </xf>
    <xf numFmtId="181" fontId="81" fillId="0" borderId="22" xfId="87" applyNumberFormat="1" applyFont="1" applyBorder="1" applyAlignment="1" applyProtection="1">
      <alignment horizontal="center" vertical="center"/>
    </xf>
    <xf numFmtId="181" fontId="81" fillId="0" borderId="115" xfId="87" applyNumberFormat="1" applyFont="1" applyBorder="1" applyAlignment="1" applyProtection="1">
      <alignment horizontal="center" vertical="center"/>
    </xf>
    <xf numFmtId="0" fontId="81" fillId="0" borderId="13" xfId="87" applyFont="1" applyBorder="1" applyAlignment="1" applyProtection="1">
      <alignment horizontal="center" vertical="center"/>
    </xf>
    <xf numFmtId="0" fontId="81" fillId="0" borderId="14" xfId="87" applyFont="1" applyBorder="1" applyAlignment="1" applyProtection="1">
      <alignment horizontal="center" vertical="center"/>
    </xf>
    <xf numFmtId="0" fontId="81" fillId="0" borderId="27" xfId="87" applyFont="1" applyBorder="1" applyAlignment="1" applyProtection="1">
      <alignment horizontal="center" vertical="center"/>
    </xf>
    <xf numFmtId="0" fontId="81" fillId="0" borderId="16" xfId="87" applyFont="1" applyBorder="1" applyAlignment="1" applyProtection="1">
      <alignment horizontal="center" vertical="center"/>
    </xf>
    <xf numFmtId="0" fontId="81" fillId="0" borderId="0" xfId="87" applyFont="1" applyBorder="1" applyAlignment="1" applyProtection="1">
      <alignment horizontal="center" vertical="center"/>
    </xf>
    <xf numFmtId="0" fontId="81" fillId="0" borderId="15" xfId="87" applyFont="1" applyBorder="1" applyAlignment="1" applyProtection="1">
      <alignment horizontal="center" vertical="center"/>
    </xf>
    <xf numFmtId="0" fontId="81" fillId="0" borderId="18" xfId="87" applyFont="1" applyBorder="1" applyAlignment="1" applyProtection="1">
      <alignment horizontal="center" vertical="center"/>
    </xf>
    <xf numFmtId="0" fontId="81" fillId="0" borderId="10" xfId="87" applyFont="1" applyBorder="1" applyAlignment="1" applyProtection="1">
      <alignment horizontal="center" vertical="center"/>
    </xf>
    <xf numFmtId="0" fontId="81" fillId="0" borderId="26" xfId="87" applyFont="1" applyBorder="1" applyAlignment="1" applyProtection="1">
      <alignment horizontal="center" vertical="center"/>
    </xf>
    <xf numFmtId="55" fontId="130" fillId="0" borderId="11" xfId="87" applyNumberFormat="1" applyFont="1" applyBorder="1" applyAlignment="1" applyProtection="1">
      <alignment horizontal="center" vertical="center"/>
    </xf>
    <xf numFmtId="55" fontId="130" fillId="0" borderId="28" xfId="87" applyNumberFormat="1" applyFont="1" applyBorder="1" applyAlignment="1" applyProtection="1">
      <alignment horizontal="center" vertical="center"/>
    </xf>
    <xf numFmtId="0" fontId="131" fillId="0" borderId="19" xfId="87" applyFont="1" applyBorder="1" applyAlignment="1">
      <alignment horizontal="center" vertical="center" wrapText="1" shrinkToFit="1"/>
    </xf>
    <xf numFmtId="0" fontId="129" fillId="0" borderId="13" xfId="87" applyFont="1" applyBorder="1" applyAlignment="1">
      <alignment horizontal="center" vertical="center" textRotation="255" wrapText="1"/>
    </xf>
    <xf numFmtId="0" fontId="129" fillId="0" borderId="16" xfId="87" applyFont="1" applyBorder="1" applyAlignment="1">
      <alignment horizontal="center" vertical="center" textRotation="255" wrapText="1"/>
    </xf>
    <xf numFmtId="0" fontId="129" fillId="0" borderId="18" xfId="87" applyFont="1" applyBorder="1" applyAlignment="1">
      <alignment horizontal="center" vertical="center" textRotation="255" wrapText="1"/>
    </xf>
    <xf numFmtId="0" fontId="131" fillId="0" borderId="27" xfId="87" applyFont="1" applyBorder="1" applyAlignment="1">
      <alignment horizontal="center" vertical="center" textRotation="255" wrapText="1" shrinkToFit="1"/>
    </xf>
    <xf numFmtId="0" fontId="131" fillId="0" borderId="15" xfId="87" applyFont="1" applyBorder="1" applyAlignment="1">
      <alignment horizontal="center" vertical="center" textRotation="255" wrapText="1" shrinkToFit="1"/>
    </xf>
    <xf numFmtId="0" fontId="131" fillId="0" borderId="26" xfId="87" applyFont="1" applyBorder="1" applyAlignment="1">
      <alignment horizontal="center" vertical="center" textRotation="255" wrapText="1" shrinkToFit="1"/>
    </xf>
    <xf numFmtId="0" fontId="129" fillId="0" borderId="21" xfId="87" applyFont="1" applyBorder="1" applyAlignment="1">
      <alignment horizontal="center" vertical="center" textRotation="255" wrapText="1"/>
    </xf>
    <xf numFmtId="0" fontId="129" fillId="0" borderId="22" xfId="87" applyFont="1" applyBorder="1" applyAlignment="1">
      <alignment horizontal="center" vertical="center" textRotation="255" wrapText="1"/>
    </xf>
    <xf numFmtId="0" fontId="129" fillId="0" borderId="23" xfId="87" applyFont="1" applyBorder="1" applyAlignment="1">
      <alignment horizontal="center" vertical="center" textRotation="255" wrapText="1"/>
    </xf>
    <xf numFmtId="0" fontId="81" fillId="0" borderId="16" xfId="87" applyFont="1" applyBorder="1" applyAlignment="1" applyProtection="1">
      <alignment horizontal="left" vertical="center" shrinkToFit="1"/>
      <protection locked="0"/>
    </xf>
    <xf numFmtId="0" fontId="81" fillId="0" borderId="0" xfId="87" applyFont="1" applyBorder="1" applyAlignment="1" applyProtection="1">
      <alignment horizontal="left" vertical="center" shrinkToFit="1"/>
      <protection locked="0"/>
    </xf>
    <xf numFmtId="0" fontId="81" fillId="0" borderId="15" xfId="87" applyFont="1" applyBorder="1" applyAlignment="1" applyProtection="1">
      <alignment horizontal="left" vertical="center" shrinkToFit="1"/>
      <protection locked="0"/>
    </xf>
    <xf numFmtId="176" fontId="82" fillId="27" borderId="0" xfId="87" applyNumberFormat="1" applyFont="1" applyFill="1" applyAlignment="1" applyProtection="1">
      <alignment horizontal="left" vertical="center" shrinkToFit="1"/>
      <protection locked="0"/>
    </xf>
    <xf numFmtId="176" fontId="82" fillId="27" borderId="0" xfId="87" applyNumberFormat="1" applyFont="1" applyFill="1" applyBorder="1" applyAlignment="1" applyProtection="1">
      <alignment horizontal="left" vertical="center" shrinkToFit="1"/>
      <protection locked="0"/>
    </xf>
    <xf numFmtId="0" fontId="81" fillId="0" borderId="16" xfId="87" applyFont="1" applyBorder="1" applyAlignment="1">
      <alignment horizontal="left" vertical="center" shrinkToFit="1"/>
    </xf>
    <xf numFmtId="0" fontId="81" fillId="0" borderId="0" xfId="87" applyFont="1" applyBorder="1" applyAlignment="1">
      <alignment horizontal="left" vertical="center" shrinkToFit="1"/>
    </xf>
    <xf numFmtId="0" fontId="81" fillId="31" borderId="21" xfId="87" applyFont="1" applyFill="1" applyBorder="1" applyAlignment="1">
      <alignment horizontal="center" vertical="center"/>
    </xf>
    <xf numFmtId="0" fontId="81" fillId="31" borderId="13" xfId="87" applyFont="1" applyFill="1" applyBorder="1" applyAlignment="1">
      <alignment horizontal="center" vertical="center"/>
    </xf>
    <xf numFmtId="0" fontId="81" fillId="31" borderId="216" xfId="87" applyFont="1" applyFill="1" applyBorder="1" applyAlignment="1">
      <alignment horizontal="center" vertical="center"/>
    </xf>
    <xf numFmtId="0" fontId="81" fillId="31" borderId="224" xfId="87" applyFont="1" applyFill="1" applyBorder="1" applyAlignment="1">
      <alignment horizontal="center" vertical="center"/>
    </xf>
    <xf numFmtId="0" fontId="81" fillId="31" borderId="226" xfId="87" applyFont="1" applyFill="1" applyBorder="1" applyAlignment="1">
      <alignment horizontal="center" vertical="center"/>
    </xf>
    <xf numFmtId="181" fontId="130" fillId="27" borderId="19" xfId="87" applyNumberFormat="1" applyFont="1" applyFill="1" applyBorder="1" applyAlignment="1">
      <alignment horizontal="center" vertical="center"/>
    </xf>
    <xf numFmtId="0" fontId="81" fillId="0" borderId="90" xfId="93" applyFont="1" applyBorder="1" applyAlignment="1" applyProtection="1">
      <alignment horizontal="center" vertical="center" shrinkToFit="1"/>
    </xf>
    <xf numFmtId="0" fontId="81" fillId="0" borderId="121" xfId="93" applyFont="1" applyBorder="1" applyAlignment="1" applyProtection="1">
      <alignment horizontal="center" vertical="center" shrinkToFit="1"/>
    </xf>
    <xf numFmtId="0" fontId="81" fillId="0" borderId="296" xfId="93" applyFont="1" applyBorder="1" applyAlignment="1" applyProtection="1">
      <alignment horizontal="center" vertical="center"/>
    </xf>
    <xf numFmtId="0" fontId="81" fillId="0" borderId="340" xfId="93" applyFont="1" applyBorder="1" applyAlignment="1" applyProtection="1">
      <alignment horizontal="center" vertical="center"/>
    </xf>
    <xf numFmtId="0" fontId="130" fillId="25" borderId="162" xfId="93" applyFont="1" applyFill="1" applyBorder="1" applyAlignment="1">
      <alignment horizontal="center" vertical="center"/>
    </xf>
    <xf numFmtId="0" fontId="130" fillId="25" borderId="150" xfId="93" applyFont="1" applyFill="1" applyBorder="1" applyAlignment="1">
      <alignment horizontal="center" vertical="center"/>
    </xf>
    <xf numFmtId="0" fontId="81" fillId="0" borderId="0" xfId="93" applyFont="1" applyAlignment="1" applyProtection="1">
      <alignment horizontal="left" vertical="center"/>
    </xf>
    <xf numFmtId="0" fontId="81" fillId="0" borderId="225" xfId="93" applyFont="1" applyBorder="1" applyAlignment="1" applyProtection="1">
      <alignment horizontal="center" vertical="center"/>
    </xf>
    <xf numFmtId="0" fontId="81" fillId="0" borderId="223" xfId="93" applyFont="1" applyBorder="1" applyAlignment="1" applyProtection="1">
      <alignment horizontal="center" vertical="center"/>
    </xf>
    <xf numFmtId="179" fontId="81" fillId="0" borderId="226" xfId="93" applyNumberFormat="1" applyFont="1" applyBorder="1" applyAlignment="1" applyProtection="1">
      <alignment horizontal="center" vertical="center"/>
    </xf>
    <xf numFmtId="179" fontId="81" fillId="0" borderId="223" xfId="93" applyNumberFormat="1" applyFont="1" applyBorder="1" applyAlignment="1" applyProtection="1">
      <alignment horizontal="center" vertical="center"/>
    </xf>
    <xf numFmtId="0" fontId="81" fillId="0" borderId="223" xfId="93" applyNumberFormat="1" applyFont="1" applyBorder="1" applyAlignment="1" applyProtection="1">
      <alignment horizontal="center" vertical="center"/>
    </xf>
    <xf numFmtId="181" fontId="81" fillId="25" borderId="332" xfId="93" applyNumberFormat="1" applyFont="1" applyFill="1" applyBorder="1" applyAlignment="1">
      <alignment horizontal="center" vertical="center"/>
    </xf>
    <xf numFmtId="181" fontId="81" fillId="25" borderId="214" xfId="93" applyNumberFormat="1" applyFont="1" applyFill="1" applyBorder="1" applyAlignment="1">
      <alignment horizontal="center" vertical="center"/>
    </xf>
    <xf numFmtId="0" fontId="130" fillId="25" borderId="46" xfId="93" applyFont="1" applyFill="1" applyBorder="1" applyAlignment="1">
      <alignment horizontal="center" vertical="center"/>
    </xf>
    <xf numFmtId="0" fontId="130" fillId="25" borderId="34" xfId="93" applyFont="1" applyFill="1" applyBorder="1" applyAlignment="1">
      <alignment horizontal="center" vertical="center"/>
    </xf>
    <xf numFmtId="0" fontId="81" fillId="0" borderId="224" xfId="93" applyFont="1" applyBorder="1" applyAlignment="1" applyProtection="1">
      <alignment horizontal="center" vertical="center" textRotation="255"/>
      <protection locked="0"/>
    </xf>
    <xf numFmtId="55" fontId="130" fillId="0" borderId="28" xfId="93" applyNumberFormat="1" applyFont="1" applyBorder="1" applyAlignment="1" applyProtection="1">
      <alignment horizontal="center" vertical="center"/>
    </xf>
    <xf numFmtId="55" fontId="130" fillId="0" borderId="12" xfId="93" applyNumberFormat="1" applyFont="1" applyBorder="1" applyAlignment="1" applyProtection="1">
      <alignment horizontal="center" vertical="center"/>
    </xf>
    <xf numFmtId="0" fontId="192" fillId="0" borderId="214" xfId="93" applyFont="1" applyBorder="1" applyAlignment="1" applyProtection="1">
      <alignment horizontal="center" vertical="center" wrapText="1" shrinkToFit="1"/>
    </xf>
    <xf numFmtId="0" fontId="192" fillId="0" borderId="161" xfId="93" applyFont="1" applyBorder="1" applyAlignment="1" applyProtection="1">
      <alignment horizontal="center" vertical="center" shrinkToFit="1"/>
    </xf>
    <xf numFmtId="0" fontId="81" fillId="0" borderId="225" xfId="93" applyFont="1" applyBorder="1" applyAlignment="1" applyProtection="1">
      <alignment horizontal="center" vertical="center" textRotation="255"/>
      <protection locked="0"/>
    </xf>
    <xf numFmtId="0" fontId="81" fillId="0" borderId="0" xfId="93" applyFont="1" applyAlignment="1" applyProtection="1">
      <alignment horizontal="left" vertical="center" shrinkToFit="1"/>
    </xf>
    <xf numFmtId="176" fontId="81" fillId="25" borderId="0" xfId="93" applyNumberFormat="1" applyFont="1" applyFill="1" applyAlignment="1" applyProtection="1">
      <alignment horizontal="center" vertical="center" shrinkToFit="1"/>
      <protection locked="0"/>
    </xf>
    <xf numFmtId="0" fontId="81" fillId="0" borderId="0" xfId="93" applyFont="1" applyAlignment="1" applyProtection="1">
      <alignment horizontal="right" vertical="center"/>
    </xf>
    <xf numFmtId="0" fontId="81" fillId="0" borderId="0" xfId="93" applyNumberFormat="1" applyFont="1" applyAlignment="1" applyProtection="1">
      <alignment horizontal="left" vertical="center"/>
    </xf>
    <xf numFmtId="193" fontId="81" fillId="0" borderId="0" xfId="93" applyNumberFormat="1" applyFont="1" applyAlignment="1" applyProtection="1">
      <alignment horizontal="left" vertical="center"/>
    </xf>
    <xf numFmtId="0" fontId="81" fillId="0" borderId="18" xfId="93" applyFont="1" applyBorder="1" applyAlignment="1" applyProtection="1">
      <alignment horizontal="center" vertical="center" shrinkToFit="1"/>
    </xf>
    <xf numFmtId="0" fontId="81" fillId="0" borderId="10" xfId="93" applyFont="1" applyBorder="1" applyAlignment="1" applyProtection="1">
      <alignment horizontal="center" vertical="center" shrinkToFit="1"/>
    </xf>
    <xf numFmtId="0" fontId="81" fillId="0" borderId="10" xfId="93" applyFont="1" applyBorder="1" applyAlignment="1" applyProtection="1">
      <alignment horizontal="center" vertical="center"/>
    </xf>
    <xf numFmtId="181" fontId="81" fillId="25" borderId="336" xfId="93" applyNumberFormat="1" applyFont="1" applyFill="1" applyBorder="1" applyAlignment="1">
      <alignment horizontal="center" vertical="center"/>
    </xf>
    <xf numFmtId="181" fontId="81" fillId="25" borderId="346" xfId="93" applyNumberFormat="1" applyFont="1" applyFill="1" applyBorder="1" applyAlignment="1">
      <alignment horizontal="center" vertical="center"/>
    </xf>
    <xf numFmtId="176" fontId="85" fillId="25" borderId="162" xfId="93" applyNumberFormat="1" applyFont="1" applyFill="1" applyBorder="1" applyAlignment="1" applyProtection="1">
      <alignment horizontal="center" vertical="center" shrinkToFit="1"/>
      <protection locked="0"/>
    </xf>
    <xf numFmtId="176" fontId="85" fillId="25" borderId="150" xfId="93" applyNumberFormat="1" applyFont="1" applyFill="1" applyBorder="1" applyAlignment="1" applyProtection="1">
      <alignment horizontal="center" vertical="center" shrinkToFit="1"/>
      <protection locked="0"/>
    </xf>
    <xf numFmtId="176" fontId="85" fillId="25" borderId="68" xfId="93" applyNumberFormat="1" applyFont="1" applyFill="1" applyBorder="1" applyAlignment="1" applyProtection="1">
      <alignment horizontal="center" vertical="center" shrinkToFit="1"/>
      <protection locked="0"/>
    </xf>
    <xf numFmtId="0" fontId="81" fillId="0" borderId="341" xfId="93" applyFont="1" applyBorder="1" applyAlignment="1" applyProtection="1">
      <alignment horizontal="center" vertical="center"/>
    </xf>
    <xf numFmtId="0" fontId="81" fillId="0" borderId="342" xfId="93" applyFont="1" applyBorder="1" applyAlignment="1" applyProtection="1">
      <alignment horizontal="center" vertical="center"/>
    </xf>
    <xf numFmtId="179" fontId="81" fillId="0" borderId="343" xfId="93" applyNumberFormat="1" applyFont="1" applyBorder="1" applyAlignment="1" applyProtection="1">
      <alignment horizontal="center" vertical="center"/>
    </xf>
    <xf numFmtId="179" fontId="81" fillId="0" borderId="342" xfId="93" applyNumberFormat="1" applyFont="1" applyBorder="1" applyAlignment="1" applyProtection="1">
      <alignment horizontal="center" vertical="center"/>
    </xf>
    <xf numFmtId="0" fontId="81" fillId="0" borderId="50" xfId="93" applyFont="1" applyBorder="1" applyAlignment="1" applyProtection="1">
      <alignment horizontal="center" vertical="center"/>
    </xf>
    <xf numFmtId="181" fontId="81" fillId="25" borderId="344" xfId="93" applyNumberFormat="1" applyFont="1" applyFill="1" applyBorder="1" applyAlignment="1">
      <alignment horizontal="center" vertical="center"/>
    </xf>
    <xf numFmtId="181" fontId="81" fillId="25" borderId="345" xfId="93" applyNumberFormat="1" applyFont="1" applyFill="1" applyBorder="1" applyAlignment="1">
      <alignment horizontal="center" vertical="center"/>
    </xf>
    <xf numFmtId="0" fontId="81" fillId="0" borderId="224" xfId="93" applyFont="1" applyBorder="1" applyAlignment="1" applyProtection="1">
      <alignment horizontal="center" vertical="center" shrinkToFit="1"/>
      <protection locked="0"/>
    </xf>
    <xf numFmtId="0" fontId="81" fillId="0" borderId="223" xfId="93" applyFont="1" applyBorder="1" applyAlignment="1" applyProtection="1">
      <alignment horizontal="center" vertical="center" textRotation="255"/>
      <protection locked="0"/>
    </xf>
    <xf numFmtId="0" fontId="81" fillId="0" borderId="22" xfId="93" applyFont="1" applyBorder="1" applyAlignment="1" applyProtection="1">
      <alignment horizontal="center" vertical="center"/>
    </xf>
    <xf numFmtId="0" fontId="81" fillId="0" borderId="225" xfId="93" applyFont="1" applyBorder="1" applyAlignment="1" applyProtection="1">
      <alignment horizontal="center" vertical="center" shrinkToFit="1"/>
      <protection locked="0"/>
    </xf>
    <xf numFmtId="0" fontId="81" fillId="0" borderId="224" xfId="93" applyFont="1" applyBorder="1" applyAlignment="1" applyProtection="1">
      <alignment horizontal="center" vertical="center"/>
      <protection locked="0"/>
    </xf>
    <xf numFmtId="0" fontId="81" fillId="0" borderId="232" xfId="93" applyFont="1" applyBorder="1" applyAlignment="1" applyProtection="1">
      <alignment horizontal="center" vertical="center"/>
      <protection locked="0"/>
    </xf>
    <xf numFmtId="0" fontId="81" fillId="0" borderId="223" xfId="93" applyFont="1" applyBorder="1" applyAlignment="1" applyProtection="1">
      <alignment horizontal="center" vertical="center" shrinkToFit="1"/>
      <protection locked="0"/>
    </xf>
    <xf numFmtId="0" fontId="81" fillId="0" borderId="214" xfId="93" applyFont="1" applyBorder="1" applyAlignment="1" applyProtection="1">
      <alignment horizontal="center" vertical="center"/>
    </xf>
    <xf numFmtId="0" fontId="81" fillId="0" borderId="23" xfId="93" applyFont="1" applyBorder="1" applyAlignment="1" applyProtection="1">
      <alignment horizontal="center" vertical="center"/>
    </xf>
    <xf numFmtId="0" fontId="81" fillId="0" borderId="225" xfId="93" applyFont="1" applyBorder="1" applyAlignment="1" applyProtection="1">
      <alignment horizontal="center" vertical="center"/>
      <protection locked="0"/>
    </xf>
    <xf numFmtId="0" fontId="81" fillId="0" borderId="228" xfId="93" applyFont="1" applyBorder="1" applyAlignment="1" applyProtection="1">
      <alignment horizontal="center" vertical="center"/>
      <protection locked="0"/>
    </xf>
    <xf numFmtId="0" fontId="81" fillId="0" borderId="223" xfId="93" applyFont="1" applyBorder="1" applyAlignment="1" applyProtection="1">
      <alignment horizontal="center" vertical="center"/>
      <protection locked="0"/>
    </xf>
    <xf numFmtId="0" fontId="81" fillId="0" borderId="229" xfId="93" applyFont="1" applyBorder="1" applyAlignment="1" applyProtection="1">
      <alignment horizontal="center" vertical="center"/>
      <protection locked="0"/>
    </xf>
    <xf numFmtId="55" fontId="130" fillId="0" borderId="11" xfId="93" applyNumberFormat="1" applyFont="1" applyBorder="1" applyAlignment="1" applyProtection="1">
      <alignment horizontal="center" vertical="center"/>
    </xf>
    <xf numFmtId="0" fontId="81" fillId="0" borderId="337" xfId="93" applyFont="1" applyBorder="1" applyAlignment="1" applyProtection="1">
      <alignment horizontal="center" vertical="center"/>
      <protection locked="0"/>
    </xf>
    <xf numFmtId="0" fontId="81" fillId="0" borderId="371" xfId="93" applyFont="1" applyBorder="1" applyAlignment="1" applyProtection="1">
      <alignment horizontal="center" vertical="center"/>
      <protection locked="0"/>
    </xf>
    <xf numFmtId="0" fontId="81" fillId="0" borderId="71" xfId="93" applyFont="1" applyBorder="1" applyAlignment="1" applyProtection="1">
      <alignment horizontal="center" vertical="center" shrinkToFit="1"/>
      <protection locked="0"/>
    </xf>
    <xf numFmtId="0" fontId="81" fillId="0" borderId="64" xfId="93" applyFont="1" applyBorder="1" applyAlignment="1" applyProtection="1">
      <alignment horizontal="center" vertical="center" shrinkToFit="1"/>
      <protection locked="0"/>
    </xf>
    <xf numFmtId="0" fontId="81" fillId="0" borderId="337" xfId="93" applyFont="1" applyBorder="1" applyAlignment="1" applyProtection="1">
      <alignment horizontal="center" vertical="center" shrinkToFit="1"/>
      <protection locked="0"/>
    </xf>
    <xf numFmtId="0" fontId="81" fillId="0" borderId="371" xfId="93" applyFont="1" applyBorder="1" applyAlignment="1" applyProtection="1">
      <alignment horizontal="center" vertical="center" shrinkToFit="1"/>
      <protection locked="0"/>
    </xf>
    <xf numFmtId="0" fontId="81" fillId="0" borderId="221" xfId="93" applyFont="1" applyBorder="1" applyAlignment="1" applyProtection="1">
      <alignment horizontal="center" vertical="center"/>
      <protection locked="0"/>
    </xf>
    <xf numFmtId="0" fontId="81" fillId="0" borderId="71" xfId="93" applyFont="1" applyBorder="1" applyAlignment="1" applyProtection="1">
      <alignment horizontal="center" vertical="center"/>
      <protection locked="0"/>
    </xf>
    <xf numFmtId="0" fontId="81" fillId="0" borderId="175" xfId="93" applyFont="1" applyBorder="1" applyAlignment="1" applyProtection="1">
      <alignment horizontal="center" vertical="center"/>
      <protection locked="0"/>
    </xf>
    <xf numFmtId="0" fontId="81" fillId="0" borderId="337" xfId="93" applyFont="1" applyBorder="1" applyAlignment="1" applyProtection="1">
      <alignment horizontal="center" vertical="center" textRotation="255"/>
      <protection locked="0"/>
    </xf>
    <xf numFmtId="0" fontId="81" fillId="0" borderId="371" xfId="93" applyFont="1" applyBorder="1" applyAlignment="1" applyProtection="1">
      <alignment horizontal="center" vertical="center" textRotation="255"/>
      <protection locked="0"/>
    </xf>
    <xf numFmtId="0" fontId="81" fillId="0" borderId="337" xfId="91" applyFont="1" applyBorder="1" applyAlignment="1" applyProtection="1">
      <alignment horizontal="center" vertical="center"/>
      <protection locked="0"/>
    </xf>
    <xf numFmtId="0" fontId="81" fillId="0" borderId="221" xfId="91" applyFont="1" applyBorder="1" applyAlignment="1" applyProtection="1">
      <alignment horizontal="center" vertical="center"/>
      <protection locked="0"/>
    </xf>
    <xf numFmtId="0" fontId="81" fillId="0" borderId="332" xfId="91" applyFont="1" applyBorder="1" applyAlignment="1" applyProtection="1">
      <alignment horizontal="center" vertical="center"/>
      <protection locked="0"/>
    </xf>
    <xf numFmtId="0" fontId="81" fillId="0" borderId="347" xfId="91" applyFont="1" applyBorder="1" applyAlignment="1" applyProtection="1">
      <alignment horizontal="center" vertical="center"/>
      <protection locked="0"/>
    </xf>
    <xf numFmtId="0" fontId="81" fillId="0" borderId="337" xfId="91" applyFont="1" applyBorder="1" applyAlignment="1" applyProtection="1">
      <alignment horizontal="center" vertical="center" shrinkToFit="1"/>
      <protection locked="0"/>
    </xf>
    <xf numFmtId="0" fontId="81" fillId="0" borderId="335" xfId="91" applyFont="1" applyBorder="1" applyAlignment="1" applyProtection="1">
      <alignment horizontal="center" vertical="center" shrinkToFit="1"/>
      <protection locked="0"/>
    </xf>
    <xf numFmtId="0" fontId="81" fillId="0" borderId="332" xfId="91" applyFont="1" applyBorder="1" applyAlignment="1" applyProtection="1">
      <alignment horizontal="center" vertical="center" shrinkToFit="1"/>
      <protection locked="0"/>
    </xf>
    <xf numFmtId="0" fontId="81" fillId="0" borderId="338" xfId="91" applyFont="1" applyBorder="1" applyAlignment="1" applyProtection="1">
      <alignment horizontal="center" vertical="center" shrinkToFit="1"/>
      <protection locked="0"/>
    </xf>
    <xf numFmtId="0" fontId="81" fillId="0" borderId="214" xfId="91" applyFont="1" applyBorder="1" applyAlignment="1">
      <alignment horizontal="center" vertical="center"/>
    </xf>
    <xf numFmtId="0" fontId="81" fillId="0" borderId="23" xfId="91" applyFont="1" applyBorder="1" applyAlignment="1">
      <alignment horizontal="center" vertical="center"/>
    </xf>
    <xf numFmtId="0" fontId="81" fillId="0" borderId="216" xfId="91" applyFont="1" applyBorder="1" applyAlignment="1" applyProtection="1">
      <alignment horizontal="center" vertical="center"/>
      <protection locked="0"/>
    </xf>
    <xf numFmtId="0" fontId="81" fillId="0" borderId="219" xfId="91" applyFont="1" applyBorder="1" applyAlignment="1" applyProtection="1">
      <alignment horizontal="center" vertical="center"/>
      <protection locked="0"/>
    </xf>
    <xf numFmtId="0" fontId="81" fillId="0" borderId="214" xfId="91" applyFont="1" applyBorder="1" applyAlignment="1">
      <alignment horizontal="center" vertical="center" shrinkToFit="1"/>
    </xf>
    <xf numFmtId="0" fontId="81" fillId="0" borderId="161" xfId="91" applyFont="1" applyBorder="1" applyAlignment="1">
      <alignment horizontal="center" vertical="center" shrinkToFit="1"/>
    </xf>
    <xf numFmtId="0" fontId="81" fillId="0" borderId="216" xfId="91" applyFont="1" applyBorder="1" applyAlignment="1" applyProtection="1">
      <alignment horizontal="center" vertical="center" shrinkToFit="1"/>
      <protection locked="0"/>
    </xf>
    <xf numFmtId="0" fontId="81" fillId="0" borderId="337" xfId="91" applyFont="1" applyBorder="1" applyAlignment="1" applyProtection="1">
      <alignment horizontal="center" vertical="center" textRotation="255" shrinkToFit="1"/>
      <protection locked="0"/>
    </xf>
    <xf numFmtId="0" fontId="81" fillId="0" borderId="335" xfId="91" applyFont="1" applyBorder="1" applyAlignment="1" applyProtection="1">
      <alignment horizontal="center" vertical="center" textRotation="255" shrinkToFit="1"/>
      <protection locked="0"/>
    </xf>
    <xf numFmtId="0" fontId="81" fillId="0" borderId="332" xfId="91" applyFont="1" applyBorder="1" applyAlignment="1" applyProtection="1">
      <alignment horizontal="center" vertical="center" textRotation="255" shrinkToFit="1"/>
      <protection locked="0"/>
    </xf>
    <xf numFmtId="0" fontId="81" fillId="0" borderId="338" xfId="91" applyFont="1" applyBorder="1" applyAlignment="1" applyProtection="1">
      <alignment horizontal="center" vertical="center" textRotation="255" shrinkToFit="1"/>
      <protection locked="0"/>
    </xf>
    <xf numFmtId="0" fontId="81" fillId="0" borderId="11" xfId="91" applyFont="1" applyBorder="1" applyAlignment="1">
      <alignment horizontal="center" vertical="center"/>
    </xf>
    <xf numFmtId="0" fontId="81" fillId="0" borderId="12" xfId="91" applyFont="1" applyBorder="1" applyAlignment="1">
      <alignment horizontal="center" vertical="center"/>
    </xf>
    <xf numFmtId="0" fontId="129" fillId="0" borderId="214" xfId="91" applyFont="1" applyBorder="1" applyAlignment="1">
      <alignment horizontal="center" vertical="center" wrapText="1" shrinkToFit="1"/>
    </xf>
    <xf numFmtId="0" fontId="129" fillId="0" borderId="161" xfId="91" applyFont="1" applyBorder="1" applyAlignment="1">
      <alignment horizontal="center" vertical="center" shrinkToFit="1"/>
    </xf>
    <xf numFmtId="0" fontId="81" fillId="0" borderId="216" xfId="91" applyFont="1" applyBorder="1" applyAlignment="1" applyProtection="1">
      <alignment horizontal="center" vertical="center" textRotation="255" shrinkToFit="1"/>
      <protection locked="0"/>
    </xf>
    <xf numFmtId="0" fontId="81" fillId="0" borderId="214" xfId="91" applyFont="1" applyFill="1" applyBorder="1" applyAlignment="1">
      <alignment horizontal="center" vertical="center"/>
    </xf>
    <xf numFmtId="0" fontId="81" fillId="0" borderId="23" xfId="91" applyFont="1" applyFill="1" applyBorder="1" applyAlignment="1">
      <alignment horizontal="center" vertical="center"/>
    </xf>
    <xf numFmtId="0" fontId="81" fillId="0" borderId="214" xfId="91" applyFont="1" applyFill="1" applyBorder="1" applyAlignment="1">
      <alignment horizontal="center" vertical="center" shrinkToFit="1"/>
    </xf>
    <xf numFmtId="0" fontId="81" fillId="0" borderId="161" xfId="91" applyFont="1" applyFill="1" applyBorder="1" applyAlignment="1">
      <alignment horizontal="center" vertical="center" shrinkToFit="1"/>
    </xf>
    <xf numFmtId="0" fontId="81" fillId="0" borderId="0" xfId="91" applyFont="1" applyAlignment="1">
      <alignment horizontal="left" vertical="center" shrinkToFit="1"/>
    </xf>
    <xf numFmtId="176" fontId="81" fillId="27" borderId="0" xfId="91" applyNumberFormat="1" applyFont="1" applyFill="1" applyAlignment="1" applyProtection="1">
      <alignment horizontal="left" vertical="center"/>
      <protection locked="0"/>
    </xf>
    <xf numFmtId="0" fontId="81" fillId="0" borderId="0" xfId="91" applyFont="1" applyAlignment="1">
      <alignment horizontal="right" vertical="center"/>
    </xf>
    <xf numFmtId="182" fontId="81" fillId="0" borderId="0" xfId="91" applyNumberFormat="1" applyFont="1" applyAlignment="1">
      <alignment horizontal="left" vertical="center"/>
    </xf>
    <xf numFmtId="0" fontId="81" fillId="0" borderId="126" xfId="91" applyFont="1" applyBorder="1" applyAlignment="1">
      <alignment horizontal="center" vertical="center"/>
    </xf>
    <xf numFmtId="0" fontId="81" fillId="0" borderId="100" xfId="91" applyFont="1" applyBorder="1" applyAlignment="1">
      <alignment horizontal="center" vertical="center"/>
    </xf>
    <xf numFmtId="0" fontId="81" fillId="0" borderId="0" xfId="91" applyFont="1" applyAlignment="1">
      <alignment horizontal="left" vertical="center"/>
    </xf>
    <xf numFmtId="0" fontId="81" fillId="0" borderId="225" xfId="91" applyFont="1" applyBorder="1" applyAlignment="1">
      <alignment horizontal="center" vertical="center"/>
    </xf>
    <xf numFmtId="0" fontId="81" fillId="0" borderId="223" xfId="91" applyFont="1" applyBorder="1" applyAlignment="1">
      <alignment horizontal="center" vertical="center"/>
    </xf>
    <xf numFmtId="179" fontId="81" fillId="0" borderId="226" xfId="91" applyNumberFormat="1" applyFont="1" applyBorder="1" applyAlignment="1">
      <alignment horizontal="center" vertical="center"/>
    </xf>
    <xf numFmtId="179" fontId="81" fillId="0" borderId="223" xfId="91" applyNumberFormat="1" applyFont="1" applyBorder="1" applyAlignment="1">
      <alignment horizontal="center" vertical="center"/>
    </xf>
    <xf numFmtId="0" fontId="81" fillId="0" borderId="226" xfId="91" applyFont="1" applyBorder="1" applyAlignment="1">
      <alignment horizontal="center" vertical="center"/>
    </xf>
    <xf numFmtId="181" fontId="81" fillId="0" borderId="226" xfId="92" applyNumberFormat="1" applyFont="1" applyBorder="1" applyAlignment="1">
      <alignment horizontal="center" vertical="center"/>
    </xf>
    <xf numFmtId="181" fontId="81" fillId="0" borderId="227" xfId="92" applyNumberFormat="1" applyFont="1" applyBorder="1" applyAlignment="1">
      <alignment horizontal="center" vertical="center"/>
    </xf>
    <xf numFmtId="181" fontId="210" fillId="38" borderId="219" xfId="91" applyNumberFormat="1" applyFont="1" applyFill="1" applyBorder="1" applyAlignment="1">
      <alignment horizontal="center" vertical="center"/>
    </xf>
    <xf numFmtId="181" fontId="210" fillId="38" borderId="232" xfId="91" applyNumberFormat="1" applyFont="1" applyFill="1" applyBorder="1" applyAlignment="1">
      <alignment horizontal="center" vertical="center"/>
    </xf>
    <xf numFmtId="176" fontId="81" fillId="27" borderId="0" xfId="91" applyNumberFormat="1" applyFont="1" applyFill="1" applyBorder="1" applyAlignment="1" applyProtection="1">
      <alignment horizontal="left" vertical="center"/>
      <protection locked="0"/>
    </xf>
    <xf numFmtId="0" fontId="81" fillId="0" borderId="228" xfId="91" applyFont="1" applyBorder="1" applyAlignment="1">
      <alignment horizontal="center" vertical="center"/>
    </xf>
    <xf numFmtId="0" fontId="81" fillId="0" borderId="229" xfId="91" applyFont="1" applyBorder="1" applyAlignment="1">
      <alignment horizontal="center" vertical="center"/>
    </xf>
    <xf numFmtId="179" fontId="81" fillId="0" borderId="230" xfId="91" applyNumberFormat="1" applyFont="1" applyBorder="1" applyAlignment="1">
      <alignment horizontal="center" vertical="center"/>
    </xf>
    <xf numFmtId="179" fontId="81" fillId="0" borderId="229" xfId="91" applyNumberFormat="1" applyFont="1" applyBorder="1" applyAlignment="1">
      <alignment horizontal="center" vertical="center"/>
    </xf>
    <xf numFmtId="0" fontId="81" fillId="0" borderId="230" xfId="91" applyFont="1" applyBorder="1" applyAlignment="1">
      <alignment horizontal="center" vertical="center"/>
    </xf>
    <xf numFmtId="181" fontId="81" fillId="0" borderId="230" xfId="92" applyNumberFormat="1" applyFont="1" applyBorder="1" applyAlignment="1">
      <alignment horizontal="center" vertical="center"/>
    </xf>
    <xf numFmtId="181" fontId="81" fillId="0" borderId="231" xfId="92" applyNumberFormat="1" applyFont="1" applyBorder="1" applyAlignment="1">
      <alignment horizontal="center" vertical="center"/>
    </xf>
    <xf numFmtId="0" fontId="81" fillId="0" borderId="90" xfId="91" applyFont="1" applyBorder="1" applyAlignment="1">
      <alignment horizontal="center" vertical="center" shrinkToFit="1"/>
    </xf>
    <xf numFmtId="0" fontId="81" fillId="0" borderId="121" xfId="91" applyFont="1" applyBorder="1" applyAlignment="1">
      <alignment horizontal="center" vertical="center" shrinkToFit="1"/>
    </xf>
    <xf numFmtId="0" fontId="81" fillId="0" borderId="122" xfId="91" applyFont="1" applyBorder="1" applyAlignment="1">
      <alignment horizontal="center" vertical="center"/>
    </xf>
    <xf numFmtId="0" fontId="81" fillId="27" borderId="0" xfId="87" applyFont="1" applyFill="1" applyAlignment="1" applyProtection="1">
      <alignment horizontal="left" vertical="center" shrinkToFit="1"/>
    </xf>
    <xf numFmtId="182" fontId="81" fillId="0" borderId="0" xfId="91" applyNumberFormat="1" applyFont="1" applyAlignment="1">
      <alignment horizontal="center" vertical="center"/>
    </xf>
    <xf numFmtId="176" fontId="81" fillId="0" borderId="0" xfId="91" applyNumberFormat="1" applyFont="1" applyAlignment="1">
      <alignment horizontal="center" vertical="center"/>
    </xf>
    <xf numFmtId="0" fontId="81" fillId="0" borderId="224" xfId="91" applyFont="1" applyBorder="1" applyAlignment="1" applyProtection="1">
      <alignment horizontal="center" vertical="center" textRotation="255"/>
      <protection locked="0"/>
    </xf>
    <xf numFmtId="0" fontId="81" fillId="0" borderId="224" xfId="91" applyFont="1" applyBorder="1" applyAlignment="1" applyProtection="1">
      <alignment horizontal="center" vertical="center"/>
      <protection locked="0"/>
    </xf>
    <xf numFmtId="0" fontId="81" fillId="0" borderId="232" xfId="91" applyFont="1" applyBorder="1" applyAlignment="1" applyProtection="1">
      <alignment horizontal="center" vertical="center"/>
      <protection locked="0"/>
    </xf>
    <xf numFmtId="0" fontId="81" fillId="0" borderId="217" xfId="91" applyFont="1" applyBorder="1" applyAlignment="1" applyProtection="1">
      <alignment horizontal="center" vertical="center"/>
      <protection locked="0"/>
    </xf>
    <xf numFmtId="0" fontId="81" fillId="0" borderId="220" xfId="91" applyFont="1" applyBorder="1" applyAlignment="1" applyProtection="1">
      <alignment horizontal="center" vertical="center"/>
      <protection locked="0"/>
    </xf>
    <xf numFmtId="0" fontId="81" fillId="0" borderId="217" xfId="91" applyFont="1" applyBorder="1" applyAlignment="1" applyProtection="1">
      <alignment horizontal="center" vertical="center" textRotation="255"/>
      <protection locked="0"/>
    </xf>
    <xf numFmtId="0" fontId="81" fillId="0" borderId="216" xfId="91" applyFont="1" applyBorder="1" applyAlignment="1" applyProtection="1">
      <alignment horizontal="center" vertical="center" textRotation="255"/>
      <protection locked="0"/>
    </xf>
    <xf numFmtId="0" fontId="81" fillId="0" borderId="224" xfId="91" applyFont="1" applyFill="1" applyBorder="1" applyAlignment="1" applyProtection="1">
      <alignment horizontal="center" vertical="center"/>
      <protection locked="0"/>
    </xf>
    <xf numFmtId="0" fontId="81" fillId="0" borderId="232" xfId="91" applyFont="1" applyFill="1" applyBorder="1" applyAlignment="1" applyProtection="1">
      <alignment horizontal="center" vertical="center"/>
      <protection locked="0"/>
    </xf>
    <xf numFmtId="0" fontId="81" fillId="0" borderId="217" xfId="91" applyFont="1" applyFill="1" applyBorder="1" applyAlignment="1" applyProtection="1">
      <alignment horizontal="center" vertical="center"/>
      <protection locked="0"/>
    </xf>
    <xf numFmtId="0" fontId="81" fillId="0" borderId="220" xfId="91" applyFont="1" applyFill="1" applyBorder="1" applyAlignment="1" applyProtection="1">
      <alignment horizontal="center" vertical="center"/>
      <protection locked="0"/>
    </xf>
    <xf numFmtId="0" fontId="81" fillId="0" borderId="224" xfId="91" applyFont="1" applyFill="1" applyBorder="1" applyAlignment="1" applyProtection="1">
      <alignment horizontal="center" vertical="center" textRotation="255"/>
      <protection locked="0"/>
    </xf>
    <xf numFmtId="0" fontId="81" fillId="0" borderId="217" xfId="91" applyFont="1" applyFill="1" applyBorder="1" applyAlignment="1" applyProtection="1">
      <alignment horizontal="center" vertical="center" textRotation="255"/>
      <protection locked="0"/>
    </xf>
    <xf numFmtId="0" fontId="81" fillId="0" borderId="216" xfId="91" applyFont="1" applyFill="1" applyBorder="1" applyAlignment="1" applyProtection="1">
      <alignment horizontal="center" vertical="center"/>
      <protection locked="0"/>
    </xf>
    <xf numFmtId="0" fontId="81" fillId="0" borderId="219" xfId="91" applyFont="1" applyFill="1" applyBorder="1" applyAlignment="1" applyProtection="1">
      <alignment horizontal="center" vertical="center"/>
      <protection locked="0"/>
    </xf>
    <xf numFmtId="0" fontId="81" fillId="0" borderId="216" xfId="91" applyFont="1" applyFill="1" applyBorder="1" applyAlignment="1" applyProtection="1">
      <alignment horizontal="center" vertical="center" shrinkToFit="1"/>
      <protection locked="0"/>
    </xf>
    <xf numFmtId="0" fontId="81" fillId="0" borderId="216" xfId="91" applyFont="1" applyFill="1" applyBorder="1" applyAlignment="1" applyProtection="1">
      <alignment horizontal="center" vertical="center" textRotation="255"/>
      <protection locked="0"/>
    </xf>
    <xf numFmtId="0" fontId="81" fillId="0" borderId="349" xfId="91" applyFont="1" applyFill="1" applyBorder="1" applyAlignment="1" applyProtection="1">
      <alignment horizontal="center" vertical="center"/>
      <protection locked="0"/>
    </xf>
    <xf numFmtId="0" fontId="81" fillId="0" borderId="352" xfId="91" applyFont="1" applyFill="1" applyBorder="1" applyAlignment="1" applyProtection="1">
      <alignment horizontal="center" vertical="center"/>
      <protection locked="0"/>
    </xf>
    <xf numFmtId="0" fontId="81" fillId="0" borderId="350" xfId="91" applyFont="1" applyFill="1" applyBorder="1" applyAlignment="1" applyProtection="1">
      <alignment horizontal="center" vertical="center"/>
      <protection locked="0"/>
    </xf>
    <xf numFmtId="0" fontId="81" fillId="0" borderId="353" xfId="91" applyFont="1" applyFill="1" applyBorder="1" applyAlignment="1" applyProtection="1">
      <alignment horizontal="center" vertical="center"/>
      <protection locked="0"/>
    </xf>
    <xf numFmtId="0" fontId="81" fillId="0" borderId="223" xfId="91" applyFont="1" applyFill="1" applyBorder="1" applyAlignment="1" applyProtection="1">
      <alignment horizontal="center" vertical="center"/>
      <protection locked="0"/>
    </xf>
    <xf numFmtId="0" fontId="81" fillId="0" borderId="229" xfId="91" applyFont="1" applyFill="1" applyBorder="1" applyAlignment="1" applyProtection="1">
      <alignment horizontal="center" vertical="center"/>
      <protection locked="0"/>
    </xf>
    <xf numFmtId="0" fontId="81" fillId="0" borderId="226" xfId="91" applyFont="1" applyFill="1" applyBorder="1" applyAlignment="1" applyProtection="1">
      <alignment horizontal="center" vertical="center"/>
      <protection locked="0"/>
    </xf>
    <xf numFmtId="0" fontId="81" fillId="0" borderId="230" xfId="91" applyFont="1" applyFill="1" applyBorder="1" applyAlignment="1" applyProtection="1">
      <alignment horizontal="center" vertical="center"/>
      <protection locked="0"/>
    </xf>
    <xf numFmtId="0" fontId="81" fillId="0" borderId="348" xfId="91" applyFont="1" applyFill="1" applyBorder="1" applyAlignment="1" applyProtection="1">
      <alignment horizontal="center" vertical="center"/>
      <protection locked="0"/>
    </xf>
    <xf numFmtId="0" fontId="81" fillId="0" borderId="351" xfId="91" applyFont="1" applyFill="1" applyBorder="1" applyAlignment="1" applyProtection="1">
      <alignment horizontal="center" vertical="center"/>
      <protection locked="0"/>
    </xf>
    <xf numFmtId="0" fontId="81" fillId="0" borderId="337" xfId="91" applyFont="1" applyFill="1" applyBorder="1" applyAlignment="1" applyProtection="1">
      <alignment horizontal="center" vertical="center" textRotation="255"/>
      <protection locked="0"/>
    </xf>
    <xf numFmtId="0" fontId="81" fillId="0" borderId="350" xfId="91" applyFont="1" applyBorder="1" applyAlignment="1" applyProtection="1">
      <alignment horizontal="center" vertical="center"/>
      <protection locked="0"/>
    </xf>
    <xf numFmtId="0" fontId="81" fillId="0" borderId="353" xfId="91" applyFont="1" applyBorder="1" applyAlignment="1" applyProtection="1">
      <alignment horizontal="center" vertical="center"/>
      <protection locked="0"/>
    </xf>
    <xf numFmtId="0" fontId="81" fillId="0" borderId="223" xfId="91" applyFont="1" applyBorder="1" applyAlignment="1" applyProtection="1">
      <alignment horizontal="center" vertical="center"/>
      <protection locked="0"/>
    </xf>
    <xf numFmtId="0" fontId="81" fillId="0" borderId="229" xfId="91" applyFont="1" applyBorder="1" applyAlignment="1" applyProtection="1">
      <alignment horizontal="center" vertical="center"/>
      <protection locked="0"/>
    </xf>
    <xf numFmtId="0" fontId="81" fillId="0" borderId="226" xfId="91" applyFont="1" applyBorder="1" applyAlignment="1" applyProtection="1">
      <alignment horizontal="center" vertical="center"/>
      <protection locked="0"/>
    </xf>
    <xf numFmtId="0" fontId="81" fillId="0" borderId="230" xfId="91" applyFont="1" applyBorder="1" applyAlignment="1" applyProtection="1">
      <alignment horizontal="center" vertical="center"/>
      <protection locked="0"/>
    </xf>
    <xf numFmtId="0" fontId="81" fillId="0" borderId="348" xfId="91" applyFont="1" applyBorder="1" applyAlignment="1" applyProtection="1">
      <alignment horizontal="center" vertical="center"/>
      <protection locked="0"/>
    </xf>
    <xf numFmtId="0" fontId="81" fillId="0" borderId="351" xfId="91" applyFont="1" applyBorder="1" applyAlignment="1" applyProtection="1">
      <alignment horizontal="center" vertical="center"/>
      <protection locked="0"/>
    </xf>
    <xf numFmtId="0" fontId="81" fillId="0" borderId="349" xfId="91" applyFont="1" applyBorder="1" applyAlignment="1" applyProtection="1">
      <alignment horizontal="center" vertical="center"/>
      <protection locked="0"/>
    </xf>
    <xf numFmtId="0" fontId="81" fillId="0" borderId="352" xfId="91" applyFont="1" applyBorder="1" applyAlignment="1" applyProtection="1">
      <alignment horizontal="center" vertical="center"/>
      <protection locked="0"/>
    </xf>
    <xf numFmtId="0" fontId="81" fillId="0" borderId="337" xfId="91" applyFont="1" applyBorder="1" applyAlignment="1" applyProtection="1">
      <alignment horizontal="center" vertical="center" textRotation="255"/>
      <protection locked="0"/>
    </xf>
    <xf numFmtId="181" fontId="210" fillId="0" borderId="0" xfId="91" applyNumberFormat="1" applyFont="1" applyFill="1" applyBorder="1" applyAlignment="1">
      <alignment horizontal="center" vertical="center"/>
    </xf>
    <xf numFmtId="181" fontId="84" fillId="0" borderId="0" xfId="91" applyNumberFormat="1" applyFont="1" applyFill="1" applyBorder="1" applyAlignment="1">
      <alignment horizontal="center" vertical="center"/>
    </xf>
    <xf numFmtId="181" fontId="81" fillId="38" borderId="226" xfId="92" applyNumberFormat="1" applyFont="1" applyFill="1" applyBorder="1" applyAlignment="1">
      <alignment horizontal="center" vertical="center"/>
    </xf>
    <xf numFmtId="181" fontId="81" fillId="38" borderId="227" xfId="92" applyNumberFormat="1" applyFont="1" applyFill="1" applyBorder="1" applyAlignment="1">
      <alignment horizontal="center" vertical="center"/>
    </xf>
    <xf numFmtId="0" fontId="113" fillId="0" borderId="19" xfId="91" applyFont="1" applyBorder="1" applyAlignment="1">
      <alignment horizontal="center" vertical="center"/>
    </xf>
    <xf numFmtId="0" fontId="113" fillId="31" borderId="23" xfId="91" applyFont="1" applyFill="1" applyBorder="1" applyAlignment="1">
      <alignment horizontal="left" vertical="center"/>
    </xf>
    <xf numFmtId="176" fontId="21" fillId="31" borderId="0" xfId="58" applyNumberFormat="1" applyFont="1" applyFill="1" applyBorder="1" applyAlignment="1">
      <alignment horizontal="center" vertical="center"/>
    </xf>
    <xf numFmtId="0" fontId="212" fillId="0" borderId="0" xfId="91" applyFont="1" applyAlignment="1">
      <alignment horizontal="distributed" vertical="center"/>
    </xf>
    <xf numFmtId="0" fontId="113" fillId="27" borderId="19" xfId="91" applyFont="1" applyFill="1" applyBorder="1" applyAlignment="1">
      <alignment horizontal="left" vertical="center"/>
    </xf>
    <xf numFmtId="0" fontId="113" fillId="27" borderId="21" xfId="91" applyFont="1" applyFill="1" applyBorder="1" applyAlignment="1">
      <alignment horizontal="left" vertical="center"/>
    </xf>
    <xf numFmtId="0" fontId="89" fillId="27" borderId="0" xfId="59" applyFont="1" applyFill="1" applyAlignment="1">
      <alignment horizontal="center" vertical="center" shrinkToFit="1"/>
    </xf>
    <xf numFmtId="0" fontId="89" fillId="27" borderId="0" xfId="59" applyFont="1" applyFill="1" applyAlignment="1">
      <alignment vertical="top" wrapText="1"/>
    </xf>
    <xf numFmtId="0" fontId="0" fillId="27" borderId="0" xfId="0" applyFill="1" applyAlignment="1">
      <alignment vertical="top" wrapText="1"/>
    </xf>
    <xf numFmtId="0" fontId="89" fillId="27" borderId="0" xfId="59" applyFont="1" applyFill="1" applyAlignment="1">
      <alignment shrinkToFit="1"/>
    </xf>
    <xf numFmtId="0" fontId="61" fillId="0" borderId="39" xfId="45" applyFont="1" applyFill="1" applyBorder="1" applyAlignment="1">
      <alignment horizontal="center" vertical="center"/>
    </xf>
    <xf numFmtId="0" fontId="61" fillId="0" borderId="31" xfId="45" applyFont="1" applyFill="1" applyBorder="1" applyAlignment="1">
      <alignment horizontal="center" vertical="center"/>
    </xf>
    <xf numFmtId="0" fontId="61" fillId="0" borderId="59" xfId="45" applyFont="1" applyFill="1" applyBorder="1" applyAlignment="1">
      <alignment horizontal="center" vertical="center"/>
    </xf>
    <xf numFmtId="0" fontId="61" fillId="0" borderId="40" xfId="45" applyFont="1" applyFill="1" applyBorder="1" applyAlignment="1">
      <alignment horizontal="center" vertical="center"/>
    </xf>
    <xf numFmtId="0" fontId="61" fillId="0" borderId="0" xfId="45" applyFont="1" applyFill="1" applyBorder="1" applyAlignment="1">
      <alignment horizontal="center" vertical="center"/>
    </xf>
    <xf numFmtId="0" fontId="61" fillId="0" borderId="15" xfId="45" applyFont="1" applyFill="1" applyBorder="1" applyAlignment="1">
      <alignment horizontal="center" vertical="center"/>
    </xf>
    <xf numFmtId="0" fontId="61" fillId="0" borderId="46" xfId="45" applyFont="1" applyFill="1" applyBorder="1" applyAlignment="1">
      <alignment horizontal="center" vertical="center"/>
    </xf>
    <xf numFmtId="0" fontId="61" fillId="0" borderId="34" xfId="45" applyFont="1" applyFill="1" applyBorder="1" applyAlignment="1">
      <alignment horizontal="center" vertical="center"/>
    </xf>
    <xf numFmtId="0" fontId="61" fillId="0" borderId="37" xfId="45" applyFont="1" applyFill="1" applyBorder="1" applyAlignment="1">
      <alignment horizontal="center" vertical="center"/>
    </xf>
    <xf numFmtId="0" fontId="61" fillId="24" borderId="154" xfId="45" applyFont="1" applyFill="1" applyBorder="1" applyAlignment="1" applyProtection="1">
      <alignment horizontal="center" vertical="center"/>
      <protection locked="0"/>
    </xf>
    <xf numFmtId="0" fontId="61" fillId="24" borderId="155" xfId="45" applyFont="1" applyFill="1" applyBorder="1" applyAlignment="1" applyProtection="1">
      <alignment horizontal="center" vertical="center"/>
      <protection locked="0"/>
    </xf>
    <xf numFmtId="0" fontId="61" fillId="24" borderId="157" xfId="45" applyFont="1" applyFill="1" applyBorder="1" applyAlignment="1" applyProtection="1">
      <alignment horizontal="center" vertical="center"/>
      <protection locked="0"/>
    </xf>
    <xf numFmtId="0" fontId="61" fillId="24" borderId="97" xfId="45" applyFont="1" applyFill="1" applyBorder="1" applyAlignment="1" applyProtection="1">
      <alignment horizontal="center" vertical="center"/>
      <protection locked="0"/>
    </xf>
    <xf numFmtId="0" fontId="61" fillId="24" borderId="65" xfId="45" applyFont="1" applyFill="1" applyBorder="1" applyAlignment="1" applyProtection="1">
      <alignment horizontal="center" vertical="center"/>
      <protection locked="0"/>
    </xf>
    <xf numFmtId="0" fontId="61" fillId="24" borderId="158" xfId="45" applyFont="1" applyFill="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61" fillId="0" borderId="95" xfId="45" applyFont="1" applyFill="1" applyBorder="1" applyAlignment="1" applyProtection="1">
      <alignment vertical="center"/>
      <protection locked="0"/>
    </xf>
    <xf numFmtId="0" fontId="61" fillId="0" borderId="66" xfId="45" applyFont="1" applyFill="1" applyBorder="1" applyAlignment="1" applyProtection="1">
      <alignment vertical="center"/>
      <protection locked="0"/>
    </xf>
    <xf numFmtId="0" fontId="61" fillId="0" borderId="94" xfId="45" applyFont="1" applyFill="1" applyBorder="1" applyAlignment="1" applyProtection="1">
      <alignment vertical="center"/>
      <protection locked="0"/>
    </xf>
    <xf numFmtId="0" fontId="61" fillId="0" borderId="82" xfId="45" applyFont="1" applyFill="1" applyBorder="1" applyAlignment="1" applyProtection="1">
      <alignment vertical="center"/>
      <protection locked="0"/>
    </xf>
    <xf numFmtId="0" fontId="61" fillId="0" borderId="83" xfId="45" applyFont="1" applyFill="1" applyBorder="1" applyAlignment="1" applyProtection="1">
      <alignment vertical="center"/>
      <protection locked="0"/>
    </xf>
    <xf numFmtId="0" fontId="61" fillId="0" borderId="152" xfId="45" applyFont="1" applyFill="1" applyBorder="1" applyAlignment="1" applyProtection="1">
      <alignment vertical="center"/>
      <protection locked="0"/>
    </xf>
    <xf numFmtId="0" fontId="61" fillId="0" borderId="153" xfId="45" applyFont="1" applyBorder="1" applyAlignment="1" applyProtection="1">
      <alignment horizontal="center" vertical="center" textRotation="255" wrapText="1"/>
      <protection locked="0"/>
    </xf>
    <xf numFmtId="0" fontId="61" fillId="0" borderId="111" xfId="45" applyFont="1" applyBorder="1" applyAlignment="1" applyProtection="1">
      <alignment horizontal="center" vertical="center" textRotation="255" wrapText="1"/>
      <protection locked="0"/>
    </xf>
    <xf numFmtId="0" fontId="61" fillId="0" borderId="114" xfId="45" applyFont="1" applyBorder="1" applyAlignment="1" applyProtection="1">
      <alignment horizontal="center" vertical="center" textRotation="255" wrapText="1"/>
      <protection locked="0"/>
    </xf>
    <xf numFmtId="0" fontId="61" fillId="0" borderId="144" xfId="45" applyFont="1" applyBorder="1" applyAlignment="1" applyProtection="1">
      <alignment horizontal="center" vertical="center"/>
      <protection locked="0"/>
    </xf>
    <xf numFmtId="0" fontId="61" fillId="0" borderId="59" xfId="45" applyFont="1" applyBorder="1" applyAlignment="1" applyProtection="1">
      <alignment horizontal="center" vertical="center"/>
      <protection locked="0"/>
    </xf>
    <xf numFmtId="0" fontId="61" fillId="0" borderId="154" xfId="45" applyFont="1" applyFill="1" applyBorder="1" applyAlignment="1" applyProtection="1">
      <alignment vertical="center"/>
      <protection locked="0"/>
    </xf>
    <xf numFmtId="0" fontId="61" fillId="0" borderId="155" xfId="45" applyFont="1" applyFill="1" applyBorder="1" applyAlignment="1" applyProtection="1">
      <alignment vertical="center"/>
      <protection locked="0"/>
    </xf>
    <xf numFmtId="0" fontId="61" fillId="0" borderId="156" xfId="45" applyFont="1" applyFill="1" applyBorder="1" applyAlignment="1" applyProtection="1">
      <alignment vertical="center"/>
      <protection locked="0"/>
    </xf>
    <xf numFmtId="0" fontId="61" fillId="0" borderId="11" xfId="45" applyFont="1" applyBorder="1" applyAlignment="1" applyProtection="1">
      <alignment horizontal="center" vertical="center"/>
      <protection locked="0"/>
    </xf>
    <xf numFmtId="0" fontId="61"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61" fillId="0" borderId="95" xfId="45" applyFont="1" applyFill="1" applyBorder="1" applyAlignment="1" applyProtection="1">
      <alignment horizontal="left" vertical="center" shrinkToFit="1"/>
      <protection locked="0"/>
    </xf>
    <xf numFmtId="0" fontId="61" fillId="0" borderId="66" xfId="45" applyFont="1" applyFill="1" applyBorder="1" applyAlignment="1" applyProtection="1">
      <alignment horizontal="left" vertical="center" shrinkToFit="1"/>
      <protection locked="0"/>
    </xf>
    <xf numFmtId="0" fontId="61" fillId="0" borderId="94" xfId="45" applyFont="1" applyFill="1" applyBorder="1" applyAlignment="1" applyProtection="1">
      <alignment horizontal="left" vertical="center" shrinkToFit="1"/>
      <protection locked="0"/>
    </xf>
    <xf numFmtId="0" fontId="61" fillId="0" borderId="82" xfId="45" applyFont="1" applyFill="1" applyBorder="1" applyAlignment="1" applyProtection="1">
      <alignment horizontal="left" vertical="center" shrinkToFit="1"/>
      <protection locked="0"/>
    </xf>
    <xf numFmtId="0" fontId="61" fillId="0" borderId="83" xfId="45" applyFont="1" applyFill="1" applyBorder="1" applyAlignment="1" applyProtection="1">
      <alignment horizontal="left" vertical="center" shrinkToFit="1"/>
      <protection locked="0"/>
    </xf>
    <xf numFmtId="0" fontId="61" fillId="0" borderId="152" xfId="45" applyFont="1" applyFill="1" applyBorder="1" applyAlignment="1" applyProtection="1">
      <alignment horizontal="left" vertical="center" shrinkToFit="1"/>
      <protection locked="0"/>
    </xf>
    <xf numFmtId="0" fontId="61" fillId="0" borderId="153" xfId="45" applyFont="1" applyBorder="1" applyAlignment="1" applyProtection="1">
      <alignment horizontal="center" vertical="center" textRotation="255"/>
      <protection locked="0"/>
    </xf>
    <xf numFmtId="0" fontId="61" fillId="0" borderId="111" xfId="45" applyFont="1" applyBorder="1" applyAlignment="1" applyProtection="1">
      <alignment horizontal="center" vertical="center" textRotation="255"/>
      <protection locked="0"/>
    </xf>
    <xf numFmtId="0" fontId="61" fillId="0" borderId="114" xfId="45" applyFont="1" applyBorder="1" applyAlignment="1" applyProtection="1">
      <alignment horizontal="center" vertical="center" textRotation="255"/>
      <protection locked="0"/>
    </xf>
    <xf numFmtId="0" fontId="61" fillId="0" borderId="16" xfId="45" applyFont="1" applyBorder="1" applyAlignment="1" applyProtection="1">
      <alignment horizontal="center" vertical="center"/>
      <protection locked="0"/>
    </xf>
    <xf numFmtId="0" fontId="61" fillId="0" borderId="15" xfId="45" applyFont="1" applyBorder="1" applyAlignment="1" applyProtection="1">
      <alignment horizontal="center"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61" fillId="0" borderId="141" xfId="45" applyFont="1" applyFill="1" applyBorder="1" applyAlignment="1" applyProtection="1">
      <alignment vertical="center"/>
      <protection locked="0"/>
    </xf>
    <xf numFmtId="0" fontId="61" fillId="0" borderId="98" xfId="45" applyFont="1" applyFill="1" applyBorder="1" applyAlignment="1" applyProtection="1">
      <alignment vertical="center"/>
      <protection locked="0"/>
    </xf>
    <xf numFmtId="0" fontId="61" fillId="0" borderId="99" xfId="45" applyFont="1" applyFill="1" applyBorder="1" applyAlignment="1" applyProtection="1">
      <alignment vertical="center"/>
      <protection locked="0"/>
    </xf>
    <xf numFmtId="0" fontId="61"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61" fillId="0" borderId="97" xfId="45" applyFont="1" applyFill="1" applyBorder="1" applyAlignment="1" applyProtection="1">
      <alignment vertical="center"/>
      <protection locked="0"/>
    </xf>
    <xf numFmtId="0" fontId="61" fillId="0" borderId="65" xfId="45" applyFont="1" applyFill="1" applyBorder="1" applyAlignment="1" applyProtection="1">
      <alignment vertical="center"/>
      <protection locked="0"/>
    </xf>
    <xf numFmtId="0" fontId="61" fillId="0" borderId="78" xfId="45" applyFont="1" applyFill="1" applyBorder="1" applyAlignment="1" applyProtection="1">
      <alignment vertical="center"/>
      <protection locked="0"/>
    </xf>
    <xf numFmtId="0" fontId="61" fillId="0" borderId="149" xfId="45" applyFont="1" applyBorder="1" applyAlignment="1">
      <alignment horizontal="center" vertical="center"/>
    </xf>
    <xf numFmtId="0" fontId="61"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61" fillId="0" borderId="89" xfId="45" applyFont="1" applyFill="1" applyBorder="1" applyAlignment="1" applyProtection="1">
      <alignment horizontal="left" vertical="center" shrinkToFit="1"/>
      <protection locked="0"/>
    </xf>
    <xf numFmtId="0" fontId="61" fillId="0" borderId="91" xfId="45" applyFont="1" applyFill="1" applyBorder="1" applyAlignment="1" applyProtection="1">
      <alignment horizontal="left" vertical="center" shrinkToFit="1"/>
      <protection locked="0"/>
    </xf>
    <xf numFmtId="0" fontId="61" fillId="0" borderId="92" xfId="45" applyFont="1" applyFill="1" applyBorder="1" applyAlignment="1" applyProtection="1">
      <alignment horizontal="left" vertical="center" shrinkToFit="1"/>
      <protection locked="0"/>
    </xf>
    <xf numFmtId="0" fontId="61" fillId="0" borderId="141" xfId="45" applyFont="1" applyFill="1" applyBorder="1" applyAlignment="1" applyProtection="1">
      <alignment horizontal="left" vertical="center" shrinkToFit="1"/>
      <protection locked="0"/>
    </xf>
    <xf numFmtId="0" fontId="61" fillId="0" borderId="98" xfId="45" applyFont="1" applyFill="1" applyBorder="1" applyAlignment="1" applyProtection="1">
      <alignment horizontal="left" vertical="center" shrinkToFit="1"/>
      <protection locked="0"/>
    </xf>
    <xf numFmtId="0" fontId="61" fillId="0" borderId="99" xfId="45" applyFont="1" applyFill="1" applyBorder="1" applyAlignment="1" applyProtection="1">
      <alignment horizontal="left" vertical="center" shrinkToFit="1"/>
      <protection locked="0"/>
    </xf>
    <xf numFmtId="0" fontId="61" fillId="0" borderId="27" xfId="45" applyFont="1" applyBorder="1" applyAlignment="1" applyProtection="1">
      <alignment horizontal="center" vertical="center"/>
      <protection locked="0"/>
    </xf>
    <xf numFmtId="0" fontId="61" fillId="0" borderId="18" xfId="45" applyFont="1" applyBorder="1" applyAlignment="1" applyProtection="1">
      <alignment horizontal="center" vertical="center"/>
      <protection locked="0"/>
    </xf>
    <xf numFmtId="0" fontId="61" fillId="0" borderId="26" xfId="45" applyFont="1" applyBorder="1" applyAlignment="1" applyProtection="1">
      <alignment horizontal="center" vertical="center"/>
      <protection locked="0"/>
    </xf>
    <xf numFmtId="0" fontId="61" fillId="0" borderId="89" xfId="45" applyFont="1" applyFill="1" applyBorder="1" applyAlignment="1" applyProtection="1">
      <alignment vertical="center"/>
      <protection locked="0"/>
    </xf>
    <xf numFmtId="0" fontId="61" fillId="0" borderId="91" xfId="45" applyFont="1" applyFill="1" applyBorder="1" applyAlignment="1" applyProtection="1">
      <alignment vertical="center"/>
      <protection locked="0"/>
    </xf>
    <xf numFmtId="0" fontId="61" fillId="0" borderId="92" xfId="45" applyFont="1" applyFill="1" applyBorder="1" applyAlignment="1" applyProtection="1">
      <alignment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61" fillId="0" borderId="97" xfId="45" applyFont="1" applyFill="1" applyBorder="1" applyAlignment="1" applyProtection="1">
      <alignment horizontal="left" vertical="center" shrinkToFit="1"/>
      <protection locked="0"/>
    </xf>
    <xf numFmtId="0" fontId="61" fillId="0" borderId="65" xfId="45" applyFont="1" applyFill="1" applyBorder="1" applyAlignment="1" applyProtection="1">
      <alignment horizontal="left" vertical="center" shrinkToFit="1"/>
      <protection locked="0"/>
    </xf>
    <xf numFmtId="0" fontId="61" fillId="0" borderId="78" xfId="45" applyFont="1" applyFill="1" applyBorder="1" applyAlignment="1" applyProtection="1">
      <alignment horizontal="left" vertical="center" shrinkToFit="1"/>
      <protection locked="0"/>
    </xf>
    <xf numFmtId="0" fontId="66" fillId="27" borderId="0" xfId="45" applyFont="1" applyFill="1" applyAlignment="1">
      <alignment horizontal="center" vertical="center"/>
    </xf>
    <xf numFmtId="0" fontId="66" fillId="24" borderId="65" xfId="45" applyFont="1" applyFill="1" applyBorder="1" applyAlignment="1" applyProtection="1">
      <alignment horizontal="left" vertical="center"/>
      <protection locked="0"/>
    </xf>
    <xf numFmtId="0" fontId="66" fillId="27" borderId="66" xfId="45" applyFont="1" applyFill="1" applyBorder="1" applyAlignment="1">
      <alignment horizontal="left" vertical="center"/>
    </xf>
    <xf numFmtId="0" fontId="66" fillId="27" borderId="65" xfId="45" applyFont="1" applyFill="1" applyBorder="1" applyAlignment="1">
      <alignment horizontal="left" vertical="center"/>
    </xf>
    <xf numFmtId="0" fontId="66" fillId="0" borderId="0" xfId="45" applyFont="1" applyAlignment="1">
      <alignment horizontal="center" vertical="center"/>
    </xf>
    <xf numFmtId="0" fontId="66" fillId="0" borderId="34" xfId="45" applyFont="1" applyBorder="1" applyAlignment="1">
      <alignment horizontal="center" vertical="center"/>
    </xf>
    <xf numFmtId="0" fontId="66" fillId="27" borderId="83" xfId="45" applyFont="1" applyFill="1" applyBorder="1" applyAlignment="1">
      <alignment horizontal="left" vertical="center" shrinkToFit="1"/>
    </xf>
    <xf numFmtId="0" fontId="66" fillId="24" borderId="0" xfId="45" applyFont="1" applyFill="1" applyAlignment="1" applyProtection="1">
      <alignment horizontal="left" vertical="center"/>
      <protection locked="0"/>
    </xf>
    <xf numFmtId="0" fontId="66" fillId="0" borderId="0" xfId="45" applyFont="1" applyBorder="1" applyAlignment="1">
      <alignment horizontal="center" vertical="center"/>
    </xf>
    <xf numFmtId="0" fontId="21" fillId="28" borderId="74" xfId="55" applyFont="1" applyFill="1" applyBorder="1" applyAlignment="1">
      <alignment vertical="top" wrapText="1"/>
    </xf>
    <xf numFmtId="0" fontId="21" fillId="28" borderId="0" xfId="55" applyFont="1" applyFill="1" applyBorder="1" applyAlignment="1">
      <alignment vertical="top" wrapText="1"/>
    </xf>
    <xf numFmtId="0" fontId="21" fillId="28" borderId="69" xfId="55" applyFont="1" applyFill="1" applyBorder="1" applyAlignment="1">
      <alignment vertical="top" wrapText="1"/>
    </xf>
    <xf numFmtId="0" fontId="21" fillId="28" borderId="61" xfId="55" applyFont="1" applyFill="1" applyBorder="1" applyAlignment="1">
      <alignment vertical="top" wrapText="1"/>
    </xf>
    <xf numFmtId="0" fontId="21" fillId="28" borderId="65" xfId="55" applyFont="1" applyFill="1" applyBorder="1" applyAlignment="1">
      <alignment vertical="top" wrapText="1"/>
    </xf>
    <xf numFmtId="0" fontId="21" fillId="28" borderId="70" xfId="55" applyFont="1" applyFill="1" applyBorder="1" applyAlignment="1">
      <alignment vertical="top" wrapText="1"/>
    </xf>
    <xf numFmtId="0" fontId="21" fillId="0" borderId="62" xfId="55" applyFont="1" applyFill="1" applyBorder="1" applyAlignment="1">
      <alignment horizontal="center" vertical="center" wrapText="1"/>
    </xf>
    <xf numFmtId="0" fontId="21" fillId="28" borderId="102" xfId="55" applyFont="1" applyFill="1" applyBorder="1" applyAlignment="1">
      <alignment vertical="center"/>
    </xf>
    <xf numFmtId="0" fontId="62" fillId="28" borderId="102" xfId="55" applyFont="1" applyFill="1" applyBorder="1" applyAlignment="1">
      <alignment vertical="center"/>
    </xf>
    <xf numFmtId="0" fontId="62" fillId="28" borderId="102" xfId="55" quotePrefix="1" applyFont="1" applyFill="1" applyBorder="1" applyAlignment="1">
      <alignment horizontal="center" vertical="center"/>
    </xf>
    <xf numFmtId="0" fontId="62" fillId="28" borderId="102" xfId="55" applyFont="1" applyFill="1" applyBorder="1" applyAlignment="1">
      <alignment horizontal="center" vertical="center"/>
    </xf>
    <xf numFmtId="0" fontId="21" fillId="28" borderId="102" xfId="55" applyFont="1" applyFill="1" applyBorder="1" applyAlignment="1">
      <alignment vertical="center" shrinkToFit="1"/>
    </xf>
    <xf numFmtId="176" fontId="25" fillId="28" borderId="93" xfId="55" applyNumberFormat="1" applyFont="1" applyFill="1" applyBorder="1" applyAlignment="1">
      <alignment horizontal="center" vertical="center"/>
    </xf>
    <xf numFmtId="176" fontId="25" fillId="28" borderId="66" xfId="55" applyNumberFormat="1" applyFont="1" applyFill="1" applyBorder="1" applyAlignment="1">
      <alignment horizontal="center" vertical="center"/>
    </xf>
    <xf numFmtId="0" fontId="22" fillId="0" borderId="0" xfId="55" applyFont="1" applyFill="1" applyAlignment="1">
      <alignment horizontal="center" vertical="center"/>
    </xf>
    <xf numFmtId="0" fontId="63" fillId="27" borderId="102" xfId="55" applyFont="1" applyFill="1" applyBorder="1" applyAlignment="1">
      <alignment vertical="center" wrapText="1" shrinkToFit="1"/>
    </xf>
    <xf numFmtId="176" fontId="25" fillId="27" borderId="93" xfId="55" applyNumberFormat="1" applyFont="1" applyFill="1" applyBorder="1" applyAlignment="1">
      <alignment horizontal="center" vertical="center"/>
    </xf>
    <xf numFmtId="176" fontId="25" fillId="27" borderId="66" xfId="55" applyNumberFormat="1" applyFont="1" applyFill="1" applyBorder="1" applyAlignment="1">
      <alignment horizontal="center" vertical="center"/>
    </xf>
    <xf numFmtId="176" fontId="25" fillId="27" borderId="96" xfId="55" applyNumberFormat="1" applyFont="1" applyFill="1" applyBorder="1" applyAlignment="1">
      <alignment horizontal="center" vertical="center"/>
    </xf>
    <xf numFmtId="0" fontId="25" fillId="28" borderId="66" xfId="55" applyFont="1" applyFill="1" applyBorder="1" applyAlignment="1">
      <alignment vertical="center"/>
    </xf>
    <xf numFmtId="0" fontId="90" fillId="0" borderId="0" xfId="59" applyFont="1" applyFill="1" applyAlignment="1">
      <alignment horizontal="center" vertical="center"/>
    </xf>
    <xf numFmtId="176" fontId="89" fillId="28" borderId="0" xfId="59" applyNumberFormat="1" applyFont="1" applyFill="1" applyAlignment="1">
      <alignment horizontal="center" vertical="center" shrinkToFit="1"/>
    </xf>
    <xf numFmtId="0" fontId="89" fillId="0" borderId="11" xfId="59" applyFont="1" applyFill="1" applyBorder="1" applyAlignment="1">
      <alignment horizontal="distributed" vertical="center" justifyLastLine="1"/>
    </xf>
    <xf numFmtId="0" fontId="89" fillId="0" borderId="12" xfId="59" applyFont="1" applyFill="1" applyBorder="1" applyAlignment="1">
      <alignment horizontal="distributed" vertical="center" justifyLastLine="1"/>
    </xf>
    <xf numFmtId="0" fontId="89" fillId="0" borderId="13" xfId="59" applyFont="1" applyFill="1" applyBorder="1" applyAlignment="1">
      <alignment horizontal="distributed" vertical="center" justifyLastLine="1"/>
    </xf>
    <xf numFmtId="0" fontId="89" fillId="0" borderId="27" xfId="59" applyFont="1" applyFill="1" applyBorder="1" applyAlignment="1">
      <alignment horizontal="distributed" vertical="center" justifyLastLine="1"/>
    </xf>
    <xf numFmtId="0" fontId="89" fillId="0" borderId="18" xfId="59" applyFont="1" applyFill="1" applyBorder="1" applyAlignment="1">
      <alignment horizontal="distributed" vertical="center" justifyLastLine="1"/>
    </xf>
    <xf numFmtId="0" fontId="89" fillId="0" borderId="26" xfId="59" applyFont="1" applyFill="1" applyBorder="1" applyAlignment="1">
      <alignment horizontal="distributed" vertical="center" justifyLastLine="1"/>
    </xf>
    <xf numFmtId="0" fontId="89" fillId="27" borderId="11" xfId="59" applyFont="1" applyFill="1" applyBorder="1" applyAlignment="1">
      <alignment horizontal="left" vertical="center" wrapText="1" indent="1"/>
    </xf>
    <xf numFmtId="0" fontId="89" fillId="27" borderId="28" xfId="59" applyFont="1" applyFill="1" applyBorder="1" applyAlignment="1">
      <alignment horizontal="left" vertical="center" wrapText="1" indent="1"/>
    </xf>
    <xf numFmtId="0" fontId="89" fillId="27" borderId="12" xfId="59" applyFont="1" applyFill="1" applyBorder="1" applyAlignment="1">
      <alignment horizontal="left" vertical="center" wrapText="1" indent="1"/>
    </xf>
    <xf numFmtId="0" fontId="89" fillId="0" borderId="11" xfId="59" applyFont="1" applyFill="1" applyBorder="1" applyAlignment="1">
      <alignment horizontal="center" vertical="center"/>
    </xf>
    <xf numFmtId="0" fontId="89" fillId="0" borderId="12" xfId="59" applyFont="1" applyFill="1" applyBorder="1" applyAlignment="1">
      <alignment horizontal="center" vertical="center"/>
    </xf>
    <xf numFmtId="176" fontId="89" fillId="27" borderId="11" xfId="59" applyNumberFormat="1" applyFont="1" applyFill="1" applyBorder="1" applyAlignment="1">
      <alignment horizontal="center" vertical="center" shrinkToFit="1"/>
    </xf>
    <xf numFmtId="176" fontId="89" fillId="27" borderId="12" xfId="59" applyNumberFormat="1" applyFont="1" applyFill="1" applyBorder="1" applyAlignment="1">
      <alignment horizontal="center" vertical="center" shrinkToFit="1"/>
    </xf>
    <xf numFmtId="0" fontId="89" fillId="0" borderId="21" xfId="59" applyFont="1" applyFill="1" applyBorder="1" applyAlignment="1">
      <alignment horizontal="distributed" vertical="center" justifyLastLine="1"/>
    </xf>
    <xf numFmtId="0" fontId="89" fillId="0" borderId="23" xfId="59" applyFont="1" applyFill="1" applyBorder="1" applyAlignment="1">
      <alignment horizontal="distributed" vertical="center" justifyLastLine="1"/>
    </xf>
    <xf numFmtId="38" fontId="160" fillId="28" borderId="13" xfId="33" applyFont="1" applyFill="1" applyBorder="1" applyAlignment="1">
      <alignment vertical="center" wrapText="1"/>
    </xf>
    <xf numFmtId="38" fontId="160" fillId="28" borderId="27" xfId="33" applyFont="1" applyFill="1" applyBorder="1" applyAlignment="1">
      <alignment vertical="center" wrapText="1"/>
    </xf>
    <xf numFmtId="38" fontId="160" fillId="28" borderId="16" xfId="33" applyFont="1" applyFill="1" applyBorder="1" applyAlignment="1">
      <alignment vertical="center" wrapText="1"/>
    </xf>
    <xf numFmtId="38" fontId="160" fillId="28" borderId="15" xfId="33" applyFont="1" applyFill="1" applyBorder="1" applyAlignment="1">
      <alignment vertical="center" wrapText="1"/>
    </xf>
    <xf numFmtId="38" fontId="160" fillId="28" borderId="18" xfId="33" applyFont="1" applyFill="1" applyBorder="1" applyAlignment="1">
      <alignment vertical="center" wrapText="1"/>
    </xf>
    <xf numFmtId="38" fontId="160" fillId="28" borderId="26" xfId="33" applyFont="1" applyFill="1" applyBorder="1" applyAlignment="1">
      <alignment vertical="center" wrapText="1"/>
    </xf>
    <xf numFmtId="0" fontId="89" fillId="28" borderId="13" xfId="59" applyFont="1" applyFill="1" applyBorder="1" applyAlignment="1">
      <alignment vertical="center" wrapText="1"/>
    </xf>
    <xf numFmtId="0" fontId="89" fillId="28" borderId="27" xfId="59" applyFont="1" applyFill="1" applyBorder="1" applyAlignment="1">
      <alignment vertical="center" wrapText="1"/>
    </xf>
    <xf numFmtId="0" fontId="89" fillId="28" borderId="16" xfId="59" applyFont="1" applyFill="1" applyBorder="1" applyAlignment="1">
      <alignment vertical="center" wrapText="1"/>
    </xf>
    <xf numFmtId="0" fontId="89" fillId="28" borderId="15" xfId="59" applyFont="1" applyFill="1" applyBorder="1" applyAlignment="1">
      <alignment vertical="center" wrapText="1"/>
    </xf>
    <xf numFmtId="0" fontId="89" fillId="28" borderId="18" xfId="59" applyFont="1" applyFill="1" applyBorder="1" applyAlignment="1">
      <alignment vertical="center" wrapText="1"/>
    </xf>
    <xf numFmtId="0" fontId="89" fillId="28" borderId="26" xfId="59" applyFont="1" applyFill="1" applyBorder="1" applyAlignment="1">
      <alignment vertical="center" wrapText="1"/>
    </xf>
    <xf numFmtId="180" fontId="89" fillId="0" borderId="11" xfId="61" applyFont="1" applyFill="1" applyBorder="1" applyAlignment="1">
      <alignment horizontal="distributed" vertical="center" justifyLastLine="1"/>
    </xf>
    <xf numFmtId="180" fontId="89" fillId="0" borderId="28" xfId="61" applyFont="1" applyFill="1" applyBorder="1" applyAlignment="1">
      <alignment horizontal="distributed" vertical="center" justifyLastLine="1"/>
    </xf>
    <xf numFmtId="180" fontId="89" fillId="0" borderId="12" xfId="61" applyFont="1" applyFill="1" applyBorder="1" applyAlignment="1">
      <alignment horizontal="distributed" vertical="center" justifyLastLine="1"/>
    </xf>
    <xf numFmtId="0" fontId="89" fillId="28" borderId="11" xfId="59" applyFont="1" applyFill="1" applyBorder="1" applyAlignment="1">
      <alignment vertical="center" wrapText="1"/>
    </xf>
    <xf numFmtId="0" fontId="89" fillId="28" borderId="12" xfId="59" applyFont="1" applyFill="1" applyBorder="1" applyAlignment="1">
      <alignment vertical="center" wrapText="1"/>
    </xf>
    <xf numFmtId="38" fontId="89" fillId="28" borderId="11" xfId="33" applyFont="1" applyFill="1" applyBorder="1" applyAlignment="1">
      <alignment vertical="center" wrapText="1"/>
    </xf>
    <xf numFmtId="38" fontId="89" fillId="28" borderId="12" xfId="33" applyFont="1" applyFill="1" applyBorder="1" applyAlignment="1">
      <alignment vertical="center" wrapText="1"/>
    </xf>
    <xf numFmtId="0" fontId="89" fillId="28" borderId="21" xfId="59" applyFont="1" applyFill="1" applyBorder="1" applyAlignment="1">
      <alignment vertical="center" wrapText="1"/>
    </xf>
    <xf numFmtId="0" fontId="89" fillId="28" borderId="22" xfId="59" applyFont="1" applyFill="1" applyBorder="1" applyAlignment="1">
      <alignment vertical="center" wrapText="1"/>
    </xf>
    <xf numFmtId="0" fontId="89" fillId="28" borderId="23" xfId="59" applyFont="1" applyFill="1" applyBorder="1" applyAlignment="1">
      <alignment vertical="center" wrapText="1"/>
    </xf>
    <xf numFmtId="38" fontId="160" fillId="28" borderId="21" xfId="33" applyFont="1" applyFill="1" applyBorder="1" applyAlignment="1">
      <alignment vertical="center" wrapText="1"/>
    </xf>
    <xf numFmtId="38" fontId="160" fillId="28" borderId="22" xfId="33" applyFont="1" applyFill="1" applyBorder="1" applyAlignment="1">
      <alignment vertical="center" wrapText="1"/>
    </xf>
    <xf numFmtId="38" fontId="160" fillId="28" borderId="23" xfId="33" applyFont="1" applyFill="1" applyBorder="1" applyAlignment="1">
      <alignment vertical="center" wrapText="1"/>
    </xf>
    <xf numFmtId="0" fontId="33" fillId="31" borderId="11" xfId="56" applyFont="1" applyFill="1" applyBorder="1" applyAlignment="1">
      <alignment horizontal="center" vertical="center"/>
    </xf>
    <xf numFmtId="0" fontId="33" fillId="31" borderId="28" xfId="56" applyFont="1" applyFill="1" applyBorder="1" applyAlignment="1">
      <alignment horizontal="center" vertical="center"/>
    </xf>
    <xf numFmtId="0" fontId="33" fillId="31" borderId="12" xfId="56" applyFont="1" applyFill="1" applyBorder="1" applyAlignment="1">
      <alignment horizontal="center" vertical="center"/>
    </xf>
    <xf numFmtId="0" fontId="31" fillId="31" borderId="11" xfId="56" applyFont="1" applyFill="1" applyBorder="1" applyAlignment="1">
      <alignment horizontal="center" vertical="center"/>
    </xf>
    <xf numFmtId="0" fontId="31" fillId="31" borderId="28" xfId="56" applyFont="1" applyFill="1" applyBorder="1" applyAlignment="1">
      <alignment horizontal="center" vertical="center"/>
    </xf>
    <xf numFmtId="0" fontId="31" fillId="31" borderId="12" xfId="56" applyFont="1" applyFill="1" applyBorder="1" applyAlignment="1">
      <alignment horizontal="center" vertical="center"/>
    </xf>
    <xf numFmtId="0" fontId="33" fillId="0" borderId="11" xfId="56" applyFont="1" applyFill="1" applyBorder="1" applyAlignment="1">
      <alignment horizontal="left" vertical="center"/>
    </xf>
    <xf numFmtId="0" fontId="33" fillId="0" borderId="28" xfId="56" applyFont="1" applyFill="1" applyBorder="1" applyAlignment="1">
      <alignment horizontal="left" vertical="center"/>
    </xf>
    <xf numFmtId="0" fontId="33" fillId="0" borderId="53" xfId="56" applyFont="1" applyFill="1" applyBorder="1" applyAlignment="1">
      <alignment horizontal="left" vertical="center"/>
    </xf>
    <xf numFmtId="0" fontId="96" fillId="0" borderId="108" xfId="56" applyFont="1" applyBorder="1" applyAlignment="1">
      <alignment horizontal="center" vertical="center" textRotation="255"/>
    </xf>
    <xf numFmtId="0" fontId="96" fillId="0" borderId="111" xfId="56" applyFont="1" applyBorder="1" applyAlignment="1">
      <alignment horizontal="center" vertical="center" textRotation="255"/>
    </xf>
    <xf numFmtId="0" fontId="96" fillId="0" borderId="106" xfId="56" applyFont="1" applyBorder="1" applyAlignment="1">
      <alignment horizontal="center" vertical="center" textRotation="255"/>
    </xf>
    <xf numFmtId="0" fontId="33" fillId="0" borderId="19" xfId="56" applyFont="1" applyBorder="1" applyAlignment="1">
      <alignment horizontal="left" vertical="center"/>
    </xf>
    <xf numFmtId="0" fontId="33" fillId="0" borderId="19" xfId="56" applyFont="1" applyBorder="1" applyAlignment="1">
      <alignment horizontal="center" vertical="center"/>
    </xf>
    <xf numFmtId="0" fontId="96" fillId="0" borderId="114" xfId="56" applyFont="1" applyBorder="1" applyAlignment="1">
      <alignment horizontal="center" vertical="center" textRotation="255"/>
    </xf>
    <xf numFmtId="0" fontId="33" fillId="0" borderId="0" xfId="56" applyFont="1" applyAlignment="1">
      <alignment vertical="top" wrapText="1"/>
    </xf>
    <xf numFmtId="0" fontId="33" fillId="0" borderId="0" xfId="56" applyFont="1" applyBorder="1" applyAlignment="1">
      <alignment horizontal="left" vertical="center"/>
    </xf>
    <xf numFmtId="58" fontId="31" fillId="27" borderId="0" xfId="56" applyNumberFormat="1" applyFont="1" applyFill="1" applyBorder="1" applyAlignment="1">
      <alignment horizontal="center" vertical="center"/>
    </xf>
    <xf numFmtId="0" fontId="31" fillId="27" borderId="0" xfId="56" applyFont="1" applyFill="1" applyBorder="1" applyAlignment="1">
      <alignment horizontal="center" vertical="center"/>
    </xf>
    <xf numFmtId="0" fontId="31" fillId="27" borderId="11" xfId="56" applyFont="1" applyFill="1" applyBorder="1" applyAlignment="1">
      <alignment vertical="center" shrinkToFit="1"/>
    </xf>
    <xf numFmtId="0" fontId="31" fillId="27" borderId="28" xfId="56" applyFont="1" applyFill="1" applyBorder="1" applyAlignment="1">
      <alignment vertical="center" shrinkToFit="1"/>
    </xf>
    <xf numFmtId="0" fontId="31" fillId="27" borderId="53" xfId="56" applyFont="1" applyFill="1" applyBorder="1" applyAlignment="1">
      <alignment vertical="center" shrinkToFit="1"/>
    </xf>
    <xf numFmtId="176" fontId="65" fillId="31" borderId="11" xfId="59" applyNumberFormat="1" applyFont="1" applyFill="1" applyBorder="1" applyAlignment="1">
      <alignment horizontal="right" vertical="center" shrinkToFit="1"/>
    </xf>
    <xf numFmtId="176" fontId="65" fillId="31" borderId="28" xfId="59" applyNumberFormat="1" applyFont="1" applyFill="1" applyBorder="1" applyAlignment="1">
      <alignment horizontal="right" vertical="center" shrinkToFit="1"/>
    </xf>
    <xf numFmtId="176" fontId="65" fillId="31" borderId="28" xfId="59" applyNumberFormat="1" applyFont="1" applyFill="1" applyBorder="1" applyAlignment="1">
      <alignment horizontal="center" vertical="center" shrinkToFit="1"/>
    </xf>
    <xf numFmtId="0" fontId="96" fillId="0" borderId="39" xfId="56" applyFont="1" applyBorder="1" applyAlignment="1">
      <alignment horizontal="left" vertical="center"/>
    </xf>
    <xf numFmtId="0" fontId="96" fillId="0" borderId="31" xfId="56" applyFont="1" applyBorder="1" applyAlignment="1">
      <alignment horizontal="left" vertical="center"/>
    </xf>
    <xf numFmtId="0" fontId="96" fillId="0" borderId="32" xfId="56" applyFont="1" applyBorder="1" applyAlignment="1">
      <alignment horizontal="left" vertical="center"/>
    </xf>
    <xf numFmtId="0" fontId="33" fillId="0" borderId="40" xfId="56" applyFont="1" applyBorder="1" applyAlignment="1">
      <alignment horizontal="left" vertical="center"/>
    </xf>
    <xf numFmtId="0" fontId="33" fillId="0" borderId="33" xfId="56" applyFont="1" applyBorder="1" applyAlignment="1">
      <alignment horizontal="left" vertical="center"/>
    </xf>
    <xf numFmtId="0" fontId="33" fillId="0" borderId="10" xfId="56" applyFont="1" applyBorder="1" applyAlignment="1">
      <alignment horizontal="center" vertical="center"/>
    </xf>
    <xf numFmtId="0" fontId="33" fillId="0" borderId="19" xfId="56" applyFont="1" applyBorder="1" applyAlignment="1">
      <alignment vertical="center"/>
    </xf>
    <xf numFmtId="190" fontId="65" fillId="31" borderId="28" xfId="56" applyNumberFormat="1" applyFont="1" applyFill="1" applyBorder="1" applyAlignment="1">
      <alignment horizontal="left" vertical="center"/>
    </xf>
    <xf numFmtId="190" fontId="65" fillId="31" borderId="12" xfId="56" applyNumberFormat="1" applyFont="1" applyFill="1" applyBorder="1" applyAlignment="1">
      <alignment horizontal="left" vertical="center"/>
    </xf>
    <xf numFmtId="0" fontId="33" fillId="0" borderId="11" xfId="56" applyFont="1" applyFill="1" applyBorder="1" applyAlignment="1">
      <alignment horizontal="center" vertical="center"/>
    </xf>
    <xf numFmtId="0" fontId="33" fillId="0" borderId="28" xfId="56" applyFont="1" applyFill="1" applyBorder="1" applyAlignment="1">
      <alignment horizontal="center" vertical="center"/>
    </xf>
    <xf numFmtId="0" fontId="33" fillId="0" borderId="53" xfId="56" applyFont="1" applyFill="1" applyBorder="1" applyAlignment="1">
      <alignment horizontal="center" vertical="center"/>
    </xf>
    <xf numFmtId="0" fontId="96" fillId="31" borderId="11" xfId="56" applyFont="1" applyFill="1" applyBorder="1" applyAlignment="1">
      <alignment horizontal="center" vertical="center"/>
    </xf>
    <xf numFmtId="0" fontId="96" fillId="31" borderId="28" xfId="56" applyFont="1" applyFill="1" applyBorder="1" applyAlignment="1">
      <alignment horizontal="center" vertical="center"/>
    </xf>
    <xf numFmtId="0" fontId="96" fillId="31" borderId="53" xfId="56" applyFont="1" applyFill="1" applyBorder="1" applyAlignment="1">
      <alignment horizontal="center" vertical="center"/>
    </xf>
    <xf numFmtId="0" fontId="96" fillId="31" borderId="12" xfId="56" applyFont="1" applyFill="1" applyBorder="1" applyAlignment="1">
      <alignment horizontal="center" vertical="center"/>
    </xf>
    <xf numFmtId="0" fontId="96" fillId="31" borderId="16" xfId="56" applyFont="1" applyFill="1" applyBorder="1" applyAlignment="1">
      <alignment horizontal="left" vertical="top" wrapText="1"/>
    </xf>
    <xf numFmtId="0" fontId="96" fillId="31" borderId="0" xfId="56" applyFont="1" applyFill="1" applyBorder="1" applyAlignment="1">
      <alignment horizontal="left" vertical="top" wrapText="1"/>
    </xf>
    <xf numFmtId="0" fontId="96" fillId="31" borderId="33" xfId="56" applyFont="1" applyFill="1" applyBorder="1" applyAlignment="1">
      <alignment horizontal="left" vertical="top" wrapText="1"/>
    </xf>
    <xf numFmtId="0" fontId="96" fillId="31" borderId="18" xfId="56" applyFont="1" applyFill="1" applyBorder="1" applyAlignment="1">
      <alignment horizontal="left" vertical="top" wrapText="1"/>
    </xf>
    <xf numFmtId="0" fontId="96" fillId="31" borderId="10" xfId="56" applyFont="1" applyFill="1" applyBorder="1" applyAlignment="1">
      <alignment horizontal="left" vertical="top" wrapText="1"/>
    </xf>
    <xf numFmtId="0" fontId="96" fillId="31" borderId="36" xfId="56" applyFont="1" applyFill="1" applyBorder="1" applyAlignment="1">
      <alignment horizontal="left" vertical="top" wrapText="1"/>
    </xf>
    <xf numFmtId="176" fontId="21" fillId="28" borderId="0" xfId="58" applyNumberFormat="1" applyFont="1" applyFill="1" applyAlignment="1">
      <alignment horizontal="center" vertical="center"/>
    </xf>
    <xf numFmtId="0" fontId="21" fillId="0" borderId="0" xfId="58" applyFont="1" applyFill="1" applyBorder="1" applyAlignment="1">
      <alignment horizontal="center" vertical="center"/>
    </xf>
    <xf numFmtId="3" fontId="63" fillId="27" borderId="0" xfId="54" applyNumberFormat="1" applyFont="1" applyFill="1" applyAlignment="1">
      <alignment horizontal="left" vertical="center" shrinkToFit="1"/>
    </xf>
    <xf numFmtId="176" fontId="21" fillId="27" borderId="0" xfId="58" applyNumberFormat="1" applyFont="1" applyFill="1" applyAlignment="1">
      <alignment horizontal="left" vertical="center" shrinkToFit="1"/>
    </xf>
    <xf numFmtId="0" fontId="21" fillId="27" borderId="0" xfId="58" applyFont="1" applyFill="1" applyAlignment="1">
      <alignment horizontal="left"/>
    </xf>
    <xf numFmtId="0" fontId="21" fillId="27" borderId="0" xfId="58" applyFont="1" applyFill="1" applyAlignment="1">
      <alignment horizontal="left" vertical="center" indent="1"/>
    </xf>
    <xf numFmtId="176" fontId="21" fillId="28" borderId="0" xfId="58" applyNumberFormat="1" applyFont="1" applyFill="1" applyAlignment="1">
      <alignment horizontal="center" shrinkToFit="1"/>
    </xf>
    <xf numFmtId="0" fontId="21" fillId="0" borderId="0" xfId="58" applyFont="1" applyFill="1" applyAlignment="1">
      <alignment horizontal="center" vertical="center"/>
    </xf>
    <xf numFmtId="0" fontId="21" fillId="27" borderId="0" xfId="58" applyNumberFormat="1" applyFont="1" applyFill="1" applyAlignment="1">
      <alignment vertical="top" wrapText="1"/>
    </xf>
    <xf numFmtId="0" fontId="0" fillId="27" borderId="0" xfId="0" applyNumberFormat="1" applyFill="1" applyAlignment="1">
      <alignment vertical="top" wrapText="1"/>
    </xf>
    <xf numFmtId="176" fontId="21" fillId="27" borderId="0" xfId="58" applyNumberFormat="1" applyFont="1" applyFill="1" applyAlignment="1">
      <alignment horizontal="left" shrinkToFit="1"/>
    </xf>
    <xf numFmtId="0" fontId="0" fillId="27" borderId="0" xfId="0" applyFill="1" applyAlignment="1">
      <alignment horizontal="left" shrinkToFit="1"/>
    </xf>
    <xf numFmtId="58" fontId="21" fillId="27" borderId="0" xfId="58" applyNumberFormat="1" applyFont="1" applyFill="1" applyAlignment="1">
      <alignment horizontal="left" shrinkToFit="1"/>
    </xf>
    <xf numFmtId="0" fontId="21" fillId="27" borderId="0" xfId="58" applyNumberFormat="1" applyFont="1" applyFill="1" applyAlignment="1">
      <alignment shrinkToFit="1"/>
    </xf>
    <xf numFmtId="0" fontId="0" fillId="27" borderId="0" xfId="0" applyNumberFormat="1" applyFill="1" applyAlignment="1">
      <alignment shrinkToFit="1"/>
    </xf>
    <xf numFmtId="176" fontId="190" fillId="0" borderId="11" xfId="0" applyNumberFormat="1" applyFont="1" applyBorder="1" applyAlignment="1" applyProtection="1">
      <alignment horizontal="left" vertical="center" wrapText="1" indent="1" shrinkToFit="1"/>
    </xf>
    <xf numFmtId="176" fontId="190" fillId="0" borderId="28" xfId="0" applyNumberFormat="1" applyFont="1" applyBorder="1" applyAlignment="1" applyProtection="1">
      <alignment horizontal="left" vertical="center" indent="1" shrinkToFit="1"/>
    </xf>
    <xf numFmtId="176" fontId="190" fillId="0" borderId="12" xfId="0" applyNumberFormat="1" applyFont="1" applyBorder="1" applyAlignment="1" applyProtection="1">
      <alignment horizontal="left" vertical="center" indent="1" shrinkToFit="1"/>
    </xf>
    <xf numFmtId="0" fontId="19" fillId="29" borderId="28" xfId="0" applyFont="1" applyFill="1" applyBorder="1" applyAlignment="1" applyProtection="1">
      <alignment vertical="center" shrinkToFit="1"/>
      <protection locked="0"/>
    </xf>
    <xf numFmtId="0" fontId="18" fillId="29" borderId="11" xfId="0" applyFont="1" applyFill="1" applyBorder="1" applyAlignment="1" applyProtection="1">
      <alignment horizontal="center" vertical="center" shrinkToFit="1"/>
      <protection locked="0"/>
    </xf>
    <xf numFmtId="0" fontId="18" fillId="29" borderId="28" xfId="0" applyFont="1" applyFill="1" applyBorder="1" applyAlignment="1" applyProtection="1">
      <alignment horizontal="center" vertical="center" shrinkToFit="1"/>
      <protection locked="0"/>
    </xf>
    <xf numFmtId="0" fontId="18" fillId="29" borderId="12" xfId="0" applyFont="1" applyFill="1" applyBorder="1" applyAlignment="1" applyProtection="1">
      <alignment horizontal="center" vertical="center" shrinkToFit="1"/>
      <protection locked="0"/>
    </xf>
    <xf numFmtId="38" fontId="19" fillId="29" borderId="28" xfId="33" applyFont="1" applyFill="1" applyBorder="1" applyAlignment="1" applyProtection="1">
      <alignment vertical="center" shrinkToFit="1"/>
      <protection locked="0"/>
    </xf>
    <xf numFmtId="176" fontId="63" fillId="31" borderId="0" xfId="58" applyNumberFormat="1" applyFont="1" applyFill="1" applyBorder="1" applyAlignment="1">
      <alignment horizontal="center" vertical="center" shrinkToFit="1"/>
    </xf>
    <xf numFmtId="0" fontId="102" fillId="28" borderId="0" xfId="56" applyFont="1" applyFill="1" applyBorder="1" applyAlignment="1">
      <alignment horizontal="left" vertical="center" wrapText="1"/>
    </xf>
    <xf numFmtId="0" fontId="102" fillId="28" borderId="15" xfId="56" applyFont="1" applyFill="1" applyBorder="1" applyAlignment="1">
      <alignment horizontal="left" vertical="center" wrapText="1"/>
    </xf>
    <xf numFmtId="0" fontId="65" fillId="28" borderId="10" xfId="56" applyFont="1" applyFill="1" applyBorder="1" applyAlignment="1">
      <alignment vertical="center" wrapText="1"/>
    </xf>
    <xf numFmtId="0" fontId="65" fillId="28" borderId="26" xfId="56" applyFont="1" applyFill="1" applyBorder="1" applyAlignment="1">
      <alignment vertical="center" wrapText="1"/>
    </xf>
    <xf numFmtId="0" fontId="102" fillId="0" borderId="22" xfId="56" applyFont="1" applyBorder="1" applyAlignment="1">
      <alignment vertical="top" wrapText="1"/>
    </xf>
    <xf numFmtId="0" fontId="102" fillId="28" borderId="0" xfId="56" applyFont="1" applyFill="1" applyBorder="1" applyAlignment="1">
      <alignment horizontal="center" vertical="center" wrapText="1"/>
    </xf>
    <xf numFmtId="0" fontId="102" fillId="28" borderId="15" xfId="56" applyFont="1" applyFill="1" applyBorder="1" applyAlignment="1">
      <alignment horizontal="center" vertical="center" wrapText="1"/>
    </xf>
    <xf numFmtId="0" fontId="102" fillId="28" borderId="14" xfId="56" applyFont="1" applyFill="1" applyBorder="1" applyAlignment="1">
      <alignment horizontal="left" vertical="center" wrapText="1"/>
    </xf>
    <xf numFmtId="0" fontId="102" fillId="28" borderId="27" xfId="56" applyFont="1" applyFill="1" applyBorder="1" applyAlignment="1">
      <alignment horizontal="left" vertical="center" wrapText="1"/>
    </xf>
    <xf numFmtId="0" fontId="102" fillId="28" borderId="10" xfId="56" applyFont="1" applyFill="1" applyBorder="1" applyAlignment="1">
      <alignment horizontal="left" vertical="center" wrapText="1"/>
    </xf>
    <xf numFmtId="0" fontId="102" fillId="28" borderId="26" xfId="56" applyFont="1" applyFill="1" applyBorder="1" applyAlignment="1">
      <alignment horizontal="left" vertical="center" wrapText="1"/>
    </xf>
    <xf numFmtId="0" fontId="101" fillId="28" borderId="0" xfId="56" applyFont="1" applyFill="1" applyBorder="1" applyAlignment="1">
      <alignment horizontal="left" vertical="center" wrapText="1"/>
    </xf>
    <xf numFmtId="0" fontId="101" fillId="28" borderId="15" xfId="56" applyFont="1" applyFill="1" applyBorder="1" applyAlignment="1">
      <alignment horizontal="left" vertical="center" wrapText="1"/>
    </xf>
    <xf numFmtId="0" fontId="65" fillId="28" borderId="0" xfId="56" applyFont="1" applyFill="1" applyBorder="1" applyAlignment="1">
      <alignment vertical="center" wrapText="1"/>
    </xf>
    <xf numFmtId="0" fontId="65" fillId="28" borderId="15" xfId="56" applyFont="1" applyFill="1" applyBorder="1" applyAlignment="1">
      <alignment vertical="center" wrapText="1"/>
    </xf>
    <xf numFmtId="0" fontId="101" fillId="28" borderId="14" xfId="56" applyFont="1" applyFill="1" applyBorder="1" applyAlignment="1">
      <alignment horizontal="left" vertical="center" wrapText="1"/>
    </xf>
    <xf numFmtId="0" fontId="101" fillId="28" borderId="27" xfId="56" applyFont="1" applyFill="1" applyBorder="1" applyAlignment="1">
      <alignment horizontal="left" vertical="center" wrapText="1"/>
    </xf>
    <xf numFmtId="0" fontId="101" fillId="0" borderId="22" xfId="56" applyFont="1" applyBorder="1" applyAlignment="1">
      <alignment horizontal="left" vertical="top" wrapText="1"/>
    </xf>
    <xf numFmtId="0" fontId="100" fillId="0" borderId="0" xfId="56" applyFont="1" applyAlignment="1">
      <alignment horizontal="center" vertical="center"/>
    </xf>
    <xf numFmtId="0" fontId="101" fillId="27" borderId="11" xfId="56" applyNumberFormat="1" applyFont="1" applyFill="1" applyBorder="1" applyAlignment="1">
      <alignment horizontal="left" vertical="center" wrapText="1"/>
    </xf>
    <xf numFmtId="0" fontId="101" fillId="27" borderId="12" xfId="56" applyNumberFormat="1" applyFont="1" applyFill="1" applyBorder="1" applyAlignment="1">
      <alignment horizontal="left" vertical="center" wrapText="1"/>
    </xf>
    <xf numFmtId="0" fontId="101" fillId="0" borderId="19" xfId="56" applyFont="1" applyBorder="1" applyAlignment="1">
      <alignment horizontal="center" vertical="center" wrapText="1"/>
    </xf>
    <xf numFmtId="0" fontId="65" fillId="28" borderId="16" xfId="56" applyFont="1" applyFill="1" applyBorder="1" applyAlignment="1">
      <alignment horizontal="left" vertical="top" wrapText="1"/>
    </xf>
    <xf numFmtId="0" fontId="65" fillId="28" borderId="0" xfId="56" applyFont="1" applyFill="1" applyBorder="1" applyAlignment="1">
      <alignment horizontal="left" vertical="top" wrapText="1"/>
    </xf>
    <xf numFmtId="0" fontId="65" fillId="28" borderId="15" xfId="56" applyFont="1" applyFill="1" applyBorder="1" applyAlignment="1">
      <alignment horizontal="left" vertical="top" wrapText="1"/>
    </xf>
    <xf numFmtId="0" fontId="65" fillId="28" borderId="18" xfId="56" applyFont="1" applyFill="1" applyBorder="1" applyAlignment="1">
      <alignment horizontal="left" vertical="top" wrapText="1"/>
    </xf>
    <xf numFmtId="0" fontId="65" fillId="28" borderId="10" xfId="56" applyFont="1" applyFill="1" applyBorder="1" applyAlignment="1">
      <alignment horizontal="left" vertical="top" wrapText="1"/>
    </xf>
    <xf numFmtId="0" fontId="65" fillId="28" borderId="26" xfId="56" applyFont="1" applyFill="1" applyBorder="1" applyAlignment="1">
      <alignment horizontal="left" vertical="top" wrapText="1"/>
    </xf>
    <xf numFmtId="0" fontId="65" fillId="28" borderId="11" xfId="56" applyFont="1" applyFill="1" applyBorder="1" applyAlignment="1">
      <alignment horizontal="left" vertical="top"/>
    </xf>
    <xf numFmtId="0" fontId="65" fillId="28" borderId="28" xfId="56" applyFont="1" applyFill="1" applyBorder="1" applyAlignment="1">
      <alignment horizontal="left" vertical="top"/>
    </xf>
    <xf numFmtId="0" fontId="65" fillId="28" borderId="12" xfId="56" applyFont="1" applyFill="1" applyBorder="1" applyAlignment="1">
      <alignment horizontal="left" vertical="top"/>
    </xf>
    <xf numFmtId="0" fontId="101" fillId="27" borderId="13" xfId="56" applyNumberFormat="1" applyFont="1" applyFill="1" applyBorder="1" applyAlignment="1">
      <alignment horizontal="left" wrapText="1"/>
    </xf>
    <xf numFmtId="0" fontId="101" fillId="27" borderId="14" xfId="56" applyNumberFormat="1" applyFont="1" applyFill="1" applyBorder="1" applyAlignment="1">
      <alignment horizontal="left" wrapText="1"/>
    </xf>
    <xf numFmtId="0" fontId="101" fillId="27" borderId="27" xfId="56" applyNumberFormat="1" applyFont="1" applyFill="1" applyBorder="1" applyAlignment="1">
      <alignment horizontal="left" wrapText="1"/>
    </xf>
    <xf numFmtId="0" fontId="101" fillId="0" borderId="21" xfId="56" applyFont="1" applyBorder="1" applyAlignment="1">
      <alignment horizontal="center" vertical="center" wrapText="1"/>
    </xf>
    <xf numFmtId="0" fontId="101" fillId="0" borderId="23" xfId="56" applyFont="1" applyBorder="1" applyAlignment="1">
      <alignment horizontal="center" vertical="center" wrapText="1"/>
    </xf>
    <xf numFmtId="0" fontId="101" fillId="27" borderId="18" xfId="56" applyNumberFormat="1" applyFont="1" applyFill="1" applyBorder="1" applyAlignment="1">
      <alignment shrinkToFit="1"/>
    </xf>
    <xf numFmtId="0" fontId="0" fillId="27" borderId="10" xfId="0" applyNumberFormat="1" applyFill="1" applyBorder="1" applyAlignment="1">
      <alignment shrinkToFit="1"/>
    </xf>
    <xf numFmtId="0" fontId="0" fillId="27" borderId="26" xfId="0" applyNumberFormat="1" applyFill="1" applyBorder="1" applyAlignment="1">
      <alignment shrinkToFit="1"/>
    </xf>
    <xf numFmtId="0" fontId="101" fillId="28" borderId="11" xfId="56" applyFont="1" applyFill="1" applyBorder="1" applyAlignment="1">
      <alignment horizontal="center" vertical="center" wrapText="1"/>
    </xf>
    <xf numFmtId="0" fontId="101" fillId="28" borderId="12" xfId="56" applyFont="1" applyFill="1" applyBorder="1" applyAlignment="1">
      <alignment horizontal="center" vertical="center" wrapText="1"/>
    </xf>
    <xf numFmtId="0" fontId="25" fillId="0" borderId="0" xfId="68" applyFont="1" applyAlignment="1">
      <alignment horizontal="center" vertical="center"/>
    </xf>
    <xf numFmtId="0" fontId="21" fillId="0" borderId="0" xfId="68" applyFont="1" applyAlignment="1">
      <alignment horizontal="center" vertical="center"/>
    </xf>
    <xf numFmtId="0" fontId="16" fillId="28" borderId="0" xfId="68" applyFill="1" applyAlignment="1">
      <alignment horizontal="center" vertical="center"/>
    </xf>
    <xf numFmtId="0" fontId="89" fillId="28" borderId="16" xfId="62" applyFont="1" applyFill="1" applyBorder="1" applyAlignment="1">
      <alignment horizontal="center" vertical="center" shrinkToFit="1"/>
    </xf>
    <xf numFmtId="0" fontId="89" fillId="28" borderId="15" xfId="62" applyFont="1" applyFill="1" applyBorder="1" applyAlignment="1">
      <alignment horizontal="center" vertical="center" shrinkToFit="1"/>
    </xf>
    <xf numFmtId="0" fontId="89" fillId="28" borderId="16" xfId="62" applyFont="1" applyFill="1" applyBorder="1" applyAlignment="1">
      <alignment vertical="center" shrinkToFit="1"/>
    </xf>
    <xf numFmtId="0" fontId="89" fillId="28" borderId="0" xfId="62" applyFont="1" applyFill="1" applyBorder="1" applyAlignment="1">
      <alignment vertical="center" shrinkToFit="1"/>
    </xf>
    <xf numFmtId="0" fontId="89" fillId="28" borderId="15" xfId="62" applyFont="1" applyFill="1" applyBorder="1" applyAlignment="1">
      <alignment vertical="center" shrinkToFit="1"/>
    </xf>
    <xf numFmtId="0" fontId="89" fillId="28" borderId="13" xfId="62" applyFont="1" applyFill="1" applyBorder="1" applyAlignment="1">
      <alignment horizontal="center" vertical="center" shrinkToFit="1"/>
    </xf>
    <xf numFmtId="0" fontId="89" fillId="28" borderId="27" xfId="62" applyFont="1" applyFill="1" applyBorder="1" applyAlignment="1">
      <alignment horizontal="center" vertical="center" shrinkToFit="1"/>
    </xf>
    <xf numFmtId="0" fontId="89" fillId="28" borderId="13" xfId="62" applyFont="1" applyFill="1" applyBorder="1" applyAlignment="1">
      <alignment vertical="center" shrinkToFit="1"/>
    </xf>
    <xf numFmtId="0" fontId="89" fillId="28" borderId="14" xfId="62" applyFont="1" applyFill="1" applyBorder="1" applyAlignment="1">
      <alignment vertical="center" shrinkToFit="1"/>
    </xf>
    <xf numFmtId="0" fontId="89" fillId="28" borderId="27" xfId="62" applyFont="1" applyFill="1" applyBorder="1" applyAlignment="1">
      <alignment vertical="center" shrinkToFit="1"/>
    </xf>
    <xf numFmtId="0" fontId="106" fillId="28" borderId="16" xfId="62" applyFont="1" applyFill="1" applyBorder="1" applyAlignment="1">
      <alignment horizontal="center" vertical="center" shrinkToFit="1"/>
    </xf>
    <xf numFmtId="0" fontId="106" fillId="28" borderId="15" xfId="62" applyFont="1" applyFill="1" applyBorder="1" applyAlignment="1">
      <alignment horizontal="center" vertical="center" shrinkToFit="1"/>
    </xf>
    <xf numFmtId="0" fontId="106" fillId="28" borderId="16" xfId="62" applyFont="1" applyFill="1" applyBorder="1" applyAlignment="1">
      <alignment horizontal="right" vertical="center" shrinkToFit="1"/>
    </xf>
    <xf numFmtId="0" fontId="106" fillId="28" borderId="15" xfId="62" applyFont="1" applyFill="1" applyBorder="1" applyAlignment="1">
      <alignment horizontal="right" vertical="center" shrinkToFit="1"/>
    </xf>
    <xf numFmtId="0" fontId="90" fillId="0" borderId="0" xfId="62" applyFont="1" applyFill="1" applyAlignment="1">
      <alignment horizontal="center" vertical="center"/>
    </xf>
    <xf numFmtId="176" fontId="89" fillId="28" borderId="0" xfId="62" applyNumberFormat="1" applyFont="1" applyFill="1" applyAlignment="1">
      <alignment horizontal="center" vertical="center" shrinkToFit="1"/>
    </xf>
    <xf numFmtId="0" fontId="89" fillId="27" borderId="11" xfId="62" applyNumberFormat="1" applyFont="1" applyFill="1" applyBorder="1" applyAlignment="1">
      <alignment vertical="center" wrapText="1"/>
    </xf>
    <xf numFmtId="0" fontId="89" fillId="27" borderId="28" xfId="62" applyNumberFormat="1" applyFont="1" applyFill="1" applyBorder="1" applyAlignment="1">
      <alignment vertical="center" wrapText="1"/>
    </xf>
    <xf numFmtId="0" fontId="89" fillId="27" borderId="12" xfId="62" applyNumberFormat="1" applyFont="1" applyFill="1" applyBorder="1" applyAlignment="1">
      <alignment vertical="center" wrapText="1"/>
    </xf>
    <xf numFmtId="176" fontId="160" fillId="27" borderId="11" xfId="62" applyNumberFormat="1" applyFont="1" applyFill="1" applyBorder="1" applyAlignment="1">
      <alignment horizontal="center" vertical="center" shrinkToFit="1"/>
    </xf>
    <xf numFmtId="176" fontId="160" fillId="27" borderId="28" xfId="62" applyNumberFormat="1" applyFont="1" applyFill="1" applyBorder="1" applyAlignment="1">
      <alignment horizontal="center" vertical="center" shrinkToFit="1"/>
    </xf>
    <xf numFmtId="176" fontId="160" fillId="27" borderId="12" xfId="62" applyNumberFormat="1" applyFont="1" applyFill="1" applyBorder="1" applyAlignment="1">
      <alignment horizontal="center" vertical="center" shrinkToFit="1"/>
    </xf>
    <xf numFmtId="0" fontId="89" fillId="0" borderId="11" xfId="62" applyFont="1" applyFill="1" applyBorder="1" applyAlignment="1">
      <alignment horizontal="distributed" vertical="center" justifyLastLine="1"/>
    </xf>
    <xf numFmtId="0" fontId="89" fillId="0" borderId="12" xfId="62" applyFont="1" applyFill="1" applyBorder="1" applyAlignment="1">
      <alignment horizontal="distributed" vertical="center" justifyLastLine="1"/>
    </xf>
    <xf numFmtId="0" fontId="89" fillId="0" borderId="13" xfId="62" applyFont="1" applyFill="1" applyBorder="1" applyAlignment="1">
      <alignment horizontal="distributed" vertical="center" justifyLastLine="1"/>
    </xf>
    <xf numFmtId="0" fontId="89" fillId="0" borderId="27" xfId="62" applyFont="1" applyFill="1" applyBorder="1" applyAlignment="1">
      <alignment horizontal="distributed" vertical="center" justifyLastLine="1"/>
    </xf>
    <xf numFmtId="0" fontId="89" fillId="0" borderId="18" xfId="62" applyFont="1" applyFill="1" applyBorder="1" applyAlignment="1">
      <alignment horizontal="distributed" vertical="center" justifyLastLine="1"/>
    </xf>
    <xf numFmtId="0" fontId="89" fillId="0" borderId="26" xfId="62" applyFont="1" applyFill="1" applyBorder="1" applyAlignment="1">
      <alignment horizontal="distributed" vertical="center" justifyLastLine="1"/>
    </xf>
    <xf numFmtId="0" fontId="89" fillId="0" borderId="21" xfId="62" applyFont="1" applyFill="1" applyBorder="1" applyAlignment="1">
      <alignment horizontal="distributed" vertical="center" justifyLastLine="1"/>
    </xf>
    <xf numFmtId="0" fontId="89" fillId="0" borderId="23" xfId="62" applyFont="1" applyFill="1" applyBorder="1" applyAlignment="1">
      <alignment horizontal="distributed" vertical="center" justifyLastLine="1"/>
    </xf>
    <xf numFmtId="0" fontId="89" fillId="0" borderId="10" xfId="62" applyFont="1" applyFill="1" applyBorder="1" applyAlignment="1">
      <alignment horizontal="distributed" vertical="center" justifyLastLine="1"/>
    </xf>
    <xf numFmtId="0" fontId="89" fillId="0" borderId="14" xfId="62" applyFont="1" applyFill="1" applyBorder="1" applyAlignment="1">
      <alignment horizontal="distributed" vertical="center" justifyLastLine="1"/>
    </xf>
    <xf numFmtId="0" fontId="89" fillId="27" borderId="0" xfId="51" applyFont="1" applyFill="1" applyAlignment="1">
      <alignment vertical="top" wrapText="1"/>
    </xf>
    <xf numFmtId="0" fontId="89" fillId="27" borderId="0" xfId="51" applyFont="1" applyFill="1" applyAlignment="1">
      <alignment shrinkToFit="1"/>
    </xf>
    <xf numFmtId="0" fontId="89" fillId="0" borderId="16" xfId="62" applyFont="1" applyFill="1" applyBorder="1" applyAlignment="1">
      <alignment horizontal="center" vertical="center"/>
    </xf>
    <xf numFmtId="0" fontId="89" fillId="0" borderId="15" xfId="62" applyFont="1" applyFill="1" applyBorder="1" applyAlignment="1">
      <alignment horizontal="center" vertical="center"/>
    </xf>
    <xf numFmtId="0" fontId="89" fillId="0" borderId="18" xfId="62" applyFont="1" applyFill="1" applyBorder="1" applyAlignment="1">
      <alignment horizontal="center" vertical="center"/>
    </xf>
    <xf numFmtId="0" fontId="89" fillId="0" borderId="26" xfId="62" applyFont="1" applyFill="1" applyBorder="1" applyAlignment="1">
      <alignment horizontal="center" vertical="center"/>
    </xf>
    <xf numFmtId="0" fontId="106" fillId="0" borderId="0" xfId="62" applyFont="1" applyFill="1" applyBorder="1" applyAlignment="1">
      <alignment vertical="center" shrinkToFit="1"/>
    </xf>
    <xf numFmtId="0" fontId="89" fillId="28" borderId="18" xfId="62" applyFont="1" applyFill="1" applyBorder="1" applyAlignment="1">
      <alignment horizontal="center" vertical="center" shrinkToFit="1"/>
    </xf>
    <xf numFmtId="0" fontId="89" fillId="28" borderId="26" xfId="62" applyFont="1" applyFill="1" applyBorder="1" applyAlignment="1">
      <alignment horizontal="center" vertical="center" shrinkToFit="1"/>
    </xf>
    <xf numFmtId="0" fontId="89" fillId="28" borderId="18" xfId="62" applyFont="1" applyFill="1" applyBorder="1" applyAlignment="1">
      <alignment vertical="center" shrinkToFit="1"/>
    </xf>
    <xf numFmtId="0" fontId="89" fillId="28" borderId="10" xfId="62" applyFont="1" applyFill="1" applyBorder="1" applyAlignment="1">
      <alignment vertical="center" shrinkToFit="1"/>
    </xf>
    <xf numFmtId="0" fontId="89" fillId="28" borderId="26" xfId="62" applyFont="1" applyFill="1" applyBorder="1" applyAlignment="1">
      <alignment vertical="center" shrinkToFit="1"/>
    </xf>
    <xf numFmtId="0" fontId="89" fillId="0" borderId="13" xfId="62" applyFont="1" applyFill="1" applyBorder="1" applyAlignment="1">
      <alignment horizontal="center" vertical="center"/>
    </xf>
    <xf numFmtId="0" fontId="89" fillId="0" borderId="27" xfId="62" applyFont="1" applyFill="1" applyBorder="1" applyAlignment="1">
      <alignment horizontal="center" vertical="center"/>
    </xf>
    <xf numFmtId="176" fontId="89" fillId="0" borderId="13" xfId="62" applyNumberFormat="1" applyFont="1" applyFill="1" applyBorder="1" applyAlignment="1">
      <alignment horizontal="center" vertical="center" shrinkToFit="1"/>
    </xf>
    <xf numFmtId="176" fontId="89" fillId="0" borderId="27" xfId="62" applyNumberFormat="1" applyFont="1" applyFill="1" applyBorder="1" applyAlignment="1">
      <alignment horizontal="center" vertical="center" shrinkToFit="1"/>
    </xf>
    <xf numFmtId="176" fontId="89" fillId="0" borderId="18" xfId="62" applyNumberFormat="1" applyFont="1" applyFill="1" applyBorder="1" applyAlignment="1">
      <alignment horizontal="center" vertical="center" shrinkToFit="1"/>
    </xf>
    <xf numFmtId="176" fontId="89" fillId="0" borderId="26" xfId="62" applyNumberFormat="1" applyFont="1" applyFill="1" applyBorder="1" applyAlignment="1">
      <alignment horizontal="center" vertical="center" shrinkToFit="1"/>
    </xf>
    <xf numFmtId="14" fontId="89" fillId="0" borderId="0" xfId="62" applyNumberFormat="1" applyFont="1" applyFill="1" applyAlignment="1">
      <alignment horizontal="center" vertical="center"/>
    </xf>
    <xf numFmtId="0" fontId="89" fillId="0" borderId="0" xfId="62" applyFont="1" applyFill="1" applyAlignment="1">
      <alignment horizontal="center" vertical="center"/>
    </xf>
    <xf numFmtId="0" fontId="89" fillId="28" borderId="11" xfId="63" applyFont="1" applyFill="1" applyBorder="1" applyAlignment="1">
      <alignment vertical="center" wrapText="1"/>
    </xf>
    <xf numFmtId="0" fontId="89" fillId="28" borderId="53" xfId="63" applyFont="1" applyFill="1" applyBorder="1" applyAlignment="1">
      <alignment vertical="center" wrapText="1"/>
    </xf>
    <xf numFmtId="0" fontId="90" fillId="0" borderId="0" xfId="63" applyFont="1" applyFill="1" applyAlignment="1">
      <alignment horizontal="center" vertical="center"/>
    </xf>
    <xf numFmtId="176" fontId="89" fillId="27" borderId="0" xfId="63" applyNumberFormat="1" applyFont="1" applyFill="1" applyAlignment="1">
      <alignment horizontal="left" vertical="center" wrapText="1" shrinkToFit="1"/>
    </xf>
    <xf numFmtId="0" fontId="89" fillId="0" borderId="47" xfId="63" applyFont="1" applyFill="1" applyBorder="1" applyAlignment="1">
      <alignment horizontal="center" vertical="center"/>
    </xf>
    <xf numFmtId="0" fontId="89" fillId="0" borderId="49" xfId="63" applyFont="1" applyFill="1" applyBorder="1" applyAlignment="1">
      <alignment horizontal="center" vertical="center"/>
    </xf>
    <xf numFmtId="0" fontId="89" fillId="0" borderId="166" xfId="63" applyFont="1" applyFill="1" applyBorder="1" applyAlignment="1">
      <alignment horizontal="center" vertical="center"/>
    </xf>
    <xf numFmtId="0" fontId="89" fillId="0" borderId="0" xfId="63" applyFont="1" applyFill="1" applyAlignment="1">
      <alignment horizontal="center" vertical="center"/>
    </xf>
    <xf numFmtId="176" fontId="89" fillId="28" borderId="0" xfId="63" applyNumberFormat="1" applyFont="1" applyFill="1" applyAlignment="1">
      <alignment horizontal="center" vertical="center" shrinkToFit="1"/>
    </xf>
    <xf numFmtId="0" fontId="89" fillId="27" borderId="0" xfId="63" applyFont="1" applyFill="1" applyAlignment="1">
      <alignment vertical="top" wrapText="1"/>
    </xf>
    <xf numFmtId="0" fontId="89" fillId="27" borderId="0" xfId="63" applyFont="1" applyFill="1" applyAlignment="1">
      <alignment shrinkToFit="1"/>
    </xf>
    <xf numFmtId="38" fontId="89" fillId="28" borderId="56" xfId="33" applyFont="1" applyFill="1" applyBorder="1" applyAlignment="1">
      <alignment vertical="center" wrapText="1"/>
    </xf>
    <xf numFmtId="38" fontId="89" fillId="28" borderId="57" xfId="33" applyFont="1" applyFill="1" applyBorder="1" applyAlignment="1">
      <alignment vertical="center" wrapText="1"/>
    </xf>
    <xf numFmtId="0" fontId="89" fillId="28" borderId="56" xfId="63" applyFont="1" applyFill="1" applyBorder="1" applyAlignment="1">
      <alignment vertical="center" wrapText="1"/>
    </xf>
    <xf numFmtId="0" fontId="89" fillId="28" borderId="58" xfId="63" applyFont="1" applyFill="1" applyBorder="1" applyAlignment="1">
      <alignment vertical="center" wrapText="1"/>
    </xf>
    <xf numFmtId="0" fontId="73" fillId="0" borderId="0" xfId="44" applyFont="1" applyAlignment="1" applyProtection="1">
      <alignment horizontal="justify" vertical="center" wrapText="1"/>
    </xf>
    <xf numFmtId="0" fontId="78" fillId="0" borderId="0" xfId="44" applyProtection="1">
      <alignment vertical="center"/>
    </xf>
    <xf numFmtId="0" fontId="73" fillId="28" borderId="19" xfId="44" applyFont="1" applyFill="1" applyBorder="1" applyAlignment="1" applyProtection="1">
      <alignment horizontal="center" vertical="center" wrapText="1"/>
      <protection locked="0"/>
    </xf>
    <xf numFmtId="0" fontId="73"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3" fontId="78" fillId="28" borderId="10" xfId="44" applyNumberFormat="1" applyFill="1" applyBorder="1" applyAlignment="1" applyProtection="1">
      <alignment vertical="center"/>
      <protection locked="0"/>
    </xf>
    <xf numFmtId="0" fontId="73" fillId="0" borderId="0" xfId="44" applyFont="1" applyFill="1" applyAlignment="1" applyProtection="1">
      <alignment horizontal="justify" vertical="center" wrapText="1"/>
    </xf>
    <xf numFmtId="0" fontId="78" fillId="0" borderId="0" xfId="44" applyFill="1" applyProtection="1">
      <alignment vertical="center"/>
    </xf>
    <xf numFmtId="0" fontId="73" fillId="0" borderId="13" xfId="44" applyFont="1" applyFill="1" applyBorder="1" applyAlignment="1" applyProtection="1">
      <alignment horizontal="center" vertical="center" wrapText="1"/>
    </xf>
    <xf numFmtId="0" fontId="78" fillId="0" borderId="14" xfId="44" applyFill="1" applyBorder="1" applyAlignment="1" applyProtection="1">
      <alignment vertical="center"/>
    </xf>
    <xf numFmtId="0" fontId="78" fillId="0" borderId="27" xfId="44" applyFill="1" applyBorder="1" applyAlignment="1" applyProtection="1">
      <alignment vertical="center"/>
    </xf>
    <xf numFmtId="0" fontId="73" fillId="0" borderId="18" xfId="44" applyFont="1" applyFill="1" applyBorder="1" applyAlignment="1" applyProtection="1">
      <alignment horizontal="center" vertical="center" wrapText="1"/>
    </xf>
    <xf numFmtId="0" fontId="78" fillId="0" borderId="10" xfId="44" applyFill="1" applyBorder="1" applyAlignment="1" applyProtection="1">
      <alignment vertical="center"/>
    </xf>
    <xf numFmtId="0" fontId="78" fillId="0" borderId="26" xfId="44" applyFill="1" applyBorder="1" applyAlignment="1" applyProtection="1">
      <alignment vertical="center"/>
    </xf>
    <xf numFmtId="0" fontId="78" fillId="0" borderId="14" xfId="44" applyFill="1" applyBorder="1" applyAlignment="1" applyProtection="1">
      <alignment horizontal="center" vertical="center" wrapText="1"/>
    </xf>
    <xf numFmtId="0" fontId="78" fillId="0" borderId="27" xfId="44" applyFill="1" applyBorder="1" applyAlignment="1" applyProtection="1">
      <alignment horizontal="center" vertical="center" wrapText="1"/>
    </xf>
    <xf numFmtId="0" fontId="73" fillId="0" borderId="16" xfId="44" applyFont="1" applyFill="1" applyBorder="1" applyAlignment="1" applyProtection="1">
      <alignment horizontal="center" vertical="center" wrapText="1"/>
    </xf>
    <xf numFmtId="0" fontId="78" fillId="0" borderId="0" xfId="44" applyFill="1" applyBorder="1" applyAlignment="1" applyProtection="1">
      <alignment horizontal="center" vertical="center" wrapText="1"/>
    </xf>
    <xf numFmtId="0" fontId="78" fillId="0" borderId="15" xfId="44" applyFill="1" applyBorder="1" applyAlignment="1" applyProtection="1">
      <alignment horizontal="center" vertical="center" wrapText="1"/>
    </xf>
    <xf numFmtId="0" fontId="78" fillId="0" borderId="0" xfId="44" applyFill="1" applyBorder="1" applyAlignment="1" applyProtection="1">
      <alignment vertical="center"/>
    </xf>
    <xf numFmtId="0" fontId="78" fillId="0" borderId="15" xfId="44" applyFill="1" applyBorder="1" applyAlignment="1" applyProtection="1">
      <alignment vertical="center"/>
    </xf>
    <xf numFmtId="176" fontId="63" fillId="31" borderId="0" xfId="58" applyNumberFormat="1" applyFont="1" applyFill="1" applyBorder="1" applyAlignment="1">
      <alignment horizontal="left" vertical="center" shrinkToFit="1"/>
    </xf>
    <xf numFmtId="0" fontId="73" fillId="0" borderId="0" xfId="44" applyFont="1" applyFill="1" applyAlignment="1" applyProtection="1">
      <alignment horizontal="center" vertical="center" wrapText="1"/>
    </xf>
    <xf numFmtId="0" fontId="70" fillId="27" borderId="0" xfId="44" applyFont="1" applyFill="1" applyAlignment="1" applyProtection="1">
      <alignment horizontal="justify" vertical="center" wrapText="1"/>
    </xf>
    <xf numFmtId="0" fontId="78" fillId="27" borderId="0" xfId="44" applyFill="1" applyProtection="1">
      <alignment vertical="center"/>
    </xf>
    <xf numFmtId="0" fontId="73" fillId="27" borderId="10" xfId="44" applyFont="1" applyFill="1" applyBorder="1" applyAlignment="1" applyProtection="1">
      <alignment horizontal="left" indent="1" shrinkToFit="1"/>
    </xf>
    <xf numFmtId="0" fontId="73" fillId="27" borderId="28" xfId="44" applyFont="1" applyFill="1" applyBorder="1" applyAlignment="1" applyProtection="1">
      <alignment horizontal="left" shrinkToFit="1"/>
    </xf>
    <xf numFmtId="0" fontId="73"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73"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69" fillId="0" borderId="0" xfId="44" applyFont="1" applyFill="1" applyAlignment="1" applyProtection="1">
      <alignment vertical="center" wrapText="1"/>
    </xf>
    <xf numFmtId="0" fontId="165" fillId="27" borderId="10" xfId="82" applyFont="1" applyFill="1" applyBorder="1">
      <alignment vertical="center"/>
    </xf>
    <xf numFmtId="0" fontId="164" fillId="0" borderId="0" xfId="82" applyFont="1" applyFill="1" applyAlignment="1">
      <alignment horizontal="center" vertical="center"/>
    </xf>
    <xf numFmtId="0" fontId="165" fillId="28" borderId="0" xfId="82" applyFont="1" applyFill="1">
      <alignment vertical="center"/>
    </xf>
    <xf numFmtId="0" fontId="65" fillId="27" borderId="10" xfId="0" applyFont="1" applyFill="1" applyBorder="1" applyAlignment="1">
      <alignment horizontal="left" vertical="center"/>
    </xf>
    <xf numFmtId="192" fontId="165" fillId="28" borderId="50" xfId="82" applyNumberFormat="1" applyFont="1" applyFill="1" applyBorder="1">
      <alignment vertical="center"/>
    </xf>
    <xf numFmtId="192" fontId="165" fillId="28" borderId="50" xfId="82" applyNumberFormat="1" applyFont="1" applyFill="1" applyBorder="1" applyAlignment="1">
      <alignment horizontal="left" vertical="center"/>
    </xf>
    <xf numFmtId="0" fontId="165" fillId="27" borderId="50" xfId="82" applyFont="1" applyFill="1" applyBorder="1">
      <alignment vertical="center"/>
    </xf>
    <xf numFmtId="0" fontId="165" fillId="28" borderId="10" xfId="82" applyFont="1" applyFill="1" applyBorder="1">
      <alignment vertical="center"/>
    </xf>
    <xf numFmtId="38" fontId="165" fillId="28" borderId="10" xfId="33" applyFont="1" applyFill="1" applyBorder="1" applyAlignment="1">
      <alignment vertical="center"/>
    </xf>
    <xf numFmtId="0" fontId="165" fillId="0" borderId="10" xfId="82" applyFont="1" applyFill="1" applyBorder="1">
      <alignment vertical="center"/>
    </xf>
    <xf numFmtId="176" fontId="165" fillId="27" borderId="50" xfId="82" applyNumberFormat="1" applyFont="1" applyFill="1" applyBorder="1" applyAlignment="1">
      <alignment horizontal="center" vertical="center"/>
    </xf>
    <xf numFmtId="0" fontId="166" fillId="0" borderId="0" xfId="82" applyFont="1" applyFill="1" applyBorder="1" applyAlignment="1">
      <alignment horizontal="center" vertical="center"/>
    </xf>
    <xf numFmtId="0" fontId="167" fillId="0" borderId="0" xfId="82" applyFont="1" applyFill="1" applyBorder="1" applyAlignment="1">
      <alignment horizontal="center" vertical="center"/>
    </xf>
    <xf numFmtId="0" fontId="161" fillId="0" borderId="10" xfId="82" applyFill="1" applyBorder="1" applyAlignment="1">
      <alignment horizontal="distributed" vertical="center"/>
    </xf>
    <xf numFmtId="0" fontId="161" fillId="27" borderId="10" xfId="82" applyFill="1" applyBorder="1" applyAlignment="1">
      <alignment horizontal="center" vertical="center"/>
    </xf>
    <xf numFmtId="0" fontId="161" fillId="0" borderId="28" xfId="82" applyFill="1" applyBorder="1" applyAlignment="1">
      <alignment horizontal="distributed" vertical="center"/>
    </xf>
    <xf numFmtId="0" fontId="161" fillId="27" borderId="10" xfId="82" applyFill="1" applyBorder="1" applyAlignment="1">
      <alignment horizontal="left" vertical="center"/>
    </xf>
    <xf numFmtId="0" fontId="161" fillId="0" borderId="316" xfId="82" applyFill="1" applyBorder="1" applyAlignment="1">
      <alignment horizontal="distributed" vertical="center"/>
    </xf>
    <xf numFmtId="0" fontId="161" fillId="0" borderId="317" xfId="82" applyFill="1" applyBorder="1" applyAlignment="1">
      <alignment horizontal="distributed" vertical="center"/>
    </xf>
    <xf numFmtId="191" fontId="161" fillId="28" borderId="317" xfId="82" applyNumberFormat="1" applyFill="1" applyBorder="1" applyAlignment="1">
      <alignment horizontal="center" vertical="center"/>
    </xf>
    <xf numFmtId="191" fontId="161" fillId="28" borderId="318" xfId="82" applyNumberFormat="1" applyFill="1" applyBorder="1" applyAlignment="1">
      <alignment horizontal="center" vertical="center"/>
    </xf>
    <xf numFmtId="0" fontId="161" fillId="0" borderId="316" xfId="82" applyFill="1" applyBorder="1" applyAlignment="1">
      <alignment horizontal="left" vertical="center"/>
    </xf>
    <xf numFmtId="0" fontId="161" fillId="0" borderId="317" xfId="82" applyFill="1" applyBorder="1" applyAlignment="1">
      <alignment horizontal="left" vertical="center"/>
    </xf>
    <xf numFmtId="38" fontId="0" fillId="27" borderId="317" xfId="83" applyFont="1" applyFill="1" applyBorder="1" applyAlignment="1">
      <alignment horizontal="center" vertical="center"/>
    </xf>
    <xf numFmtId="0" fontId="161" fillId="27" borderId="0" xfId="82" applyFill="1" applyBorder="1" applyAlignment="1">
      <alignment horizontal="left" vertical="center"/>
    </xf>
    <xf numFmtId="0" fontId="161" fillId="28" borderId="320" xfId="82" applyFill="1" applyBorder="1" applyAlignment="1">
      <alignment horizontal="left" vertical="center"/>
    </xf>
    <xf numFmtId="0" fontId="161" fillId="28" borderId="321" xfId="82" applyFill="1" applyBorder="1" applyAlignment="1">
      <alignment horizontal="left" vertical="center"/>
    </xf>
    <xf numFmtId="191" fontId="161" fillId="28" borderId="320" xfId="82" applyNumberFormat="1" applyFill="1" applyBorder="1" applyAlignment="1">
      <alignment horizontal="left" vertical="center"/>
    </xf>
    <xf numFmtId="191" fontId="161"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70" fillId="0" borderId="10" xfId="82" applyFont="1" applyFill="1" applyBorder="1" applyAlignment="1">
      <alignment horizontal="distributed" vertical="center"/>
    </xf>
    <xf numFmtId="0" fontId="172" fillId="0" borderId="10" xfId="82" applyFont="1" applyFill="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0" fontId="161" fillId="0" borderId="16" xfId="82" applyFill="1" applyBorder="1" applyAlignment="1">
      <alignment horizontal="center" vertical="center"/>
    </xf>
    <xf numFmtId="0" fontId="161" fillId="0" borderId="15" xfId="82" applyFill="1"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61" fillId="0" borderId="0" xfId="82" applyFont="1" applyFill="1" applyBorder="1" applyAlignment="1">
      <alignment vertical="center" shrinkToFit="1"/>
    </xf>
    <xf numFmtId="0" fontId="136" fillId="0" borderId="0" xfId="82" applyFont="1" applyFill="1" applyBorder="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61" fillId="0" borderId="27" xfId="82" applyFill="1" applyBorder="1" applyAlignment="1">
      <alignment horizontal="center" vertical="center"/>
    </xf>
    <xf numFmtId="0" fontId="161" fillId="0" borderId="26" xfId="82" applyFill="1" applyBorder="1" applyAlignment="1">
      <alignment horizontal="center" vertical="center"/>
    </xf>
    <xf numFmtId="0" fontId="161" fillId="0" borderId="11" xfId="82" applyFill="1" applyBorder="1" applyAlignment="1">
      <alignment horizontal="center" vertical="center"/>
    </xf>
    <xf numFmtId="0" fontId="161" fillId="0" borderId="28" xfId="82" applyFill="1" applyBorder="1" applyAlignment="1">
      <alignment horizontal="center" vertical="center"/>
    </xf>
    <xf numFmtId="0" fontId="161" fillId="31" borderId="28" xfId="82" applyFill="1" applyBorder="1" applyAlignment="1">
      <alignment horizontal="center" vertical="center"/>
    </xf>
    <xf numFmtId="0" fontId="161"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61" fillId="0" borderId="0" xfId="82" applyFill="1" applyBorder="1" applyAlignment="1">
      <alignment horizontal="center" vertical="center"/>
    </xf>
    <xf numFmtId="0" fontId="16" fillId="0" borderId="11" xfId="84" applyFont="1" applyBorder="1" applyAlignment="1" applyProtection="1">
      <alignment horizontal="left" vertical="center"/>
      <protection locked="0"/>
    </xf>
    <xf numFmtId="0" fontId="16" fillId="0" borderId="28" xfId="84" applyFont="1" applyBorder="1" applyAlignment="1" applyProtection="1">
      <alignment horizontal="left" vertical="center"/>
      <protection locked="0"/>
    </xf>
    <xf numFmtId="0" fontId="16" fillId="0" borderId="12" xfId="84" applyFont="1" applyBorder="1" applyAlignment="1" applyProtection="1">
      <alignment horizontal="left" vertical="center"/>
      <protection locked="0"/>
    </xf>
    <xf numFmtId="0" fontId="16" fillId="33" borderId="11" xfId="84" applyFont="1" applyFill="1" applyBorder="1" applyAlignment="1">
      <alignment horizontal="center" vertical="center"/>
    </xf>
    <xf numFmtId="0" fontId="16" fillId="33" borderId="28" xfId="84" applyFont="1" applyFill="1" applyBorder="1" applyAlignment="1">
      <alignment horizontal="center" vertical="center"/>
    </xf>
    <xf numFmtId="0" fontId="16" fillId="33" borderId="12" xfId="84" applyFont="1" applyFill="1" applyBorder="1" applyAlignment="1">
      <alignment horizontal="center" vertical="center"/>
    </xf>
    <xf numFmtId="0" fontId="16" fillId="33" borderId="11" xfId="84" applyFont="1" applyFill="1" applyBorder="1" applyAlignment="1">
      <alignment horizontal="center" vertical="center" wrapText="1"/>
    </xf>
    <xf numFmtId="0" fontId="16" fillId="33" borderId="12" xfId="84" applyFont="1" applyFill="1" applyBorder="1" applyAlignment="1">
      <alignment horizontal="center" vertical="center" wrapText="1"/>
    </xf>
    <xf numFmtId="0" fontId="16" fillId="0" borderId="11" xfId="84" applyFont="1" applyBorder="1" applyAlignment="1" applyProtection="1">
      <alignment horizontal="center" vertical="center" wrapText="1"/>
      <protection locked="0"/>
    </xf>
    <xf numFmtId="0" fontId="16" fillId="0" borderId="12" xfId="84" applyFont="1" applyBorder="1" applyAlignment="1" applyProtection="1">
      <alignment horizontal="center" vertical="center" wrapText="1"/>
      <protection locked="0"/>
    </xf>
    <xf numFmtId="0" fontId="36" fillId="0" borderId="11" xfId="84" applyFont="1" applyBorder="1" applyAlignment="1" applyProtection="1">
      <alignment horizontal="center" vertical="center" wrapText="1"/>
      <protection locked="0"/>
    </xf>
    <xf numFmtId="0" fontId="36" fillId="0" borderId="28" xfId="84" applyFont="1" applyBorder="1" applyAlignment="1" applyProtection="1">
      <alignment horizontal="center" vertical="center" wrapText="1"/>
      <protection locked="0"/>
    </xf>
    <xf numFmtId="0" fontId="36" fillId="0" borderId="12" xfId="84" applyFont="1" applyBorder="1" applyAlignment="1" applyProtection="1">
      <alignment horizontal="center" vertical="center" wrapText="1"/>
      <protection locked="0"/>
    </xf>
    <xf numFmtId="0" fontId="36" fillId="0" borderId="11" xfId="84" applyFont="1" applyBorder="1" applyAlignment="1" applyProtection="1">
      <alignment horizontal="center" vertical="center" shrinkToFit="1"/>
      <protection locked="0"/>
    </xf>
    <xf numFmtId="0" fontId="36" fillId="0" borderId="28" xfId="84" applyFont="1" applyBorder="1" applyAlignment="1" applyProtection="1">
      <alignment horizontal="center" vertical="center" shrinkToFit="1"/>
      <protection locked="0"/>
    </xf>
    <xf numFmtId="0" fontId="36" fillId="0" borderId="12" xfId="84" applyFont="1" applyBorder="1" applyAlignment="1" applyProtection="1">
      <alignment horizontal="center" vertical="center" shrinkToFit="1"/>
      <protection locked="0"/>
    </xf>
    <xf numFmtId="0" fontId="29" fillId="0" borderId="0" xfId="84" applyFont="1" applyAlignment="1" applyProtection="1">
      <alignment horizontal="right" vertical="center" wrapText="1"/>
      <protection locked="0"/>
    </xf>
    <xf numFmtId="0" fontId="29" fillId="0" borderId="14" xfId="84" applyFont="1" applyBorder="1" applyAlignment="1" applyProtection="1">
      <alignment horizontal="right" vertical="center" wrapText="1"/>
      <protection locked="0"/>
    </xf>
    <xf numFmtId="0" fontId="78" fillId="25" borderId="0" xfId="85" applyFill="1" applyAlignment="1">
      <alignment horizontal="left"/>
    </xf>
    <xf numFmtId="0" fontId="179" fillId="0" borderId="0" xfId="85" applyFont="1" applyFill="1" applyAlignment="1">
      <alignment horizontal="left"/>
    </xf>
    <xf numFmtId="0" fontId="180" fillId="0" borderId="0" xfId="85" applyFont="1" applyAlignment="1">
      <alignment horizontal="center"/>
    </xf>
    <xf numFmtId="0" fontId="78" fillId="25" borderId="0" xfId="85" applyFill="1" applyAlignment="1">
      <alignment horizontal="center"/>
    </xf>
    <xf numFmtId="0" fontId="78" fillId="25" borderId="0" xfId="85" applyFill="1" applyAlignment="1">
      <alignment horizontal="right"/>
    </xf>
    <xf numFmtId="0" fontId="148" fillId="0" borderId="0" xfId="56" applyFont="1" applyFill="1" applyBorder="1" applyAlignment="1">
      <alignment vertical="center" shrinkToFit="1"/>
    </xf>
    <xf numFmtId="0" fontId="148" fillId="0" borderId="33" xfId="56" applyFont="1" applyFill="1" applyBorder="1" applyAlignment="1">
      <alignment vertical="center" shrinkToFit="1"/>
    </xf>
    <xf numFmtId="0" fontId="214" fillId="0" borderId="0" xfId="56" applyFont="1" applyFill="1" applyAlignment="1">
      <alignment horizontal="center"/>
    </xf>
    <xf numFmtId="0" fontId="148" fillId="0" borderId="10" xfId="56" applyFont="1" applyFill="1" applyBorder="1" applyAlignment="1">
      <alignment horizontal="center" vertical="center" shrinkToFit="1"/>
    </xf>
    <xf numFmtId="0" fontId="44" fillId="0" borderId="145" xfId="56" applyFont="1" applyFill="1" applyBorder="1" applyAlignment="1">
      <alignment horizontal="center"/>
    </xf>
    <xf numFmtId="0" fontId="44" fillId="0" borderId="134" xfId="56" applyFont="1" applyFill="1" applyBorder="1" applyAlignment="1">
      <alignment horizontal="center"/>
    </xf>
    <xf numFmtId="0" fontId="44" fillId="0" borderId="132" xfId="56" applyFont="1" applyFill="1" applyBorder="1" applyAlignment="1">
      <alignment horizontal="center"/>
    </xf>
    <xf numFmtId="0" fontId="44" fillId="0" borderId="144" xfId="56" applyFont="1" applyFill="1" applyBorder="1" applyAlignment="1">
      <alignment horizontal="center" vertical="top" wrapText="1"/>
    </xf>
    <xf numFmtId="0" fontId="44" fillId="0" borderId="31" xfId="56" applyFont="1" applyFill="1" applyBorder="1" applyAlignment="1">
      <alignment horizontal="center" vertical="top" wrapText="1"/>
    </xf>
    <xf numFmtId="0" fontId="44" fillId="0" borderId="32" xfId="56" applyFont="1" applyFill="1" applyBorder="1" applyAlignment="1">
      <alignment horizontal="center" vertical="top" wrapText="1"/>
    </xf>
    <xf numFmtId="0" fontId="44" fillId="0" borderId="16" xfId="56" applyFont="1" applyFill="1" applyBorder="1" applyAlignment="1">
      <alignment horizontal="center" vertical="top" wrapText="1"/>
    </xf>
    <xf numFmtId="0" fontId="44" fillId="0" borderId="0" xfId="56" applyFont="1" applyFill="1" applyBorder="1" applyAlignment="1">
      <alignment horizontal="center" vertical="top" wrapText="1"/>
    </xf>
    <xf numFmtId="0" fontId="44" fillId="0" borderId="33" xfId="56" applyFont="1" applyFill="1" applyBorder="1" applyAlignment="1">
      <alignment horizontal="center" vertical="top" wrapText="1"/>
    </xf>
    <xf numFmtId="0" fontId="44" fillId="0" borderId="38" xfId="56" applyFont="1" applyFill="1" applyBorder="1" applyAlignment="1">
      <alignment horizontal="center" vertical="top" wrapText="1"/>
    </xf>
    <xf numFmtId="0" fontId="44" fillId="0" borderId="34" xfId="56" applyFont="1" applyFill="1" applyBorder="1" applyAlignment="1">
      <alignment horizontal="center" vertical="top" wrapText="1"/>
    </xf>
    <xf numFmtId="0" fontId="44" fillId="0" borderId="35" xfId="56" applyFont="1" applyFill="1" applyBorder="1" applyAlignment="1">
      <alignment horizontal="center" vertical="top" wrapText="1"/>
    </xf>
    <xf numFmtId="0" fontId="44" fillId="0" borderId="39" xfId="56" applyFont="1" applyFill="1" applyBorder="1" applyAlignment="1">
      <alignment horizontal="center" vertical="center" wrapText="1"/>
    </xf>
    <xf numFmtId="0" fontId="44" fillId="0" borderId="31" xfId="56" applyFont="1" applyFill="1" applyBorder="1" applyAlignment="1">
      <alignment horizontal="center" vertical="center" wrapText="1"/>
    </xf>
    <xf numFmtId="0" fontId="44" fillId="0" borderId="32" xfId="56" applyFont="1" applyFill="1" applyBorder="1" applyAlignment="1">
      <alignment horizontal="center" vertical="center" wrapText="1"/>
    </xf>
    <xf numFmtId="0" fontId="44" fillId="0" borderId="43" xfId="56" applyFont="1" applyFill="1" applyBorder="1" applyAlignment="1">
      <alignment horizontal="center" vertical="center" wrapText="1"/>
    </xf>
    <xf numFmtId="0" fontId="44" fillId="0" borderId="10" xfId="56" applyFont="1" applyFill="1" applyBorder="1" applyAlignment="1">
      <alignment horizontal="center" vertical="center" wrapText="1"/>
    </xf>
    <xf numFmtId="0" fontId="44" fillId="0" borderId="36" xfId="56" applyFont="1" applyFill="1" applyBorder="1" applyAlignment="1">
      <alignment horizontal="center" vertical="center" wrapText="1"/>
    </xf>
    <xf numFmtId="0" fontId="44" fillId="0" borderId="164" xfId="56" applyFont="1" applyFill="1" applyBorder="1" applyAlignment="1">
      <alignment horizontal="center"/>
    </xf>
    <xf numFmtId="0" fontId="44" fillId="0" borderId="167" xfId="56" applyFont="1" applyFill="1" applyBorder="1" applyAlignment="1">
      <alignment horizontal="center"/>
    </xf>
    <xf numFmtId="0" fontId="44" fillId="0" borderId="169" xfId="56" applyFont="1" applyFill="1" applyBorder="1" applyAlignment="1">
      <alignment horizontal="center"/>
    </xf>
    <xf numFmtId="0" fontId="44" fillId="0" borderId="144" xfId="56" applyFont="1" applyFill="1" applyBorder="1" applyAlignment="1">
      <alignment horizontal="center"/>
    </xf>
    <xf numFmtId="0" fontId="44" fillId="0" borderId="31" xfId="56" applyFont="1" applyFill="1" applyBorder="1" applyAlignment="1">
      <alignment horizontal="center"/>
    </xf>
    <xf numFmtId="0" fontId="44" fillId="0" borderId="32" xfId="56" applyFont="1" applyFill="1" applyBorder="1" applyAlignment="1">
      <alignment horizontal="center"/>
    </xf>
    <xf numFmtId="0" fontId="44" fillId="0" borderId="16" xfId="56" applyFont="1" applyFill="1" applyBorder="1" applyAlignment="1">
      <alignment horizontal="center"/>
    </xf>
    <xf numFmtId="0" fontId="44" fillId="0" borderId="0" xfId="56" applyFont="1" applyFill="1" applyBorder="1" applyAlignment="1">
      <alignment horizontal="center"/>
    </xf>
    <xf numFmtId="0" fontId="44" fillId="0" borderId="33" xfId="56" applyFont="1" applyFill="1" applyBorder="1" applyAlignment="1">
      <alignment horizontal="center"/>
    </xf>
    <xf numFmtId="0" fontId="44" fillId="0" borderId="38" xfId="56" applyFont="1" applyFill="1" applyBorder="1" applyAlignment="1">
      <alignment horizontal="center"/>
    </xf>
    <xf numFmtId="0" fontId="44" fillId="0" borderId="34" xfId="56" applyFont="1" applyFill="1" applyBorder="1" applyAlignment="1">
      <alignment horizontal="center"/>
    </xf>
    <xf numFmtId="0" fontId="44" fillId="0" borderId="35" xfId="56" applyFont="1" applyFill="1" applyBorder="1" applyAlignment="1">
      <alignment horizontal="center"/>
    </xf>
    <xf numFmtId="0" fontId="148" fillId="0" borderId="23" xfId="56" applyFont="1" applyFill="1" applyBorder="1" applyAlignment="1">
      <alignment vertical="center" shrinkToFit="1"/>
    </xf>
    <xf numFmtId="0" fontId="148" fillId="0" borderId="107" xfId="56" applyFont="1" applyFill="1" applyBorder="1" applyAlignment="1">
      <alignment vertical="center" shrinkToFit="1"/>
    </xf>
    <xf numFmtId="0" fontId="148" fillId="0" borderId="165" xfId="56" applyFont="1" applyFill="1" applyBorder="1" applyAlignment="1">
      <alignment vertical="center" shrinkToFit="1"/>
    </xf>
    <xf numFmtId="0" fontId="148" fillId="0" borderId="356" xfId="56" applyFont="1" applyFill="1" applyBorder="1" applyAlignment="1">
      <alignment vertical="center" shrinkToFit="1"/>
    </xf>
    <xf numFmtId="0" fontId="148" fillId="0" borderId="19" xfId="56" applyFont="1" applyFill="1" applyBorder="1" applyAlignment="1">
      <alignment vertical="center" shrinkToFit="1"/>
    </xf>
    <xf numFmtId="0" fontId="148" fillId="0" borderId="168" xfId="56" applyFont="1" applyFill="1" applyBorder="1" applyAlignment="1">
      <alignment vertical="center" shrinkToFit="1"/>
    </xf>
    <xf numFmtId="0" fontId="44" fillId="0" borderId="357" xfId="56" applyFont="1" applyFill="1" applyBorder="1" applyAlignment="1">
      <alignment horizontal="center"/>
    </xf>
    <xf numFmtId="0" fontId="44" fillId="0" borderId="358" xfId="56" applyFont="1" applyFill="1" applyBorder="1" applyAlignment="1">
      <alignment horizontal="center"/>
    </xf>
    <xf numFmtId="0" fontId="44" fillId="0" borderId="359" xfId="56" applyFont="1" applyFill="1" applyBorder="1" applyAlignment="1">
      <alignment horizontal="center"/>
    </xf>
    <xf numFmtId="0" fontId="44" fillId="0" borderId="360" xfId="56" applyFont="1" applyFill="1" applyBorder="1" applyAlignment="1">
      <alignment horizontal="center"/>
    </xf>
    <xf numFmtId="0" fontId="44" fillId="0" borderId="361" xfId="56" applyFont="1" applyFill="1" applyBorder="1" applyAlignment="1">
      <alignment horizontal="center"/>
    </xf>
    <xf numFmtId="0" fontId="44" fillId="0" borderId="362" xfId="56" applyFont="1" applyFill="1" applyBorder="1" applyAlignment="1">
      <alignment horizontal="center"/>
    </xf>
    <xf numFmtId="0" fontId="44" fillId="0" borderId="363" xfId="56" applyFont="1" applyFill="1" applyBorder="1" applyAlignment="1">
      <alignment horizontal="center"/>
    </xf>
    <xf numFmtId="0" fontId="44" fillId="0" borderId="364" xfId="56" applyFont="1" applyFill="1" applyBorder="1" applyAlignment="1">
      <alignment horizontal="center"/>
    </xf>
    <xf numFmtId="0" fontId="44" fillId="0" borderId="365" xfId="56" applyFont="1" applyFill="1" applyBorder="1" applyAlignment="1">
      <alignment horizontal="center"/>
    </xf>
    <xf numFmtId="0" fontId="217" fillId="0" borderId="0" xfId="55" applyFont="1" applyAlignment="1">
      <alignment horizontal="right"/>
    </xf>
    <xf numFmtId="0" fontId="78" fillId="0" borderId="0" xfId="55" applyFont="1" applyAlignment="1">
      <alignment horizontal="right"/>
    </xf>
    <xf numFmtId="0" fontId="21" fillId="0" borderId="10" xfId="55" applyFont="1" applyFill="1" applyBorder="1" applyAlignment="1">
      <alignment horizontal="left" vertical="center"/>
    </xf>
    <xf numFmtId="0" fontId="21" fillId="0" borderId="13" xfId="55" applyFont="1" applyBorder="1" applyAlignment="1">
      <alignment horizontal="center" vertical="center" wrapText="1"/>
    </xf>
    <xf numFmtId="0" fontId="78" fillId="0" borderId="14" xfId="55" applyFont="1" applyBorder="1" applyAlignment="1">
      <alignment horizontal="center" vertical="center" wrapText="1"/>
    </xf>
    <xf numFmtId="0" fontId="21" fillId="0" borderId="16" xfId="55" applyFont="1" applyBorder="1" applyAlignment="1">
      <alignment horizontal="center" vertical="center" wrapText="1"/>
    </xf>
    <xf numFmtId="0" fontId="78" fillId="0" borderId="0" xfId="55" applyFont="1" applyBorder="1" applyAlignment="1">
      <alignment horizontal="center" vertical="center" wrapText="1"/>
    </xf>
    <xf numFmtId="0" fontId="21" fillId="0" borderId="18" xfId="55" applyFont="1" applyBorder="1" applyAlignment="1">
      <alignment horizontal="center" vertical="center" wrapText="1"/>
    </xf>
    <xf numFmtId="0" fontId="78" fillId="0" borderId="10" xfId="55" applyFont="1" applyBorder="1" applyAlignment="1">
      <alignment horizontal="center" vertical="center" wrapText="1"/>
    </xf>
    <xf numFmtId="0" fontId="78" fillId="0" borderId="367" xfId="55" applyFont="1" applyBorder="1" applyAlignment="1">
      <alignment horizontal="center"/>
    </xf>
    <xf numFmtId="0" fontId="78" fillId="0" borderId="11" xfId="55" applyFont="1" applyBorder="1" applyAlignment="1">
      <alignment horizontal="center"/>
    </xf>
    <xf numFmtId="0" fontId="78" fillId="0" borderId="28" xfId="55" applyFont="1" applyBorder="1" applyAlignment="1">
      <alignment horizontal="center"/>
    </xf>
    <xf numFmtId="0" fontId="78" fillId="0" borderId="12" xfId="55" applyFont="1" applyBorder="1" applyAlignment="1">
      <alignment horizontal="center"/>
    </xf>
    <xf numFmtId="0" fontId="21" fillId="0" borderId="11" xfId="55" applyFont="1" applyBorder="1" applyAlignment="1">
      <alignment horizontal="center" vertical="center" wrapText="1"/>
    </xf>
    <xf numFmtId="0" fontId="64" fillId="0" borderId="21" xfId="55" applyFont="1" applyBorder="1" applyAlignment="1">
      <alignment horizontal="center" vertical="center" wrapText="1"/>
    </xf>
    <xf numFmtId="0" fontId="64" fillId="0" borderId="22" xfId="55" applyFont="1" applyBorder="1" applyAlignment="1">
      <alignment horizontal="center" vertical="center" wrapText="1"/>
    </xf>
    <xf numFmtId="0" fontId="64" fillId="0" borderId="13" xfId="55" quotePrefix="1" applyFont="1" applyBorder="1" applyAlignment="1">
      <alignment horizontal="center" vertical="center" wrapText="1"/>
    </xf>
    <xf numFmtId="0" fontId="64" fillId="0" borderId="18" xfId="55" applyFont="1" applyBorder="1" applyAlignment="1">
      <alignment horizontal="center" vertical="center" wrapText="1"/>
    </xf>
    <xf numFmtId="0" fontId="223" fillId="0" borderId="368" xfId="55" applyFont="1" applyBorder="1" applyAlignment="1">
      <alignment horizontal="center" vertical="center" wrapText="1"/>
    </xf>
    <xf numFmtId="0" fontId="223" fillId="0" borderId="369" xfId="55" applyFont="1" applyBorder="1" applyAlignment="1">
      <alignment horizontal="center" vertical="center" wrapText="1"/>
    </xf>
    <xf numFmtId="0" fontId="64" fillId="0" borderId="11" xfId="55" applyFont="1" applyBorder="1" applyAlignment="1">
      <alignment horizontal="center" vertical="center" wrapText="1"/>
    </xf>
    <xf numFmtId="0" fontId="223" fillId="0" borderId="370" xfId="55" applyFont="1" applyBorder="1" applyAlignment="1">
      <alignment horizontal="center" vertical="center" wrapText="1"/>
    </xf>
    <xf numFmtId="0" fontId="64" fillId="0" borderId="19" xfId="55" applyFont="1" applyBorder="1" applyAlignment="1">
      <alignment horizontal="center" vertical="center" wrapText="1"/>
    </xf>
    <xf numFmtId="0" fontId="64" fillId="0" borderId="13" xfId="55" applyFont="1" applyBorder="1" applyAlignment="1">
      <alignment horizontal="center" vertical="center" wrapText="1"/>
    </xf>
    <xf numFmtId="17" fontId="78" fillId="0" borderId="13" xfId="55" applyNumberFormat="1" applyFont="1" applyBorder="1" applyAlignment="1">
      <alignment horizontal="center"/>
    </xf>
    <xf numFmtId="0" fontId="78" fillId="0" borderId="14" xfId="55" applyFont="1" applyBorder="1" applyAlignment="1">
      <alignment horizontal="center"/>
    </xf>
    <xf numFmtId="0" fontId="78" fillId="0" borderId="27" xfId="55" applyFont="1" applyBorder="1" applyAlignment="1">
      <alignment horizontal="center"/>
    </xf>
    <xf numFmtId="0" fontId="78" fillId="0" borderId="16" xfId="55" applyFont="1" applyBorder="1" applyAlignment="1">
      <alignment horizontal="center"/>
    </xf>
    <xf numFmtId="0" fontId="78" fillId="0" borderId="0" xfId="55" applyFont="1" applyBorder="1" applyAlignment="1">
      <alignment horizontal="center"/>
    </xf>
    <xf numFmtId="0" fontId="78" fillId="0" borderId="15" xfId="55" applyFont="1" applyBorder="1" applyAlignment="1">
      <alignment horizontal="center"/>
    </xf>
    <xf numFmtId="0" fontId="78" fillId="0" borderId="16" xfId="55" applyBorder="1" applyAlignment="1">
      <alignment horizontal="center"/>
    </xf>
    <xf numFmtId="0" fontId="78" fillId="0" borderId="0" xfId="55" applyAlignment="1">
      <alignment horizontal="center"/>
    </xf>
    <xf numFmtId="0" fontId="78" fillId="0" borderId="15" xfId="55" applyBorder="1" applyAlignment="1">
      <alignment horizontal="center"/>
    </xf>
    <xf numFmtId="0" fontId="78" fillId="0" borderId="18" xfId="55" applyBorder="1" applyAlignment="1">
      <alignment horizontal="center"/>
    </xf>
    <xf numFmtId="0" fontId="78" fillId="0" borderId="10" xfId="55" applyBorder="1" applyAlignment="1">
      <alignment horizontal="center"/>
    </xf>
    <xf numFmtId="0" fontId="78" fillId="0" borderId="26" xfId="55" applyBorder="1" applyAlignment="1">
      <alignment horizontal="center"/>
    </xf>
    <xf numFmtId="0" fontId="64" fillId="0" borderId="11" xfId="55" quotePrefix="1" applyFont="1" applyBorder="1" applyAlignment="1">
      <alignment horizontal="center" vertical="center" wrapText="1"/>
    </xf>
    <xf numFmtId="0" fontId="64" fillId="0" borderId="23" xfId="55" applyFont="1" applyBorder="1" applyAlignment="1">
      <alignment horizontal="center" vertical="center" wrapText="1"/>
    </xf>
    <xf numFmtId="0" fontId="64" fillId="0" borderId="370" xfId="55" applyFont="1" applyBorder="1" applyAlignment="1">
      <alignment horizontal="center" vertical="center" wrapText="1"/>
    </xf>
    <xf numFmtId="0" fontId="21" fillId="0" borderId="0" xfId="58" applyFont="1" applyFill="1" applyAlignment="1">
      <alignment vertical="center" wrapText="1"/>
    </xf>
    <xf numFmtId="0" fontId="21" fillId="0" borderId="0" xfId="58" applyFont="1" applyFill="1" applyAlignment="1">
      <alignment vertical="top" wrapText="1"/>
    </xf>
    <xf numFmtId="38" fontId="21" fillId="0" borderId="312" xfId="54" applyFont="1" applyFill="1" applyBorder="1" applyAlignment="1">
      <alignment horizontal="center" vertical="center" shrinkToFit="1"/>
    </xf>
    <xf numFmtId="0" fontId="21" fillId="31" borderId="0" xfId="58" applyFont="1" applyFill="1" applyAlignment="1">
      <alignment horizontal="center" vertical="center" shrinkToFit="1"/>
    </xf>
    <xf numFmtId="0" fontId="0" fillId="31" borderId="0" xfId="0" applyFill="1" applyAlignment="1">
      <alignment vertical="center" shrinkToFit="1"/>
    </xf>
    <xf numFmtId="3" fontId="63" fillId="27" borderId="0" xfId="54" applyNumberFormat="1" applyFont="1" applyFill="1" applyAlignment="1">
      <alignment horizontal="left" shrinkToFit="1"/>
    </xf>
    <xf numFmtId="49" fontId="21" fillId="31" borderId="0" xfId="58" applyNumberFormat="1" applyFont="1" applyFill="1" applyAlignment="1"/>
    <xf numFmtId="189" fontId="21" fillId="31" borderId="65" xfId="54" applyNumberFormat="1" applyFont="1" applyFill="1" applyBorder="1" applyAlignment="1">
      <alignment horizontal="left" vertical="center" shrinkToFit="1"/>
    </xf>
    <xf numFmtId="176" fontId="21" fillId="31" borderId="0" xfId="58" applyNumberFormat="1" applyFont="1" applyFill="1" applyAlignment="1">
      <alignment horizontal="center" vertical="center" shrinkToFit="1"/>
    </xf>
    <xf numFmtId="0" fontId="87" fillId="31" borderId="0" xfId="58" applyFont="1" applyFill="1" applyAlignment="1">
      <alignment horizontal="center" vertical="center" shrinkToFit="1"/>
    </xf>
    <xf numFmtId="0" fontId="21" fillId="27" borderId="0" xfId="58" applyFont="1" applyFill="1" applyAlignment="1">
      <alignment horizontal="center"/>
    </xf>
  </cellXfs>
  <cellStyles count="9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パーセント 4" xfId="88"/>
    <cellStyle name="パーセント 5" xfId="90"/>
    <cellStyle name="パーセント 6" xfId="92"/>
    <cellStyle name="パーセント 7" xfId="94"/>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桁区切り 7" xfId="97"/>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18" xfId="87"/>
    <cellStyle name="標準 19" xfId="89"/>
    <cellStyle name="標準 2" xfId="43"/>
    <cellStyle name="標準 2 2" xfId="55"/>
    <cellStyle name="標準 2 2 2" xfId="69"/>
    <cellStyle name="標準 2 3" xfId="70"/>
    <cellStyle name="標準 2 4" xfId="84"/>
    <cellStyle name="標準 20" xfId="91"/>
    <cellStyle name="標準 21" xfId="93"/>
    <cellStyle name="標準 22" xfId="95"/>
    <cellStyle name="標準 3" xfId="44"/>
    <cellStyle name="標準 3 2" xfId="56"/>
    <cellStyle name="標準 4" xfId="45"/>
    <cellStyle name="標準 4 2" xfId="58"/>
    <cellStyle name="標準 5" xfId="46"/>
    <cellStyle name="標準 5 2" xfId="78"/>
    <cellStyle name="標準 6" xfId="67"/>
    <cellStyle name="標準 6 2" xfId="96"/>
    <cellStyle name="標準 6 3" xfId="98"/>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4941">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FFFFCC"/>
      <color rgb="FF0000CC"/>
      <color rgb="FFF79646"/>
      <color rgb="FFCC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4.emf"/></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xmlns=""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xmlns=""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xmlns=""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xmlns=""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xmlns=""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xmlns=""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xmlns=""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xmlns=""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xmlns=""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xmlns=""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xmlns=""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xmlns=""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xmlns=""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xmlns=""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xmlns=""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xmlns=""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xmlns=""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xmlns=""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xmlns=""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xmlns=""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xmlns=""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xmlns=""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xmlns=""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xmlns=""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xmlns=""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xmlns=""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5.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8"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9"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20"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21"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22"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23</xdr:row>
          <xdr:rowOff>123825</xdr:rowOff>
        </xdr:from>
        <xdr:to>
          <xdr:col>2</xdr:col>
          <xdr:colOff>0</xdr:colOff>
          <xdr:row>23</xdr:row>
          <xdr:rowOff>285750</xdr:rowOff>
        </xdr:to>
        <xdr:sp macro="" textlink="">
          <xdr:nvSpPr>
            <xdr:cNvPr id="23"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24"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25"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26"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27"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28"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419100</xdr:rowOff>
        </xdr:from>
        <xdr:to>
          <xdr:col>4</xdr:col>
          <xdr:colOff>304800</xdr:colOff>
          <xdr:row>22</xdr:row>
          <xdr:rowOff>571500</xdr:rowOff>
        </xdr:to>
        <xdr:sp macro="" textlink="">
          <xdr:nvSpPr>
            <xdr:cNvPr id="29"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30"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31"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970752"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795216"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081345" name="Check Box 1" hidden="1">
              <a:extLst>
                <a:ext uri="{63B3BB69-23CF-44E3-9099-C40C66FF867C}">
                  <a14:compatExt spid="_x0000_s108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081346" name="Check Box 2" hidden="1">
              <a:extLst>
                <a:ext uri="{63B3BB69-23CF-44E3-9099-C40C66FF867C}">
                  <a14:compatExt spid="_x0000_s108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1081347" name="Check Box 3" hidden="1">
              <a:extLst>
                <a:ext uri="{63B3BB69-23CF-44E3-9099-C40C66FF867C}">
                  <a14:compatExt spid="_x0000_s108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1081348" name="Check Box 4" hidden="1">
              <a:extLst>
                <a:ext uri="{63B3BB69-23CF-44E3-9099-C40C66FF867C}">
                  <a14:compatExt spid="_x0000_s108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1081349" name="Check Box 5" hidden="1">
              <a:extLst>
                <a:ext uri="{63B3BB69-23CF-44E3-9099-C40C66FF867C}">
                  <a14:compatExt spid="_x0000_s108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22</xdr:row>
          <xdr:rowOff>123825</xdr:rowOff>
        </xdr:from>
        <xdr:to>
          <xdr:col>2</xdr:col>
          <xdr:colOff>0</xdr:colOff>
          <xdr:row>22</xdr:row>
          <xdr:rowOff>285750</xdr:rowOff>
        </xdr:to>
        <xdr:sp macro="" textlink="">
          <xdr:nvSpPr>
            <xdr:cNvPr id="1081350" name="Check Box 6" hidden="1">
              <a:extLst>
                <a:ext uri="{63B3BB69-23CF-44E3-9099-C40C66FF867C}">
                  <a14:compatExt spid="_x0000_s108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1081351" name="Check Box 7" hidden="1">
              <a:extLst>
                <a:ext uri="{63B3BB69-23CF-44E3-9099-C40C66FF867C}">
                  <a14:compatExt spid="_x0000_s108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1081352" name="Check Box 8" hidden="1">
              <a:extLst>
                <a:ext uri="{63B3BB69-23CF-44E3-9099-C40C66FF867C}">
                  <a14:compatExt spid="_x0000_s108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1081353" name="Check Box 9" hidden="1">
              <a:extLst>
                <a:ext uri="{63B3BB69-23CF-44E3-9099-C40C66FF867C}">
                  <a14:compatExt spid="_x0000_s108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1081354" name="Check Box 10" hidden="1">
              <a:extLst>
                <a:ext uri="{63B3BB69-23CF-44E3-9099-C40C66FF867C}">
                  <a14:compatExt spid="_x0000_s108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1081355" name="Check Box 11" hidden="1">
              <a:extLst>
                <a:ext uri="{63B3BB69-23CF-44E3-9099-C40C66FF867C}">
                  <a14:compatExt spid="_x0000_s108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1081357" name="Check Box 13" hidden="1">
              <a:extLst>
                <a:ext uri="{63B3BB69-23CF-44E3-9099-C40C66FF867C}">
                  <a14:compatExt spid="_x0000_s108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1081358" name="Check Box 14" hidden="1">
              <a:extLst>
                <a:ext uri="{63B3BB69-23CF-44E3-9099-C40C66FF867C}">
                  <a14:compatExt spid="_x0000_s108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1081359" name="Check Box 15" hidden="1">
              <a:extLst>
                <a:ext uri="{63B3BB69-23CF-44E3-9099-C40C66FF867C}">
                  <a14:compatExt spid="_x0000_s108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14</xdr:row>
          <xdr:rowOff>704850</xdr:rowOff>
        </xdr:from>
        <xdr:to>
          <xdr:col>2</xdr:col>
          <xdr:colOff>0</xdr:colOff>
          <xdr:row>14</xdr:row>
          <xdr:rowOff>866775</xdr:rowOff>
        </xdr:to>
        <xdr:sp macro="" textlink="">
          <xdr:nvSpPr>
            <xdr:cNvPr id="8"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171450</xdr:rowOff>
        </xdr:from>
        <xdr:to>
          <xdr:col>2</xdr:col>
          <xdr:colOff>0</xdr:colOff>
          <xdr:row>15</xdr:row>
          <xdr:rowOff>333375</xdr:rowOff>
        </xdr:to>
        <xdr:sp macro="" textlink="">
          <xdr:nvSpPr>
            <xdr:cNvPr id="9"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16</xdr:row>
          <xdr:rowOff>381000</xdr:rowOff>
        </xdr:from>
        <xdr:to>
          <xdr:col>2</xdr:col>
          <xdr:colOff>0</xdr:colOff>
          <xdr:row>17</xdr:row>
          <xdr:rowOff>57150</xdr:rowOff>
        </xdr:to>
        <xdr:sp macro="" textlink="">
          <xdr:nvSpPr>
            <xdr:cNvPr id="10"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400050</xdr:rowOff>
        </xdr:from>
        <xdr:to>
          <xdr:col>4</xdr:col>
          <xdr:colOff>295275</xdr:colOff>
          <xdr:row>17</xdr:row>
          <xdr:rowOff>76200</xdr:rowOff>
        </xdr:to>
        <xdr:sp macro="" textlink="">
          <xdr:nvSpPr>
            <xdr:cNvPr id="11"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9"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20</xdr:row>
          <xdr:rowOff>123825</xdr:rowOff>
        </xdr:from>
        <xdr:to>
          <xdr:col>2</xdr:col>
          <xdr:colOff>0</xdr:colOff>
          <xdr:row>20</xdr:row>
          <xdr:rowOff>285750</xdr:rowOff>
        </xdr:to>
        <xdr:sp macro="" textlink="">
          <xdr:nvSpPr>
            <xdr:cNvPr id="971782" name="Check Box 6" hidden="1">
              <a:extLst>
                <a:ext uri="{63B3BB69-23CF-44E3-9099-C40C66FF867C}">
                  <a14:compatExt spid="_x0000_s97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11"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14</xdr:row>
          <xdr:rowOff>733425</xdr:rowOff>
        </xdr:from>
        <xdr:to>
          <xdr:col>2</xdr:col>
          <xdr:colOff>19050</xdr:colOff>
          <xdr:row>14</xdr:row>
          <xdr:rowOff>885825</xdr:rowOff>
        </xdr:to>
        <xdr:sp macro="" textlink="">
          <xdr:nvSpPr>
            <xdr:cNvPr id="12"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190500</xdr:rowOff>
        </xdr:from>
        <xdr:to>
          <xdr:col>2</xdr:col>
          <xdr:colOff>19050</xdr:colOff>
          <xdr:row>15</xdr:row>
          <xdr:rowOff>342900</xdr:rowOff>
        </xdr:to>
        <xdr:sp macro="" textlink="">
          <xdr:nvSpPr>
            <xdr:cNvPr id="13"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190500</xdr:rowOff>
        </xdr:from>
        <xdr:to>
          <xdr:col>2</xdr:col>
          <xdr:colOff>19050</xdr:colOff>
          <xdr:row>18</xdr:row>
          <xdr:rowOff>104775</xdr:rowOff>
        </xdr:to>
        <xdr:sp macro="" textlink="">
          <xdr:nvSpPr>
            <xdr:cNvPr id="14"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22</xdr:row>
          <xdr:rowOff>142875</xdr:rowOff>
        </xdr:from>
        <xdr:to>
          <xdr:col>2</xdr:col>
          <xdr:colOff>19050</xdr:colOff>
          <xdr:row>22</xdr:row>
          <xdr:rowOff>314325</xdr:rowOff>
        </xdr:to>
        <xdr:sp macro="" textlink="">
          <xdr:nvSpPr>
            <xdr:cNvPr id="15"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180975</xdr:rowOff>
        </xdr:from>
        <xdr:to>
          <xdr:col>4</xdr:col>
          <xdr:colOff>314325</xdr:colOff>
          <xdr:row>17</xdr:row>
          <xdr:rowOff>95250</xdr:rowOff>
        </xdr:to>
        <xdr:sp macro="" textlink="">
          <xdr:nvSpPr>
            <xdr:cNvPr id="16"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38100</xdr:rowOff>
        </xdr:from>
        <xdr:to>
          <xdr:col>2</xdr:col>
          <xdr:colOff>9525</xdr:colOff>
          <xdr:row>10</xdr:row>
          <xdr:rowOff>171450</xdr:rowOff>
        </xdr:to>
        <xdr:sp macro="" textlink="">
          <xdr:nvSpPr>
            <xdr:cNvPr id="17"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161925</xdr:rowOff>
        </xdr:from>
        <xdr:to>
          <xdr:col>4</xdr:col>
          <xdr:colOff>314325</xdr:colOff>
          <xdr:row>19</xdr:row>
          <xdr:rowOff>66675</xdr:rowOff>
        </xdr:to>
        <xdr:sp macro="" textlink="">
          <xdr:nvSpPr>
            <xdr:cNvPr id="18"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9525</xdr:colOff>
          <xdr:row>9</xdr:row>
          <xdr:rowOff>190500</xdr:rowOff>
        </xdr:to>
        <xdr:sp macro="" textlink="">
          <xdr:nvSpPr>
            <xdr:cNvPr id="1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609600</xdr:rowOff>
        </xdr:from>
        <xdr:to>
          <xdr:col>2</xdr:col>
          <xdr:colOff>19050</xdr:colOff>
          <xdr:row>14</xdr:row>
          <xdr:rowOff>762000</xdr:rowOff>
        </xdr:to>
        <xdr:sp macro="" textlink="">
          <xdr:nvSpPr>
            <xdr:cNvPr id="1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295275</xdr:rowOff>
        </xdr:from>
        <xdr:to>
          <xdr:col>2</xdr:col>
          <xdr:colOff>19050</xdr:colOff>
          <xdr:row>17</xdr:row>
          <xdr:rowOff>57150</xdr:rowOff>
        </xdr:to>
        <xdr:sp macro="" textlink="">
          <xdr:nvSpPr>
            <xdr:cNvPr id="1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24</xdr:row>
          <xdr:rowOff>190500</xdr:rowOff>
        </xdr:from>
        <xdr:to>
          <xdr:col>2</xdr:col>
          <xdr:colOff>19050</xdr:colOff>
          <xdr:row>24</xdr:row>
          <xdr:rowOff>361950</xdr:rowOff>
        </xdr:to>
        <xdr:sp macro="" textlink="">
          <xdr:nvSpPr>
            <xdr:cNvPr id="1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590550</xdr:rowOff>
        </xdr:from>
        <xdr:to>
          <xdr:col>2</xdr:col>
          <xdr:colOff>19050</xdr:colOff>
          <xdr:row>19</xdr:row>
          <xdr:rowOff>57150</xdr:rowOff>
        </xdr:to>
        <xdr:sp macro="" textlink="">
          <xdr:nvSpPr>
            <xdr:cNvPr id="1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76200</xdr:rowOff>
        </xdr:to>
        <xdr:sp macro="" textlink="">
          <xdr:nvSpPr>
            <xdr:cNvPr id="1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619125</xdr:rowOff>
        </xdr:from>
        <xdr:to>
          <xdr:col>4</xdr:col>
          <xdr:colOff>304800</xdr:colOff>
          <xdr:row>19</xdr:row>
          <xdr:rowOff>85725</xdr:rowOff>
        </xdr:to>
        <xdr:sp macro="" textlink="">
          <xdr:nvSpPr>
            <xdr:cNvPr id="2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209550</xdr:rowOff>
        </xdr:from>
        <xdr:to>
          <xdr:col>2</xdr:col>
          <xdr:colOff>19050</xdr:colOff>
          <xdr:row>20</xdr:row>
          <xdr:rowOff>361950</xdr:rowOff>
        </xdr:to>
        <xdr:sp macro="" textlink="">
          <xdr:nvSpPr>
            <xdr:cNvPr id="2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xmlns=""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28575</xdr:rowOff>
        </xdr:from>
        <xdr:to>
          <xdr:col>2</xdr:col>
          <xdr:colOff>9525</xdr:colOff>
          <xdr:row>9</xdr:row>
          <xdr:rowOff>171450</xdr:rowOff>
        </xdr:to>
        <xdr:sp macro="" textlink="">
          <xdr:nvSpPr>
            <xdr:cNvPr id="11"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495300</xdr:rowOff>
        </xdr:from>
        <xdr:to>
          <xdr:col>2</xdr:col>
          <xdr:colOff>19050</xdr:colOff>
          <xdr:row>14</xdr:row>
          <xdr:rowOff>657225</xdr:rowOff>
        </xdr:to>
        <xdr:sp macro="" textlink="">
          <xdr:nvSpPr>
            <xdr:cNvPr id="12"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209550</xdr:rowOff>
        </xdr:from>
        <xdr:to>
          <xdr:col>2</xdr:col>
          <xdr:colOff>19050</xdr:colOff>
          <xdr:row>15</xdr:row>
          <xdr:rowOff>361950</xdr:rowOff>
        </xdr:to>
        <xdr:sp macro="" textlink="">
          <xdr:nvSpPr>
            <xdr:cNvPr id="13"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333375</xdr:rowOff>
        </xdr:from>
        <xdr:to>
          <xdr:col>2</xdr:col>
          <xdr:colOff>19050</xdr:colOff>
          <xdr:row>17</xdr:row>
          <xdr:rowOff>85725</xdr:rowOff>
        </xdr:to>
        <xdr:sp macro="" textlink="">
          <xdr:nvSpPr>
            <xdr:cNvPr id="14"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495300</xdr:rowOff>
        </xdr:from>
        <xdr:to>
          <xdr:col>2</xdr:col>
          <xdr:colOff>19050</xdr:colOff>
          <xdr:row>19</xdr:row>
          <xdr:rowOff>57150</xdr:rowOff>
        </xdr:to>
        <xdr:sp macro="" textlink="">
          <xdr:nvSpPr>
            <xdr:cNvPr id="15"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57150</xdr:rowOff>
        </xdr:to>
        <xdr:sp macro="" textlink="">
          <xdr:nvSpPr>
            <xdr:cNvPr id="16"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7"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523875</xdr:rowOff>
        </xdr:from>
        <xdr:to>
          <xdr:col>4</xdr:col>
          <xdr:colOff>304800</xdr:colOff>
          <xdr:row>19</xdr:row>
          <xdr:rowOff>85725</xdr:rowOff>
        </xdr:to>
        <xdr:sp macro="" textlink="">
          <xdr:nvSpPr>
            <xdr:cNvPr id="18"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190500</xdr:rowOff>
        </xdr:from>
        <xdr:to>
          <xdr:col>2</xdr:col>
          <xdr:colOff>19050</xdr:colOff>
          <xdr:row>20</xdr:row>
          <xdr:rowOff>342900</xdr:rowOff>
        </xdr:to>
        <xdr:sp macro="" textlink="">
          <xdr:nvSpPr>
            <xdr:cNvPr id="19"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14</xdr:row>
          <xdr:rowOff>704850</xdr:rowOff>
        </xdr:from>
        <xdr:to>
          <xdr:col>2</xdr:col>
          <xdr:colOff>19050</xdr:colOff>
          <xdr:row>14</xdr:row>
          <xdr:rowOff>866775</xdr:rowOff>
        </xdr:to>
        <xdr:sp macro="" textlink="">
          <xdr:nvSpPr>
            <xdr:cNvPr id="8"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142875</xdr:rowOff>
        </xdr:from>
        <xdr:to>
          <xdr:col>2</xdr:col>
          <xdr:colOff>19050</xdr:colOff>
          <xdr:row>20</xdr:row>
          <xdr:rowOff>295275</xdr:rowOff>
        </xdr:to>
        <xdr:sp macro="" textlink="">
          <xdr:nvSpPr>
            <xdr:cNvPr id="9"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0"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714375</xdr:rowOff>
        </xdr:from>
        <xdr:to>
          <xdr:col>4</xdr:col>
          <xdr:colOff>304800</xdr:colOff>
          <xdr:row>19</xdr:row>
          <xdr:rowOff>57150</xdr:rowOff>
        </xdr:to>
        <xdr:sp macro="" textlink="">
          <xdr:nvSpPr>
            <xdr:cNvPr id="11"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742950</xdr:rowOff>
        </xdr:from>
        <xdr:to>
          <xdr:col>2</xdr:col>
          <xdr:colOff>19050</xdr:colOff>
          <xdr:row>19</xdr:row>
          <xdr:rowOff>76200</xdr:rowOff>
        </xdr:to>
        <xdr:sp macro="" textlink="">
          <xdr:nvSpPr>
            <xdr:cNvPr id="12"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57150</xdr:rowOff>
        </xdr:from>
        <xdr:to>
          <xdr:col>2</xdr:col>
          <xdr:colOff>19050</xdr:colOff>
          <xdr:row>9</xdr:row>
          <xdr:rowOff>209550</xdr:rowOff>
        </xdr:to>
        <xdr:sp macro="" textlink="">
          <xdr:nvSpPr>
            <xdr:cNvPr id="11"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xdr:row>
          <xdr:rowOff>704850</xdr:rowOff>
        </xdr:from>
        <xdr:to>
          <xdr:col>2</xdr:col>
          <xdr:colOff>19050</xdr:colOff>
          <xdr:row>14</xdr:row>
          <xdr:rowOff>866775</xdr:rowOff>
        </xdr:to>
        <xdr:sp macro="" textlink="">
          <xdr:nvSpPr>
            <xdr:cNvPr id="12"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180975</xdr:rowOff>
        </xdr:from>
        <xdr:to>
          <xdr:col>2</xdr:col>
          <xdr:colOff>19050</xdr:colOff>
          <xdr:row>15</xdr:row>
          <xdr:rowOff>333375</xdr:rowOff>
        </xdr:to>
        <xdr:sp macro="" textlink="">
          <xdr:nvSpPr>
            <xdr:cNvPr id="13"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47625</xdr:rowOff>
        </xdr:from>
        <xdr:to>
          <xdr:col>2</xdr:col>
          <xdr:colOff>19050</xdr:colOff>
          <xdr:row>17</xdr:row>
          <xdr:rowOff>200025</xdr:rowOff>
        </xdr:to>
        <xdr:sp macro="" textlink="">
          <xdr:nvSpPr>
            <xdr:cNvPr id="14"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19</xdr:row>
          <xdr:rowOff>933450</xdr:rowOff>
        </xdr:from>
        <xdr:to>
          <xdr:col>2</xdr:col>
          <xdr:colOff>19050</xdr:colOff>
          <xdr:row>20</xdr:row>
          <xdr:rowOff>76200</xdr:rowOff>
        </xdr:to>
        <xdr:sp macro="" textlink="">
          <xdr:nvSpPr>
            <xdr:cNvPr id="15"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914400</xdr:rowOff>
        </xdr:from>
        <xdr:to>
          <xdr:col>4</xdr:col>
          <xdr:colOff>314325</xdr:colOff>
          <xdr:row>20</xdr:row>
          <xdr:rowOff>57150</xdr:rowOff>
        </xdr:to>
        <xdr:sp macro="" textlink="">
          <xdr:nvSpPr>
            <xdr:cNvPr id="16"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21</xdr:row>
          <xdr:rowOff>133350</xdr:rowOff>
        </xdr:from>
        <xdr:to>
          <xdr:col>2</xdr:col>
          <xdr:colOff>19050</xdr:colOff>
          <xdr:row>21</xdr:row>
          <xdr:rowOff>285750</xdr:rowOff>
        </xdr:to>
        <xdr:sp macro="" textlink="">
          <xdr:nvSpPr>
            <xdr:cNvPr id="17"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190500</xdr:rowOff>
        </xdr:to>
        <xdr:sp macro="" textlink="">
          <xdr:nvSpPr>
            <xdr:cNvPr id="14"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5"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733425</xdr:rowOff>
        </xdr:from>
        <xdr:to>
          <xdr:col>2</xdr:col>
          <xdr:colOff>9525</xdr:colOff>
          <xdr:row>14</xdr:row>
          <xdr:rowOff>895350</xdr:rowOff>
        </xdr:to>
        <xdr:sp macro="" textlink="">
          <xdr:nvSpPr>
            <xdr:cNvPr id="16"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171450</xdr:rowOff>
        </xdr:from>
        <xdr:to>
          <xdr:col>2</xdr:col>
          <xdr:colOff>9525</xdr:colOff>
          <xdr:row>15</xdr:row>
          <xdr:rowOff>323850</xdr:rowOff>
        </xdr:to>
        <xdr:sp macro="" textlink="">
          <xdr:nvSpPr>
            <xdr:cNvPr id="17"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9525</xdr:colOff>
          <xdr:row>18</xdr:row>
          <xdr:rowOff>66675</xdr:rowOff>
        </xdr:to>
        <xdr:sp macro="" textlink="">
          <xdr:nvSpPr>
            <xdr:cNvPr id="18"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22</xdr:row>
          <xdr:rowOff>142875</xdr:rowOff>
        </xdr:from>
        <xdr:to>
          <xdr:col>2</xdr:col>
          <xdr:colOff>9525</xdr:colOff>
          <xdr:row>22</xdr:row>
          <xdr:rowOff>304800</xdr:rowOff>
        </xdr:to>
        <xdr:sp macro="" textlink="">
          <xdr:nvSpPr>
            <xdr:cNvPr id="19"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285750</xdr:rowOff>
        </xdr:from>
        <xdr:to>
          <xdr:col>2</xdr:col>
          <xdr:colOff>9525</xdr:colOff>
          <xdr:row>21</xdr:row>
          <xdr:rowOff>95250</xdr:rowOff>
        </xdr:to>
        <xdr:sp macro="" textlink="">
          <xdr:nvSpPr>
            <xdr:cNvPr id="20"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95250</xdr:rowOff>
        </xdr:from>
        <xdr:to>
          <xdr:col>4</xdr:col>
          <xdr:colOff>314325</xdr:colOff>
          <xdr:row>16</xdr:row>
          <xdr:rowOff>247650</xdr:rowOff>
        </xdr:to>
        <xdr:sp macro="" textlink="">
          <xdr:nvSpPr>
            <xdr:cNvPr id="21"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95250</xdr:rowOff>
        </xdr:from>
        <xdr:to>
          <xdr:col>4</xdr:col>
          <xdr:colOff>314325</xdr:colOff>
          <xdr:row>18</xdr:row>
          <xdr:rowOff>247650</xdr:rowOff>
        </xdr:to>
        <xdr:sp macro="" textlink="">
          <xdr:nvSpPr>
            <xdr:cNvPr id="22"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76200</xdr:rowOff>
        </xdr:from>
        <xdr:to>
          <xdr:col>4</xdr:col>
          <xdr:colOff>314325</xdr:colOff>
          <xdr:row>19</xdr:row>
          <xdr:rowOff>238125</xdr:rowOff>
        </xdr:to>
        <xdr:sp macro="" textlink="">
          <xdr:nvSpPr>
            <xdr:cNvPr id="23"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85725</xdr:rowOff>
        </xdr:from>
        <xdr:to>
          <xdr:col>4</xdr:col>
          <xdr:colOff>314325</xdr:colOff>
          <xdr:row>17</xdr:row>
          <xdr:rowOff>247650</xdr:rowOff>
        </xdr:to>
        <xdr:sp macro="" textlink="">
          <xdr:nvSpPr>
            <xdr:cNvPr id="24"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295275</xdr:rowOff>
        </xdr:from>
        <xdr:to>
          <xdr:col>4</xdr:col>
          <xdr:colOff>314325</xdr:colOff>
          <xdr:row>21</xdr:row>
          <xdr:rowOff>95250</xdr:rowOff>
        </xdr:to>
        <xdr:sp macro="" textlink="">
          <xdr:nvSpPr>
            <xdr:cNvPr id="25"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1"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2"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552450</xdr:rowOff>
        </xdr:from>
        <xdr:to>
          <xdr:col>2</xdr:col>
          <xdr:colOff>19050</xdr:colOff>
          <xdr:row>14</xdr:row>
          <xdr:rowOff>714375</xdr:rowOff>
        </xdr:to>
        <xdr:sp macro="" textlink="">
          <xdr:nvSpPr>
            <xdr:cNvPr id="13"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352425</xdr:rowOff>
        </xdr:to>
        <xdr:sp macro="" textlink="">
          <xdr:nvSpPr>
            <xdr:cNvPr id="14"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314325</xdr:rowOff>
        </xdr:from>
        <xdr:to>
          <xdr:col>2</xdr:col>
          <xdr:colOff>19050</xdr:colOff>
          <xdr:row>16</xdr:row>
          <xdr:rowOff>476250</xdr:rowOff>
        </xdr:to>
        <xdr:sp macro="" textlink="">
          <xdr:nvSpPr>
            <xdr:cNvPr id="15"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19050</xdr:colOff>
          <xdr:row>18</xdr:row>
          <xdr:rowOff>57150</xdr:rowOff>
        </xdr:to>
        <xdr:sp macro="" textlink="">
          <xdr:nvSpPr>
            <xdr:cNvPr id="16"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19</xdr:row>
          <xdr:rowOff>133350</xdr:rowOff>
        </xdr:from>
        <xdr:to>
          <xdr:col>2</xdr:col>
          <xdr:colOff>19050</xdr:colOff>
          <xdr:row>19</xdr:row>
          <xdr:rowOff>285750</xdr:rowOff>
        </xdr:to>
        <xdr:sp macro="" textlink="">
          <xdr:nvSpPr>
            <xdr:cNvPr id="17"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323850</xdr:rowOff>
        </xdr:from>
        <xdr:to>
          <xdr:col>4</xdr:col>
          <xdr:colOff>314325</xdr:colOff>
          <xdr:row>16</xdr:row>
          <xdr:rowOff>485775</xdr:rowOff>
        </xdr:to>
        <xdr:sp macro="" textlink="">
          <xdr:nvSpPr>
            <xdr:cNvPr id="18"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285750</xdr:rowOff>
        </xdr:from>
        <xdr:to>
          <xdr:col>4</xdr:col>
          <xdr:colOff>314325</xdr:colOff>
          <xdr:row>18</xdr:row>
          <xdr:rowOff>85725</xdr:rowOff>
        </xdr:to>
        <xdr:sp macro="" textlink="">
          <xdr:nvSpPr>
            <xdr:cNvPr id="19"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19050</xdr:rowOff>
        </xdr:to>
        <xdr:sp macro="" textlink="">
          <xdr:nvSpPr>
            <xdr:cNvPr id="11"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47625</xdr:rowOff>
        </xdr:to>
        <xdr:sp macro="" textlink="">
          <xdr:nvSpPr>
            <xdr:cNvPr id="13"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1"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3"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209550</xdr:rowOff>
        </xdr:to>
        <xdr:sp macro="" textlink="">
          <xdr:nvSpPr>
            <xdr:cNvPr id="1078273" name="Check Box 1" hidden="1">
              <a:extLst>
                <a:ext uri="{63B3BB69-23CF-44E3-9099-C40C66FF867C}">
                  <a14:compatExt spid="_x0000_s10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8274" name="Check Box 2" hidden="1">
              <a:extLst>
                <a:ext uri="{63B3BB69-23CF-44E3-9099-C40C66FF867C}">
                  <a14:compatExt spid="_x0000_s10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352425</xdr:rowOff>
        </xdr:to>
        <xdr:sp macro="" textlink="">
          <xdr:nvSpPr>
            <xdr:cNvPr id="1078275" name="Check Box 3" hidden="1">
              <a:extLst>
                <a:ext uri="{63B3BB69-23CF-44E3-9099-C40C66FF867C}">
                  <a14:compatExt spid="_x0000_s107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8276" name="Check Box 4" hidden="1">
              <a:extLst>
                <a:ext uri="{63B3BB69-23CF-44E3-9099-C40C66FF867C}">
                  <a14:compatExt spid="_x0000_s107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8277" name="Check Box 5" hidden="1">
              <a:extLst>
                <a:ext uri="{63B3BB69-23CF-44E3-9099-C40C66FF867C}">
                  <a14:compatExt spid="_x0000_s107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66675</xdr:rowOff>
        </xdr:to>
        <xdr:sp macro="" textlink="">
          <xdr:nvSpPr>
            <xdr:cNvPr id="1078278" name="Check Box 6" hidden="1">
              <a:extLst>
                <a:ext uri="{63B3BB69-23CF-44E3-9099-C40C66FF867C}">
                  <a14:compatExt spid="_x0000_s107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079297" name="Check Box 1" hidden="1">
              <a:extLst>
                <a:ext uri="{63B3BB69-23CF-44E3-9099-C40C66FF867C}">
                  <a14:compatExt spid="_x0000_s10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9298" name="Check Box 2" hidden="1">
              <a:extLst>
                <a:ext uri="{63B3BB69-23CF-44E3-9099-C40C66FF867C}">
                  <a14:compatExt spid="_x0000_s10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79299" name="Check Box 3" hidden="1">
              <a:extLst>
                <a:ext uri="{63B3BB69-23CF-44E3-9099-C40C66FF867C}">
                  <a14:compatExt spid="_x0000_s10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9300" name="Check Box 4" hidden="1">
              <a:extLst>
                <a:ext uri="{63B3BB69-23CF-44E3-9099-C40C66FF867C}">
                  <a14:compatExt spid="_x0000_s10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9301" name="Check Box 5" hidden="1">
              <a:extLst>
                <a:ext uri="{63B3BB69-23CF-44E3-9099-C40C66FF867C}">
                  <a14:compatExt spid="_x0000_s10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079302" name="Check Box 6" hidden="1">
              <a:extLst>
                <a:ext uri="{63B3BB69-23CF-44E3-9099-C40C66FF867C}">
                  <a14:compatExt spid="_x0000_s107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9525</xdr:colOff>
          <xdr:row>9</xdr:row>
          <xdr:rowOff>200025</xdr:rowOff>
        </xdr:to>
        <xdr:sp macro="" textlink="">
          <xdr:nvSpPr>
            <xdr:cNvPr id="1200129" name="Check Box 1" hidden="1">
              <a:extLst>
                <a:ext uri="{63B3BB69-23CF-44E3-9099-C40C66FF867C}">
                  <a14:compatExt spid="_x0000_s120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200130" name="Check Box 2" hidden="1">
              <a:extLst>
                <a:ext uri="{63B3BB69-23CF-44E3-9099-C40C66FF867C}">
                  <a14:compatExt spid="_x0000_s120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200131" name="Check Box 3" hidden="1">
              <a:extLst>
                <a:ext uri="{63B3BB69-23CF-44E3-9099-C40C66FF867C}">
                  <a14:compatExt spid="_x0000_s120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200132" name="Check Box 4" hidden="1">
              <a:extLst>
                <a:ext uri="{63B3BB69-23CF-44E3-9099-C40C66FF867C}">
                  <a14:compatExt spid="_x0000_s120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295275</xdr:rowOff>
        </xdr:to>
        <xdr:sp macro="" textlink="">
          <xdr:nvSpPr>
            <xdr:cNvPr id="1200133" name="Check Box 5" hidden="1">
              <a:extLst>
                <a:ext uri="{63B3BB69-23CF-44E3-9099-C40C66FF867C}">
                  <a14:compatExt spid="_x0000_s120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200134" name="Check Box 6" hidden="1">
              <a:extLst>
                <a:ext uri="{63B3BB69-23CF-44E3-9099-C40C66FF867C}">
                  <a14:compatExt spid="_x0000_s120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43</xdr:col>
      <xdr:colOff>257175</xdr:colOff>
      <xdr:row>0</xdr:row>
      <xdr:rowOff>161925</xdr:rowOff>
    </xdr:from>
    <xdr:to>
      <xdr:col>45</xdr:col>
      <xdr:colOff>459900</xdr:colOff>
      <xdr:row>4</xdr:row>
      <xdr:rowOff>158025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962775" y="1619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xmlns=""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xmlns=""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xmlns=""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xmlns=""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xmlns=""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xmlns=""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xmlns=""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xmlns=""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xmlns=""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xmlns=""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xmlns=""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xmlns=""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xmlns="" id="{48E2F219-E9FD-4EE0-96E0-7DEEE34FC318}"/>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xmlns="" id="{48E2F219-E9FD-4EE0-96E0-7DEEE34FC318}"/>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xmlns="" id="{48E2F219-E9FD-4EE0-96E0-7DEEE34FC318}"/>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xmlns="" id="{48E2F219-E9FD-4EE0-96E0-7DEEE34FC318}"/>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xmlns="" id="{48E2F219-E9FD-4EE0-96E0-7DEEE34FC318}"/>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xmlns="" id="{48E2F219-E9FD-4EE0-96E0-7DEEE34FC318}"/>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xmlns="" id="{48E2F219-E9FD-4EE0-96E0-7DEEE34FC318}"/>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xmlns="" id="{48E2F219-E9FD-4EE0-96E0-7DEEE34FC318}"/>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xmlns="" id="{48E2F219-E9FD-4EE0-96E0-7DEEE34FC318}"/>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xmlns="" id="{48E2F219-E9FD-4EE0-96E0-7DEEE34FC318}"/>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xmlns="" id="{48E2F219-E9FD-4EE0-96E0-7DEEE34FC318}"/>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xmlns="" id="{48E2F219-E9FD-4EE0-96E0-7DEEE34FC318}"/>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xmlns="" id="{48E2F219-E9FD-4EE0-96E0-7DEEE34FC318}"/>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xmlns="" id="{48E2F219-E9FD-4EE0-96E0-7DEEE34FC318}"/>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xmlns="" id="{48E2F219-E9FD-4EE0-96E0-7DEEE34FC318}"/>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xmlns="" id="{48E2F219-E9FD-4EE0-96E0-7DEEE34FC318}"/>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xmlns="" id="{48E2F219-E9FD-4EE0-96E0-7DEEE34FC318}"/>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xmlns="" id="{48E2F219-E9FD-4EE0-96E0-7DEEE34FC318}"/>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a16="http://schemas.microsoft.com/office/drawing/2014/main" xmlns="" id="{00000000-0008-0000-2700-000003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xmlns=""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xmlns=""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xmlns="" id="{48E2F219-E9FD-4EE0-96E0-7DEEE34FC318}"/>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xmlns="" id="{48E2F219-E9FD-4EE0-96E0-7DEEE34FC318}"/>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xmlns="" id="{48E2F219-E9FD-4EE0-96E0-7DEEE34FC318}"/>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xmlns="" id="{48E2F219-E9FD-4EE0-96E0-7DEEE34FC318}"/>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xmlns="" id="{48E2F219-E9FD-4EE0-96E0-7DEEE34FC318}"/>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xmlns="" id="{48E2F219-E9FD-4EE0-96E0-7DEEE34FC318}"/>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xmlns="" id="{48E2F219-E9FD-4EE0-96E0-7DEEE34FC318}"/>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xmlns="" id="{48E2F219-E9FD-4EE0-96E0-7DEEE34FC318}"/>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xmlns="" id="{48E2F219-E9FD-4EE0-96E0-7DEEE34FC318}"/>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xmlns="" id="{48E2F219-E9FD-4EE0-96E0-7DEEE34FC318}"/>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xmlns="" id="{48E2F219-E9FD-4EE0-96E0-7DEEE34FC318}"/>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xmlns="" id="{48E2F219-E9FD-4EE0-96E0-7DEEE34FC318}"/>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xmlns="" id="{48E2F219-E9FD-4EE0-96E0-7DEEE34FC318}"/>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xmlns="" id="{48E2F219-E9FD-4EE0-96E0-7DEEE34FC318}"/>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xmlns="" id="{48E2F219-E9FD-4EE0-96E0-7DEEE34FC318}"/>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xmlns="" id="{48E2F219-E9FD-4EE0-96E0-7DEEE34FC318}"/>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xmlns="" id="{48E2F219-E9FD-4EE0-96E0-7DEEE34FC318}"/>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xmlns="" id="{48E2F219-E9FD-4EE0-96E0-7DEEE34FC318}"/>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a16="http://schemas.microsoft.com/office/drawing/2014/main" xmlns="" id="{00000000-0008-0000-2800-000016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21</xdr:row>
      <xdr:rowOff>33131</xdr:rowOff>
    </xdr:from>
    <xdr:ext cx="2542761" cy="274108"/>
    <xdr:sp macro="" textlink="">
      <xdr:nvSpPr>
        <xdr:cNvPr id="8" name="角丸四角形吹き出し 7"/>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27</xdr:row>
      <xdr:rowOff>57978</xdr:rowOff>
    </xdr:from>
    <xdr:ext cx="2765748" cy="274108"/>
    <xdr:sp macro="" textlink="">
      <xdr:nvSpPr>
        <xdr:cNvPr id="9" name="角丸四角形吹き出し 8"/>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67090</xdr:colOff>
      <xdr:row>43</xdr:row>
      <xdr:rowOff>41413</xdr:rowOff>
    </xdr:from>
    <xdr:ext cx="3627782" cy="661448"/>
    <xdr:sp macro="" textlink="">
      <xdr:nvSpPr>
        <xdr:cNvPr id="10" name="角丸四角形吹き出し 9"/>
        <xdr:cNvSpPr/>
      </xdr:nvSpPr>
      <xdr:spPr>
        <a:xfrm>
          <a:off x="261026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257999</xdr:colOff>
      <xdr:row>59</xdr:row>
      <xdr:rowOff>80754</xdr:rowOff>
    </xdr:from>
    <xdr:ext cx="2943225" cy="855118"/>
    <xdr:sp macro="" textlink="">
      <xdr:nvSpPr>
        <xdr:cNvPr id="11" name="角丸四角形吹き出し 10"/>
        <xdr:cNvSpPr/>
      </xdr:nvSpPr>
      <xdr:spPr>
        <a:xfrm>
          <a:off x="5944424" y="6900654"/>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62</xdr:row>
      <xdr:rowOff>157370</xdr:rowOff>
    </xdr:from>
    <xdr:to>
      <xdr:col>17</xdr:col>
      <xdr:colOff>8283</xdr:colOff>
      <xdr:row>64</xdr:row>
      <xdr:rowOff>152400</xdr:rowOff>
    </xdr:to>
    <xdr:sp macro="" textlink="">
      <xdr:nvSpPr>
        <xdr:cNvPr id="12" name="正方形/長方形 11"/>
        <xdr:cNvSpPr/>
      </xdr:nvSpPr>
      <xdr:spPr>
        <a:xfrm>
          <a:off x="4531002" y="7491620"/>
          <a:ext cx="877956" cy="3379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58</xdr:row>
      <xdr:rowOff>91108</xdr:rowOff>
    </xdr:from>
    <xdr:ext cx="2247901" cy="661448"/>
    <xdr:sp macro="" textlink="">
      <xdr:nvSpPr>
        <xdr:cNvPr id="13" name="角丸四角形吹き出し 12"/>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126</xdr:row>
      <xdr:rowOff>173934</xdr:rowOff>
    </xdr:from>
    <xdr:to>
      <xdr:col>32</xdr:col>
      <xdr:colOff>281609</xdr:colOff>
      <xdr:row>129</xdr:row>
      <xdr:rowOff>8281</xdr:rowOff>
    </xdr:to>
    <xdr:sp macro="" textlink="">
      <xdr:nvSpPr>
        <xdr:cNvPr id="14" name="正方形/長方形 13"/>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142</xdr:row>
      <xdr:rowOff>165652</xdr:rowOff>
    </xdr:from>
    <xdr:to>
      <xdr:col>5</xdr:col>
      <xdr:colOff>16566</xdr:colOff>
      <xdr:row>145</xdr:row>
      <xdr:rowOff>1</xdr:rowOff>
    </xdr:to>
    <xdr:sp macro="" textlink="">
      <xdr:nvSpPr>
        <xdr:cNvPr id="15" name="正方形/長方形 14"/>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137494</xdr:colOff>
      <xdr:row>123</xdr:row>
      <xdr:rowOff>42658</xdr:rowOff>
    </xdr:from>
    <xdr:ext cx="2943225" cy="855118"/>
    <xdr:sp macro="" textlink="">
      <xdr:nvSpPr>
        <xdr:cNvPr id="16" name="角丸四角形吹き出し 15"/>
        <xdr:cNvSpPr/>
      </xdr:nvSpPr>
      <xdr:spPr>
        <a:xfrm>
          <a:off x="5823919" y="13720558"/>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104775</xdr:colOff>
      <xdr:row>5</xdr:row>
      <xdr:rowOff>0</xdr:rowOff>
    </xdr:from>
    <xdr:ext cx="5510421" cy="1322608"/>
    <xdr:sp macro="" textlink="">
      <xdr:nvSpPr>
        <xdr:cNvPr id="17" name="角丸四角形吹き出し 11"/>
        <xdr:cNvSpPr/>
      </xdr:nvSpPr>
      <xdr:spPr>
        <a:xfrm>
          <a:off x="4076700" y="933450"/>
          <a:ext cx="5510421" cy="1322608"/>
        </a:xfrm>
        <a:custGeom>
          <a:avLst/>
          <a:gdLst>
            <a:gd name="connsiteX0" fmla="*/ 0 w 5510421"/>
            <a:gd name="connsiteY0" fmla="*/ 121481 h 728870"/>
            <a:gd name="connsiteX1" fmla="*/ 121481 w 5510421"/>
            <a:gd name="connsiteY1" fmla="*/ 0 h 728870"/>
            <a:gd name="connsiteX2" fmla="*/ 3214412 w 5510421"/>
            <a:gd name="connsiteY2" fmla="*/ 0 h 728870"/>
            <a:gd name="connsiteX3" fmla="*/ 3399213 w 5510421"/>
            <a:gd name="connsiteY3" fmla="*/ -593738 h 728870"/>
            <a:gd name="connsiteX4" fmla="*/ 4592018 w 5510421"/>
            <a:gd name="connsiteY4" fmla="*/ 0 h 728870"/>
            <a:gd name="connsiteX5" fmla="*/ 5388940 w 5510421"/>
            <a:gd name="connsiteY5" fmla="*/ 0 h 728870"/>
            <a:gd name="connsiteX6" fmla="*/ 5510421 w 5510421"/>
            <a:gd name="connsiteY6" fmla="*/ 121481 h 728870"/>
            <a:gd name="connsiteX7" fmla="*/ 5510421 w 5510421"/>
            <a:gd name="connsiteY7" fmla="*/ 121478 h 728870"/>
            <a:gd name="connsiteX8" fmla="*/ 5510421 w 5510421"/>
            <a:gd name="connsiteY8" fmla="*/ 121478 h 728870"/>
            <a:gd name="connsiteX9" fmla="*/ 5510421 w 5510421"/>
            <a:gd name="connsiteY9" fmla="*/ 303696 h 728870"/>
            <a:gd name="connsiteX10" fmla="*/ 5510421 w 5510421"/>
            <a:gd name="connsiteY10" fmla="*/ 607389 h 728870"/>
            <a:gd name="connsiteX11" fmla="*/ 5388940 w 5510421"/>
            <a:gd name="connsiteY11" fmla="*/ 728870 h 728870"/>
            <a:gd name="connsiteX12" fmla="*/ 4592018 w 5510421"/>
            <a:gd name="connsiteY12" fmla="*/ 728870 h 728870"/>
            <a:gd name="connsiteX13" fmla="*/ 3214412 w 5510421"/>
            <a:gd name="connsiteY13" fmla="*/ 728870 h 728870"/>
            <a:gd name="connsiteX14" fmla="*/ 3214412 w 5510421"/>
            <a:gd name="connsiteY14" fmla="*/ 728870 h 728870"/>
            <a:gd name="connsiteX15" fmla="*/ 121481 w 5510421"/>
            <a:gd name="connsiteY15" fmla="*/ 728870 h 728870"/>
            <a:gd name="connsiteX16" fmla="*/ 0 w 5510421"/>
            <a:gd name="connsiteY16" fmla="*/ 607389 h 728870"/>
            <a:gd name="connsiteX17" fmla="*/ 0 w 5510421"/>
            <a:gd name="connsiteY17" fmla="*/ 303696 h 728870"/>
            <a:gd name="connsiteX18" fmla="*/ 0 w 5510421"/>
            <a:gd name="connsiteY18" fmla="*/ 121478 h 728870"/>
            <a:gd name="connsiteX19" fmla="*/ 0 w 5510421"/>
            <a:gd name="connsiteY19" fmla="*/ 121478 h 728870"/>
            <a:gd name="connsiteX20" fmla="*/ 0 w 5510421"/>
            <a:gd name="connsiteY20" fmla="*/ 121481 h 728870"/>
            <a:gd name="connsiteX0" fmla="*/ 0 w 5510421"/>
            <a:gd name="connsiteY0" fmla="*/ 715219 h 1322608"/>
            <a:gd name="connsiteX1" fmla="*/ 121481 w 5510421"/>
            <a:gd name="connsiteY1" fmla="*/ 593738 h 1322608"/>
            <a:gd name="connsiteX2" fmla="*/ 3214412 w 5510421"/>
            <a:gd name="connsiteY2" fmla="*/ 59373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66687 w 5510421"/>
            <a:gd name="connsiteY2" fmla="*/ 6032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61278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2782268 w 5510421"/>
            <a:gd name="connsiteY4" fmla="*/ 555638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510421" h="1322608">
              <a:moveTo>
                <a:pt x="0" y="715219"/>
              </a:moveTo>
              <a:cubicBezTo>
                <a:pt x="0" y="648127"/>
                <a:pt x="54389" y="593738"/>
                <a:pt x="121481" y="593738"/>
              </a:cubicBezTo>
              <a:lnTo>
                <a:pt x="2395262" y="565163"/>
              </a:lnTo>
              <a:lnTo>
                <a:pt x="3399213" y="0"/>
              </a:lnTo>
              <a:lnTo>
                <a:pt x="2782268" y="555638"/>
              </a:lnTo>
              <a:cubicBezTo>
                <a:pt x="3047909" y="555638"/>
                <a:pt x="5123299" y="593738"/>
                <a:pt x="5388940" y="593738"/>
              </a:cubicBezTo>
              <a:cubicBezTo>
                <a:pt x="5456032" y="593738"/>
                <a:pt x="5510421" y="648127"/>
                <a:pt x="5510421" y="715219"/>
              </a:cubicBezTo>
              <a:lnTo>
                <a:pt x="5510421" y="715216"/>
              </a:lnTo>
              <a:lnTo>
                <a:pt x="5510421" y="715216"/>
              </a:lnTo>
              <a:lnTo>
                <a:pt x="5510421" y="897434"/>
              </a:lnTo>
              <a:lnTo>
                <a:pt x="5510421" y="1201127"/>
              </a:lnTo>
              <a:cubicBezTo>
                <a:pt x="5510421" y="1268219"/>
                <a:pt x="5456032" y="1322608"/>
                <a:pt x="5388940" y="1322608"/>
              </a:cubicBezTo>
              <a:lnTo>
                <a:pt x="4592018" y="1322608"/>
              </a:lnTo>
              <a:lnTo>
                <a:pt x="3214412" y="1322608"/>
              </a:lnTo>
              <a:lnTo>
                <a:pt x="3214412" y="1322608"/>
              </a:lnTo>
              <a:lnTo>
                <a:pt x="121481" y="1322608"/>
              </a:lnTo>
              <a:cubicBezTo>
                <a:pt x="54389" y="1322608"/>
                <a:pt x="0" y="1268219"/>
                <a:pt x="0" y="1201127"/>
              </a:cubicBezTo>
              <a:lnTo>
                <a:pt x="0" y="897434"/>
              </a:lnTo>
              <a:lnTo>
                <a:pt x="0" y="715216"/>
              </a:lnTo>
              <a:lnTo>
                <a:pt x="0" y="715216"/>
              </a:lnTo>
              <a:lnTo>
                <a:pt x="0" y="715219"/>
              </a:lnTo>
              <a:close/>
            </a:path>
          </a:pathLst>
        </a:cu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r>
            <a:rPr kumimoji="1" lang="en-US" altLang="ja-JP" sz="1050">
              <a:solidFill>
                <a:srgbClr val="002060"/>
              </a:solidFill>
              <a:latin typeface="HGｺﾞｼｯｸM" panose="020B0609000000000000" pitchFamily="49" charset="-128"/>
              <a:ea typeface="HGｺﾞｼｯｸM" panose="020B0609000000000000" pitchFamily="49" charset="-128"/>
            </a:rPr>
            <a:t>R7</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土曜日が自動反映）</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参考：</a:t>
          </a:r>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33</xdr:col>
      <xdr:colOff>514350</xdr:colOff>
      <xdr:row>7</xdr:row>
      <xdr:rowOff>152400</xdr:rowOff>
    </xdr:from>
    <xdr:to>
      <xdr:col>35</xdr:col>
      <xdr:colOff>486055</xdr:colOff>
      <xdr:row>11</xdr:row>
      <xdr:rowOff>102813</xdr:rowOff>
    </xdr:to>
    <xdr:sp macro="" textlink="">
      <xdr:nvSpPr>
        <xdr:cNvPr id="2" name="額縁 1">
          <a:hlinkClick xmlns:r="http://schemas.openxmlformats.org/officeDocument/2006/relationships" r:id="rId1"/>
        </xdr:cNvPr>
        <xdr:cNvSpPr/>
      </xdr:nvSpPr>
      <xdr:spPr>
        <a:xfrm>
          <a:off x="10906125" y="14192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33</xdr:col>
      <xdr:colOff>256443</xdr:colOff>
      <xdr:row>6</xdr:row>
      <xdr:rowOff>14654</xdr:rowOff>
    </xdr:from>
    <xdr:to>
      <xdr:col>35</xdr:col>
      <xdr:colOff>222287</xdr:colOff>
      <xdr:row>9</xdr:row>
      <xdr:rowOff>145310</xdr:rowOff>
    </xdr:to>
    <xdr:sp macro="" textlink="">
      <xdr:nvSpPr>
        <xdr:cNvPr id="2" name="額縁 1">
          <a:hlinkClick xmlns:r="http://schemas.openxmlformats.org/officeDocument/2006/relationships" r:id="rId1"/>
        </xdr:cNvPr>
        <xdr:cNvSpPr/>
      </xdr:nvSpPr>
      <xdr:spPr>
        <a:xfrm>
          <a:off x="10653347" y="1099039"/>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180975</xdr:colOff>
      <xdr:row>7</xdr:row>
      <xdr:rowOff>38100</xdr:rowOff>
    </xdr:from>
    <xdr:to>
      <xdr:col>35</xdr:col>
      <xdr:colOff>152680</xdr:colOff>
      <xdr:row>10</xdr:row>
      <xdr:rowOff>159963</xdr:rowOff>
    </xdr:to>
    <xdr:sp macro="" textlink="">
      <xdr:nvSpPr>
        <xdr:cNvPr id="11" name="額縁 10">
          <a:hlinkClick xmlns:r="http://schemas.openxmlformats.org/officeDocument/2006/relationships" r:id="rId1"/>
        </xdr:cNvPr>
        <xdr:cNvSpPr/>
      </xdr:nvSpPr>
      <xdr:spPr>
        <a:xfrm>
          <a:off x="10572750" y="13049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228600</xdr:colOff>
      <xdr:row>1</xdr:row>
      <xdr:rowOff>19050</xdr:rowOff>
    </xdr:from>
    <xdr:to>
      <xdr:col>8</xdr:col>
      <xdr:colOff>393225</xdr:colOff>
      <xdr:row>2</xdr:row>
      <xdr:rowOff>300900</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105650" y="190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xmlns=""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xmlns=""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xmlns=""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xmlns=""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3.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xmlns=""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xmlns=""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xmlns=""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xmlns=""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xmlns=""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xmlns=""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xmlns=""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xmlns=""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xmlns=""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a16="http://schemas.microsoft.com/office/drawing/2014/main" xmlns=""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xmlns=""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a16="http://schemas.microsoft.com/office/drawing/2014/main" xmlns=""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a16="http://schemas.microsoft.com/office/drawing/2014/main" xmlns=""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57.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xmlns=""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xmlns=""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xmlns=""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895350</xdr:colOff>
          <xdr:row>5</xdr:row>
          <xdr:rowOff>123825</xdr:rowOff>
        </xdr:from>
        <xdr:to>
          <xdr:col>1</xdr:col>
          <xdr:colOff>476250</xdr:colOff>
          <xdr:row>7</xdr:row>
          <xdr:rowOff>9525</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14</xdr:row>
          <xdr:rowOff>123825</xdr:rowOff>
        </xdr:from>
        <xdr:to>
          <xdr:col>1</xdr:col>
          <xdr:colOff>476250</xdr:colOff>
          <xdr:row>16</xdr:row>
          <xdr:rowOff>9525</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22</xdr:row>
          <xdr:rowOff>123825</xdr:rowOff>
        </xdr:from>
        <xdr:to>
          <xdr:col>1</xdr:col>
          <xdr:colOff>476250</xdr:colOff>
          <xdr:row>24</xdr:row>
          <xdr:rowOff>19050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28</xdr:row>
          <xdr:rowOff>123825</xdr:rowOff>
        </xdr:from>
        <xdr:to>
          <xdr:col>1</xdr:col>
          <xdr:colOff>476250</xdr:colOff>
          <xdr:row>30</xdr:row>
          <xdr:rowOff>19050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34</xdr:row>
          <xdr:rowOff>123825</xdr:rowOff>
        </xdr:from>
        <xdr:to>
          <xdr:col>1</xdr:col>
          <xdr:colOff>476250</xdr:colOff>
          <xdr:row>36</xdr:row>
          <xdr:rowOff>19050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123825</xdr:rowOff>
        </xdr:from>
        <xdr:to>
          <xdr:col>0</xdr:col>
          <xdr:colOff>495300</xdr:colOff>
          <xdr:row>7</xdr:row>
          <xdr:rowOff>19050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123825</xdr:rowOff>
        </xdr:from>
        <xdr:to>
          <xdr:col>0</xdr:col>
          <xdr:colOff>504825</xdr:colOff>
          <xdr:row>36</xdr:row>
          <xdr:rowOff>19050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xmlns=""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xmlns=""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xmlns=""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xmlns=""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xmlns=""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xmlns=""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xmlns=""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xmlns=""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34</xdr:row>
          <xdr:rowOff>19050</xdr:rowOff>
        </xdr:from>
        <xdr:to>
          <xdr:col>1</xdr:col>
          <xdr:colOff>104775</xdr:colOff>
          <xdr:row>34</xdr:row>
          <xdr:rowOff>171450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xdr:col>
          <xdr:colOff>104775</xdr:colOff>
          <xdr:row>35</xdr:row>
          <xdr:rowOff>180975</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xmlns=""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95250</xdr:rowOff>
        </xdr:from>
        <xdr:to>
          <xdr:col>12</xdr:col>
          <xdr:colOff>38100</xdr:colOff>
          <xdr:row>43</xdr:row>
          <xdr:rowOff>57150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95250</xdr:rowOff>
        </xdr:from>
        <xdr:to>
          <xdr:col>22</xdr:col>
          <xdr:colOff>38100</xdr:colOff>
          <xdr:row>43</xdr:row>
          <xdr:rowOff>66675</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xmlns="" id="{00000000-0008-0000-56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xmlns="" id="{00000000-0008-0000-56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xmlns="" id="{00000000-0008-0000-56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xmlns="" id="{00000000-0008-0000-56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xmlns="" id="{00000000-0008-0000-56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xmlns="" id="{00000000-0008-0000-56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xmlns="" id="{00000000-0008-0000-56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xmlns="" id="{00000000-0008-0000-56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1</xdr:row>
      <xdr:rowOff>104775</xdr:rowOff>
    </xdr:from>
    <xdr:to>
      <xdr:col>18</xdr:col>
      <xdr:colOff>152400</xdr:colOff>
      <xdr:row>5</xdr:row>
      <xdr:rowOff>28575</xdr:rowOff>
    </xdr:to>
    <xdr:sp macro="" textlink="">
      <xdr:nvSpPr>
        <xdr:cNvPr id="10" name="額縁 9">
          <a:hlinkClick xmlns:r="http://schemas.openxmlformats.org/officeDocument/2006/relationships" r:id="rId1"/>
        </xdr:cNvPr>
        <xdr:cNvSpPr/>
      </xdr:nvSpPr>
      <xdr:spPr>
        <a:xfrm>
          <a:off x="10172700" y="2762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xmlns="" id="{00000000-0008-0000-57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xmlns="" id="{00000000-0008-0000-57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xmlns="" id="{00000000-0008-0000-57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xmlns="" id="{00000000-0008-0000-5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1</xdr:row>
      <xdr:rowOff>47625</xdr:rowOff>
    </xdr:from>
    <xdr:to>
      <xdr:col>17</xdr:col>
      <xdr:colOff>161925</xdr:colOff>
      <xdr:row>4</xdr:row>
      <xdr:rowOff>142875</xdr:rowOff>
    </xdr:to>
    <xdr:sp macro="" textlink="">
      <xdr:nvSpPr>
        <xdr:cNvPr id="6" name="額縁 5">
          <a:hlinkClick xmlns:r="http://schemas.openxmlformats.org/officeDocument/2006/relationships" r:id="rId2"/>
        </xdr:cNvPr>
        <xdr:cNvSpPr/>
      </xdr:nvSpPr>
      <xdr:spPr>
        <a:xfrm>
          <a:off x="11658600" y="2190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xmlns="" id="{00000000-0008-0000-58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xmlns="" id="{00000000-0008-0000-58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xmlns="" id="{00000000-0008-0000-58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xmlns="" id="{00000000-0008-0000-58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xmlns="" id="{00000000-0008-0000-58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xmlns="" id="{00000000-0008-0000-58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xmlns="" id="{00000000-0008-0000-58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xmlns="" id="{00000000-0008-0000-58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295275</xdr:colOff>
      <xdr:row>2</xdr:row>
      <xdr:rowOff>66675</xdr:rowOff>
    </xdr:from>
    <xdr:to>
      <xdr:col>18</xdr:col>
      <xdr:colOff>257175</xdr:colOff>
      <xdr:row>6</xdr:row>
      <xdr:rowOff>38100</xdr:rowOff>
    </xdr:to>
    <xdr:sp macro="" textlink="">
      <xdr:nvSpPr>
        <xdr:cNvPr id="10" name="額縁 9">
          <a:hlinkClick xmlns:r="http://schemas.openxmlformats.org/officeDocument/2006/relationships" r:id="rId1"/>
        </xdr:cNvPr>
        <xdr:cNvSpPr/>
      </xdr:nvSpPr>
      <xdr:spPr>
        <a:xfrm>
          <a:off x="10277475" y="4572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xmlns=""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6.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5.xml"/><Relationship Id="rId16" Type="http://schemas.openxmlformats.org/officeDocument/2006/relationships/ctrlProp" Target="../ctrlProps/ctrlProp13.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17.v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26.xml"/><Relationship Id="rId16" Type="http://schemas.openxmlformats.org/officeDocument/2006/relationships/ctrlProp" Target="../ctrlProps/ctrlProp28.xml"/><Relationship Id="rId1" Type="http://schemas.openxmlformats.org/officeDocument/2006/relationships/printerSettings" Target="../printerSettings/printerSettings28.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8.vml"/><Relationship Id="rId7" Type="http://schemas.openxmlformats.org/officeDocument/2006/relationships/ctrlProp" Target="../ctrlProps/ctrlProp33.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9.vml"/><Relationship Id="rId7" Type="http://schemas.openxmlformats.org/officeDocument/2006/relationships/ctrlProp" Target="../ctrlProps/ctrlProp38.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2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6.xml"/><Relationship Id="rId3" Type="http://schemas.openxmlformats.org/officeDocument/2006/relationships/vmlDrawing" Target="../drawings/vmlDrawing21.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2.vml"/><Relationship Id="rId7" Type="http://schemas.openxmlformats.org/officeDocument/2006/relationships/ctrlProp" Target="../ctrlProps/ctrlProp64.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23.vml"/><Relationship Id="rId7" Type="http://schemas.openxmlformats.org/officeDocument/2006/relationships/ctrlProp" Target="../ctrlProps/ctrlProp69.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68.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2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25.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26.vml"/><Relationship Id="rId7" Type="http://schemas.openxmlformats.org/officeDocument/2006/relationships/ctrlProp" Target="../ctrlProps/ctrlProp97.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96.xml"/><Relationship Id="rId5" Type="http://schemas.openxmlformats.org/officeDocument/2006/relationships/ctrlProp" Target="../ctrlProps/ctrlProp95.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27.vml"/><Relationship Id="rId7" Type="http://schemas.openxmlformats.org/officeDocument/2006/relationships/ctrlProp" Target="../ctrlProps/ctrlProp103.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28.vml"/><Relationship Id="rId7" Type="http://schemas.openxmlformats.org/officeDocument/2006/relationships/ctrlProp" Target="../ctrlProps/ctrlProp109.xml"/><Relationship Id="rId2" Type="http://schemas.openxmlformats.org/officeDocument/2006/relationships/drawing" Target="../drawings/drawing37.xml"/><Relationship Id="rId1" Type="http://schemas.openxmlformats.org/officeDocument/2006/relationships/printerSettings" Target="../printerSettings/printerSettings39.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16.xml"/><Relationship Id="rId3" Type="http://schemas.openxmlformats.org/officeDocument/2006/relationships/vmlDrawing" Target="../drawings/vmlDrawing29.vml"/><Relationship Id="rId7" Type="http://schemas.openxmlformats.org/officeDocument/2006/relationships/ctrlProp" Target="../ctrlProps/ctrlProp115.x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openxmlformats.org/officeDocument/2006/relationships/ctrlProp" Target="../ctrlProps/ctrlProp114.xml"/><Relationship Id="rId5" Type="http://schemas.openxmlformats.org/officeDocument/2006/relationships/ctrlProp" Target="../ctrlProps/ctrlProp113.xml"/><Relationship Id="rId4" Type="http://schemas.openxmlformats.org/officeDocument/2006/relationships/ctrlProp" Target="../ctrlProps/ctrlProp112.xml"/><Relationship Id="rId9" Type="http://schemas.openxmlformats.org/officeDocument/2006/relationships/ctrlProp" Target="../ctrlProps/ctrlProp1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30.vml"/><Relationship Id="rId7" Type="http://schemas.openxmlformats.org/officeDocument/2006/relationships/ctrlProp" Target="../ctrlProps/ctrlProp121.xml"/><Relationship Id="rId2" Type="http://schemas.openxmlformats.org/officeDocument/2006/relationships/drawing" Target="../drawings/drawing39.xml"/><Relationship Id="rId1" Type="http://schemas.openxmlformats.org/officeDocument/2006/relationships/printerSettings" Target="../printerSettings/printerSettings41.bin"/><Relationship Id="rId6" Type="http://schemas.openxmlformats.org/officeDocument/2006/relationships/ctrlProp" Target="../ctrlProps/ctrlProp120.xml"/><Relationship Id="rId5" Type="http://schemas.openxmlformats.org/officeDocument/2006/relationships/ctrlProp" Target="../ctrlProps/ctrlProp119.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2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0.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128.xml"/><Relationship Id="rId3" Type="http://schemas.openxmlformats.org/officeDocument/2006/relationships/vmlDrawing" Target="../drawings/vmlDrawing46.vml"/><Relationship Id="rId7" Type="http://schemas.openxmlformats.org/officeDocument/2006/relationships/ctrlProp" Target="../ctrlProps/ctrlProp127.xml"/><Relationship Id="rId2" Type="http://schemas.openxmlformats.org/officeDocument/2006/relationships/drawing" Target="../drawings/drawing59.xml"/><Relationship Id="rId1" Type="http://schemas.openxmlformats.org/officeDocument/2006/relationships/printerSettings" Target="../printerSettings/printerSettings61.bin"/><Relationship Id="rId6" Type="http://schemas.openxmlformats.org/officeDocument/2006/relationships/ctrlProp" Target="../ctrlProps/ctrlProp126.xml"/><Relationship Id="rId5" Type="http://schemas.openxmlformats.org/officeDocument/2006/relationships/ctrlProp" Target="../ctrlProps/ctrlProp12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31.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32.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33.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4.xml"/><Relationship Id="rId1" Type="http://schemas.openxmlformats.org/officeDocument/2006/relationships/printerSettings" Target="../printerSettings/printerSettings66.bin"/><Relationship Id="rId6" Type="http://schemas.openxmlformats.org/officeDocument/2006/relationships/comments" Target="../comments34.xml"/><Relationship Id="rId5" Type="http://schemas.openxmlformats.org/officeDocument/2006/relationships/ctrlProp" Target="../ctrlProps/ctrlProp132.xml"/><Relationship Id="rId4" Type="http://schemas.openxmlformats.org/officeDocument/2006/relationships/ctrlProp" Target="../ctrlProps/ctrlProp131.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5.xml"/><Relationship Id="rId1" Type="http://schemas.openxmlformats.org/officeDocument/2006/relationships/printerSettings" Target="../printerSettings/printerSettings67.bin"/><Relationship Id="rId6" Type="http://schemas.openxmlformats.org/officeDocument/2006/relationships/comments" Target="../comments35.xml"/><Relationship Id="rId5" Type="http://schemas.openxmlformats.org/officeDocument/2006/relationships/ctrlProp" Target="../ctrlProps/ctrlProp134.xml"/><Relationship Id="rId4" Type="http://schemas.openxmlformats.org/officeDocument/2006/relationships/ctrlProp" Target="../ctrlProps/ctrlProp133.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36.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8.xml"/><Relationship Id="rId1" Type="http://schemas.openxmlformats.org/officeDocument/2006/relationships/printerSettings" Target="../printerSettings/printerSettings70.bin"/><Relationship Id="rId4" Type="http://schemas.openxmlformats.org/officeDocument/2006/relationships/comments" Target="../comments37.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8"/>
  <sheetViews>
    <sheetView view="pageBreakPreview" zoomScaleNormal="100" zoomScaleSheetLayoutView="100" workbookViewId="0">
      <pane xSplit="1" ySplit="2" topLeftCell="D42" activePane="bottomRight" state="frozen"/>
      <selection activeCell="C11" sqref="C11"/>
      <selection pane="topRight" activeCell="C11" sqref="C11"/>
      <selection pane="bottomLeft" activeCell="C11" sqref="C11"/>
      <selection pane="bottomRight" activeCell="D58" sqref="D58"/>
    </sheetView>
  </sheetViews>
  <sheetFormatPr defaultColWidth="9" defaultRowHeight="27" customHeight="1"/>
  <cols>
    <col min="1" max="1" width="11.75" style="474" customWidth="1"/>
    <col min="2" max="2" width="9" style="474"/>
    <col min="3" max="3" width="30" style="475" customWidth="1"/>
    <col min="4" max="4" width="92.5" style="475" customWidth="1"/>
    <col min="5" max="16384" width="9" style="41"/>
  </cols>
  <sheetData>
    <row r="1" spans="1:4" ht="27" customHeight="1">
      <c r="A1" s="473" t="s">
        <v>984</v>
      </c>
    </row>
    <row r="2" spans="1:4" s="474" customFormat="1" ht="27" customHeight="1">
      <c r="A2" s="476" t="s">
        <v>985</v>
      </c>
      <c r="B2" s="476"/>
      <c r="C2" s="477" t="s">
        <v>989</v>
      </c>
      <c r="D2" s="477" t="s">
        <v>986</v>
      </c>
    </row>
    <row r="3" spans="1:4" ht="27" customHeight="1">
      <c r="A3" s="478">
        <v>44743</v>
      </c>
      <c r="B3" s="474" t="s">
        <v>988</v>
      </c>
      <c r="D3" s="475" t="s">
        <v>990</v>
      </c>
    </row>
    <row r="4" spans="1:4" ht="27" customHeight="1">
      <c r="A4" s="479" t="s">
        <v>987</v>
      </c>
    </row>
    <row r="5" spans="1:4" ht="27" customHeight="1">
      <c r="A5" s="478">
        <v>44835</v>
      </c>
      <c r="B5" s="474" t="s">
        <v>1001</v>
      </c>
      <c r="C5" s="475" t="s">
        <v>1548</v>
      </c>
      <c r="D5" s="475" t="s">
        <v>1513</v>
      </c>
    </row>
    <row r="6" spans="1:4" ht="27" customHeight="1">
      <c r="A6" s="479" t="s">
        <v>1003</v>
      </c>
      <c r="B6" s="474" t="s">
        <v>1514</v>
      </c>
      <c r="C6" s="475" t="s">
        <v>1548</v>
      </c>
      <c r="D6" s="475" t="s">
        <v>1515</v>
      </c>
    </row>
    <row r="7" spans="1:4" ht="27" customHeight="1">
      <c r="A7" s="479"/>
      <c r="B7" s="474" t="s">
        <v>1001</v>
      </c>
      <c r="C7" s="781" t="s">
        <v>1549</v>
      </c>
      <c r="D7" s="475" t="s">
        <v>1516</v>
      </c>
    </row>
    <row r="8" spans="1:4" ht="27" customHeight="1">
      <c r="A8" s="478"/>
      <c r="B8" s="474" t="s">
        <v>1512</v>
      </c>
      <c r="C8" s="782" t="s">
        <v>1552</v>
      </c>
      <c r="D8" s="475" t="s">
        <v>1511</v>
      </c>
    </row>
    <row r="9" spans="1:4" ht="27" customHeight="1">
      <c r="A9" s="478">
        <v>44835</v>
      </c>
      <c r="B9" s="474" t="s">
        <v>1001</v>
      </c>
      <c r="C9" s="782" t="s">
        <v>1550</v>
      </c>
      <c r="D9" s="475" t="s">
        <v>1547</v>
      </c>
    </row>
    <row r="10" spans="1:4" ht="27" customHeight="1">
      <c r="A10" s="479" t="s">
        <v>1551</v>
      </c>
    </row>
    <row r="11" spans="1:4" ht="27" customHeight="1">
      <c r="A11" s="478">
        <v>44927</v>
      </c>
      <c r="B11" s="474" t="s">
        <v>1577</v>
      </c>
      <c r="C11" s="782" t="s">
        <v>1579</v>
      </c>
      <c r="D11" s="475" t="s">
        <v>1578</v>
      </c>
    </row>
    <row r="12" spans="1:4" ht="27" customHeight="1">
      <c r="A12" s="479" t="s">
        <v>1742</v>
      </c>
      <c r="B12" s="474" t="s">
        <v>1582</v>
      </c>
      <c r="C12" s="782" t="s">
        <v>1581</v>
      </c>
      <c r="D12" s="475" t="s">
        <v>1580</v>
      </c>
    </row>
    <row r="13" spans="1:4" ht="27" customHeight="1">
      <c r="A13" s="479"/>
      <c r="B13" s="474" t="s">
        <v>1001</v>
      </c>
      <c r="C13" s="475" t="s">
        <v>1583</v>
      </c>
      <c r="D13" s="475" t="s">
        <v>1584</v>
      </c>
    </row>
    <row r="14" spans="1:4" ht="27" customHeight="1">
      <c r="A14" s="478"/>
      <c r="B14" s="474" t="s">
        <v>1585</v>
      </c>
      <c r="C14" s="475" t="s">
        <v>1583</v>
      </c>
      <c r="D14" s="475" t="s">
        <v>1740</v>
      </c>
    </row>
    <row r="15" spans="1:4" ht="27" customHeight="1">
      <c r="A15" s="479"/>
      <c r="B15" s="474" t="s">
        <v>1589</v>
      </c>
      <c r="C15" s="475" t="s">
        <v>1583</v>
      </c>
      <c r="D15" s="475" t="s">
        <v>1596</v>
      </c>
    </row>
    <row r="16" spans="1:4" ht="27" customHeight="1">
      <c r="A16" s="478"/>
      <c r="B16" s="474" t="s">
        <v>1585</v>
      </c>
      <c r="C16" s="475" t="s">
        <v>1660</v>
      </c>
      <c r="D16" s="475" t="s">
        <v>1661</v>
      </c>
    </row>
    <row r="17" spans="1:4" ht="27" customHeight="1">
      <c r="A17" s="479"/>
      <c r="B17" s="474" t="s">
        <v>1737</v>
      </c>
      <c r="C17" s="475" t="s">
        <v>1738</v>
      </c>
      <c r="D17" s="475" t="s">
        <v>1747</v>
      </c>
    </row>
    <row r="18" spans="1:4" ht="27" customHeight="1">
      <c r="A18" s="479"/>
      <c r="B18" s="474" t="s">
        <v>1748</v>
      </c>
      <c r="C18" s="782" t="s">
        <v>1749</v>
      </c>
      <c r="D18" s="475" t="s">
        <v>1750</v>
      </c>
    </row>
    <row r="19" spans="1:4" ht="27" customHeight="1">
      <c r="A19" s="478"/>
      <c r="B19" s="474" t="s">
        <v>1585</v>
      </c>
      <c r="C19" s="475" t="s">
        <v>1583</v>
      </c>
      <c r="D19" s="475" t="s">
        <v>1751</v>
      </c>
    </row>
    <row r="20" spans="1:4" ht="27" customHeight="1">
      <c r="A20" s="478">
        <v>44927</v>
      </c>
      <c r="B20" s="474" t="s">
        <v>1753</v>
      </c>
      <c r="C20" s="475" t="s">
        <v>1583</v>
      </c>
      <c r="D20" s="475" t="s">
        <v>1754</v>
      </c>
    </row>
    <row r="21" spans="1:4" ht="27" customHeight="1">
      <c r="A21" s="479" t="s">
        <v>1752</v>
      </c>
    </row>
    <row r="22" spans="1:4" ht="27" customHeight="1">
      <c r="A22" s="911" t="s">
        <v>1869</v>
      </c>
      <c r="B22" s="474" t="s">
        <v>1585</v>
      </c>
      <c r="C22" s="782" t="s">
        <v>1868</v>
      </c>
      <c r="D22" s="475" t="s">
        <v>1860</v>
      </c>
    </row>
    <row r="23" spans="1:4" ht="27" customHeight="1">
      <c r="A23" s="479" t="s">
        <v>1859</v>
      </c>
      <c r="B23" s="474" t="s">
        <v>1512</v>
      </c>
      <c r="C23" s="909" t="s">
        <v>1866</v>
      </c>
      <c r="D23" s="475" t="s">
        <v>1867</v>
      </c>
    </row>
    <row r="24" spans="1:4" ht="27" customHeight="1">
      <c r="A24" s="479"/>
      <c r="B24" s="474" t="s">
        <v>1585</v>
      </c>
      <c r="C24" s="909">
        <v>100</v>
      </c>
      <c r="D24" s="475" t="s">
        <v>1888</v>
      </c>
    </row>
    <row r="25" spans="1:4" ht="27" customHeight="1">
      <c r="A25" s="478"/>
      <c r="B25" s="474" t="s">
        <v>1585</v>
      </c>
      <c r="C25" s="909">
        <v>200</v>
      </c>
      <c r="D25" s="475" t="s">
        <v>1864</v>
      </c>
    </row>
    <row r="26" spans="1:4" ht="27" customHeight="1">
      <c r="A26" s="478"/>
      <c r="B26" s="474" t="s">
        <v>1512</v>
      </c>
      <c r="C26" s="909">
        <v>260</v>
      </c>
      <c r="D26" s="475" t="s">
        <v>1861</v>
      </c>
    </row>
    <row r="27" spans="1:4" ht="27" customHeight="1">
      <c r="A27" s="478"/>
      <c r="B27" s="474" t="s">
        <v>1001</v>
      </c>
      <c r="C27" s="909">
        <v>330</v>
      </c>
      <c r="D27" s="475" t="s">
        <v>1862</v>
      </c>
    </row>
    <row r="28" spans="1:4" ht="27" customHeight="1">
      <c r="A28" s="478"/>
      <c r="B28" s="474" t="s">
        <v>1577</v>
      </c>
      <c r="C28" s="909">
        <v>400</v>
      </c>
      <c r="D28" s="475" t="s">
        <v>1870</v>
      </c>
    </row>
    <row r="29" spans="1:4" ht="27" customHeight="1">
      <c r="A29" s="479"/>
      <c r="B29" s="474" t="s">
        <v>1577</v>
      </c>
      <c r="C29" s="909">
        <v>410</v>
      </c>
      <c r="D29" s="475" t="s">
        <v>1871</v>
      </c>
    </row>
    <row r="30" spans="1:4" ht="27" customHeight="1">
      <c r="A30" s="911" t="s">
        <v>1890</v>
      </c>
      <c r="B30" s="474" t="s">
        <v>1585</v>
      </c>
      <c r="C30" s="909">
        <v>150</v>
      </c>
      <c r="D30" s="475" t="s">
        <v>1897</v>
      </c>
    </row>
    <row r="31" spans="1:4" ht="27" customHeight="1">
      <c r="A31" s="479" t="s">
        <v>1891</v>
      </c>
      <c r="B31" s="474" t="s">
        <v>1001</v>
      </c>
      <c r="C31" s="782" t="s">
        <v>1550</v>
      </c>
      <c r="D31" s="475" t="s">
        <v>1894</v>
      </c>
    </row>
    <row r="32" spans="1:4" ht="27" customHeight="1">
      <c r="A32" s="911" t="s">
        <v>1941</v>
      </c>
      <c r="B32" s="474" t="s">
        <v>1585</v>
      </c>
      <c r="C32" s="1054" t="s">
        <v>1942</v>
      </c>
      <c r="D32" s="1054" t="s">
        <v>1902</v>
      </c>
    </row>
    <row r="33" spans="1:4" ht="27" customHeight="1">
      <c r="A33" s="479" t="s">
        <v>1943</v>
      </c>
      <c r="C33" s="1056">
        <v>310</v>
      </c>
      <c r="D33" s="1054" t="s">
        <v>1901</v>
      </c>
    </row>
    <row r="34" spans="1:4" ht="27" customHeight="1">
      <c r="A34" s="1059" t="s">
        <v>1908</v>
      </c>
      <c r="B34" s="1060" t="s">
        <v>1585</v>
      </c>
      <c r="C34" s="1061" t="s">
        <v>1904</v>
      </c>
      <c r="D34" s="1058" t="s">
        <v>1905</v>
      </c>
    </row>
    <row r="35" spans="1:4" ht="27" customHeight="1">
      <c r="A35" s="1062" t="s">
        <v>1909</v>
      </c>
      <c r="B35" s="1060" t="s">
        <v>1585</v>
      </c>
      <c r="C35" s="1056">
        <v>210</v>
      </c>
      <c r="D35" s="1058" t="s">
        <v>1937</v>
      </c>
    </row>
    <row r="36" spans="1:4" ht="27" customHeight="1">
      <c r="A36" s="1063"/>
      <c r="B36" s="1060" t="s">
        <v>1930</v>
      </c>
      <c r="C36" s="1061" t="s">
        <v>1934</v>
      </c>
      <c r="D36" s="1061" t="s">
        <v>1935</v>
      </c>
    </row>
    <row r="37" spans="1:4" ht="27" customHeight="1">
      <c r="A37" s="1063"/>
      <c r="B37" s="1060" t="s">
        <v>1585</v>
      </c>
      <c r="C37" s="1061" t="s">
        <v>1932</v>
      </c>
      <c r="D37" s="1058" t="s">
        <v>1945</v>
      </c>
    </row>
    <row r="38" spans="1:4" ht="27" customHeight="1">
      <c r="A38" s="1063"/>
      <c r="B38" s="1060" t="s">
        <v>1585</v>
      </c>
      <c r="C38" s="1058" t="s">
        <v>1939</v>
      </c>
      <c r="D38" s="1058" t="s">
        <v>1940</v>
      </c>
    </row>
    <row r="39" spans="1:4" ht="27" customHeight="1">
      <c r="A39" s="1063"/>
      <c r="B39" s="1060" t="s">
        <v>1585</v>
      </c>
      <c r="C39" s="1058" t="s">
        <v>1938</v>
      </c>
      <c r="D39" s="1058" t="s">
        <v>1918</v>
      </c>
    </row>
    <row r="40" spans="1:4" ht="27" customHeight="1">
      <c r="A40" s="1063"/>
      <c r="B40" s="1060" t="s">
        <v>1585</v>
      </c>
      <c r="C40" s="1058" t="s">
        <v>1938</v>
      </c>
      <c r="D40" s="1058" t="s">
        <v>1911</v>
      </c>
    </row>
    <row r="41" spans="1:4" ht="27" customHeight="1">
      <c r="A41" s="1063"/>
      <c r="B41" s="1060" t="s">
        <v>1585</v>
      </c>
      <c r="C41" s="1058" t="s">
        <v>1913</v>
      </c>
      <c r="D41" s="1058" t="s">
        <v>1918</v>
      </c>
    </row>
    <row r="42" spans="1:4" ht="27" customHeight="1">
      <c r="A42" s="1063"/>
      <c r="B42" s="1060" t="s">
        <v>1585</v>
      </c>
      <c r="C42" s="1058" t="s">
        <v>1913</v>
      </c>
      <c r="D42" s="1058" t="s">
        <v>1912</v>
      </c>
    </row>
    <row r="43" spans="1:4" ht="27" customHeight="1">
      <c r="A43" s="1063"/>
      <c r="B43" s="1060" t="s">
        <v>1585</v>
      </c>
      <c r="C43" s="1058" t="s">
        <v>1913</v>
      </c>
      <c r="D43" s="1058" t="s">
        <v>1933</v>
      </c>
    </row>
    <row r="44" spans="1:4" ht="27" customHeight="1">
      <c r="A44" s="1063"/>
      <c r="B44" s="1060" t="s">
        <v>1585</v>
      </c>
      <c r="C44" s="1058" t="s">
        <v>1946</v>
      </c>
      <c r="D44" s="1058" t="s">
        <v>1947</v>
      </c>
    </row>
    <row r="45" spans="1:4" ht="27" customHeight="1">
      <c r="A45" s="1063"/>
      <c r="B45" s="1060" t="s">
        <v>1585</v>
      </c>
      <c r="C45" s="1058" t="s">
        <v>1948</v>
      </c>
      <c r="D45" s="1058" t="s">
        <v>1947</v>
      </c>
    </row>
    <row r="46" spans="1:4" ht="27" customHeight="1">
      <c r="A46" s="1063"/>
      <c r="B46" s="1060" t="s">
        <v>1585</v>
      </c>
      <c r="C46" s="1058" t="s">
        <v>1919</v>
      </c>
      <c r="D46" s="1058" t="s">
        <v>1918</v>
      </c>
    </row>
    <row r="47" spans="1:4" ht="27" customHeight="1">
      <c r="A47" s="1063"/>
      <c r="B47" s="1060" t="s">
        <v>1585</v>
      </c>
      <c r="C47" s="1058" t="s">
        <v>1916</v>
      </c>
      <c r="D47" s="1058" t="s">
        <v>1915</v>
      </c>
    </row>
    <row r="48" spans="1:4" ht="27" customHeight="1">
      <c r="A48" s="1063"/>
      <c r="B48" s="1060" t="s">
        <v>1585</v>
      </c>
      <c r="C48" s="1058" t="s">
        <v>1916</v>
      </c>
      <c r="D48" s="1058" t="s">
        <v>1931</v>
      </c>
    </row>
    <row r="49" spans="1:4" ht="27" customHeight="1">
      <c r="A49" s="1063"/>
      <c r="B49" s="1060" t="s">
        <v>1585</v>
      </c>
      <c r="C49" s="1058" t="s">
        <v>1949</v>
      </c>
      <c r="D49" s="1058" t="s">
        <v>1947</v>
      </c>
    </row>
    <row r="50" spans="1:4" ht="27" customHeight="1">
      <c r="A50" s="1063"/>
      <c r="B50" s="1060" t="s">
        <v>1585</v>
      </c>
      <c r="C50" s="1058" t="s">
        <v>1950</v>
      </c>
      <c r="D50" s="1058" t="s">
        <v>1947</v>
      </c>
    </row>
    <row r="51" spans="1:4" ht="27" customHeight="1">
      <c r="A51" s="1064" t="s">
        <v>1953</v>
      </c>
      <c r="B51" s="1065" t="s">
        <v>1585</v>
      </c>
      <c r="C51" s="1066" t="s">
        <v>1955</v>
      </c>
      <c r="D51" s="1067" t="s">
        <v>1956</v>
      </c>
    </row>
    <row r="52" spans="1:4" ht="27" customHeight="1">
      <c r="A52" s="1068" t="s">
        <v>1954</v>
      </c>
      <c r="B52" s="1065"/>
      <c r="C52" s="1069"/>
      <c r="D52" s="1067"/>
    </row>
    <row r="53" spans="1:4" ht="27" customHeight="1">
      <c r="A53" s="1354">
        <v>45566</v>
      </c>
      <c r="B53" s="1065" t="s">
        <v>1585</v>
      </c>
      <c r="C53" s="1067" t="s">
        <v>2033</v>
      </c>
      <c r="D53" s="1067" t="s">
        <v>2036</v>
      </c>
    </row>
    <row r="54" spans="1:4" ht="27" customHeight="1">
      <c r="A54" s="1354" t="s">
        <v>1957</v>
      </c>
      <c r="B54" s="1065" t="s">
        <v>1585</v>
      </c>
      <c r="C54" s="1069">
        <v>210</v>
      </c>
      <c r="D54" s="1067" t="s">
        <v>2037</v>
      </c>
    </row>
    <row r="55" spans="1:4" ht="27" customHeight="1">
      <c r="A55" s="1354"/>
      <c r="B55" s="1065" t="s">
        <v>1585</v>
      </c>
      <c r="C55" s="1067" t="s">
        <v>2031</v>
      </c>
      <c r="D55" s="1067" t="s">
        <v>2032</v>
      </c>
    </row>
    <row r="56" spans="1:4" ht="27" customHeight="1">
      <c r="A56" s="1354"/>
      <c r="B56" s="1065" t="s">
        <v>1585</v>
      </c>
      <c r="C56" s="1067" t="s">
        <v>2030</v>
      </c>
      <c r="D56" s="1067" t="s">
        <v>2032</v>
      </c>
    </row>
    <row r="57" spans="1:4" ht="27" customHeight="1">
      <c r="A57" s="1354"/>
      <c r="B57" s="1065" t="s">
        <v>2062</v>
      </c>
      <c r="C57" s="1067" t="s">
        <v>2060</v>
      </c>
      <c r="D57" s="1067" t="s">
        <v>2063</v>
      </c>
    </row>
    <row r="58" spans="1:4" ht="27" customHeight="1">
      <c r="A58" s="1354"/>
      <c r="B58" s="1065" t="s">
        <v>2062</v>
      </c>
      <c r="C58" s="1067" t="s">
        <v>2061</v>
      </c>
      <c r="D58" s="1067" t="s">
        <v>2064</v>
      </c>
    </row>
    <row r="59" spans="1:4" ht="27" customHeight="1">
      <c r="A59" s="1354"/>
      <c r="B59" s="1065" t="s">
        <v>1577</v>
      </c>
      <c r="C59" s="1069">
        <v>240</v>
      </c>
      <c r="D59" s="1067" t="s">
        <v>2079</v>
      </c>
    </row>
    <row r="60" spans="1:4" ht="27" customHeight="1">
      <c r="A60" s="1354">
        <v>45631</v>
      </c>
      <c r="B60" s="1065" t="s">
        <v>1577</v>
      </c>
      <c r="C60" s="1067" t="s">
        <v>2033</v>
      </c>
      <c r="D60" s="1067" t="s">
        <v>2124</v>
      </c>
    </row>
    <row r="61" spans="1:4" ht="27" customHeight="1">
      <c r="A61" s="1354" t="s">
        <v>2083</v>
      </c>
      <c r="B61" s="1065" t="s">
        <v>1585</v>
      </c>
      <c r="C61" s="1067" t="s">
        <v>2033</v>
      </c>
      <c r="D61" s="1067" t="s">
        <v>2125</v>
      </c>
    </row>
    <row r="62" spans="1:4" ht="27" customHeight="1">
      <c r="A62" s="1354"/>
      <c r="B62" s="1065" t="s">
        <v>1577</v>
      </c>
      <c r="C62" s="1069">
        <v>1220</v>
      </c>
      <c r="D62" s="1067" t="s">
        <v>2123</v>
      </c>
    </row>
    <row r="63" spans="1:4" ht="27" customHeight="1">
      <c r="A63" s="1102">
        <v>45748</v>
      </c>
      <c r="B63" s="1294" t="s">
        <v>1585</v>
      </c>
      <c r="C63" s="1428" t="s">
        <v>2159</v>
      </c>
      <c r="D63" s="1428" t="s">
        <v>2241</v>
      </c>
    </row>
    <row r="64" spans="1:4" ht="27" customHeight="1">
      <c r="A64" s="1102" t="s">
        <v>2135</v>
      </c>
      <c r="B64" s="1294"/>
      <c r="C64" s="1549" t="s">
        <v>2238</v>
      </c>
      <c r="D64" s="1428" t="s">
        <v>2240</v>
      </c>
    </row>
    <row r="65" spans="1:4" ht="27" customHeight="1">
      <c r="A65" s="478"/>
      <c r="D65" s="1428" t="s">
        <v>2278</v>
      </c>
    </row>
    <row r="66" spans="1:4" ht="27" customHeight="1">
      <c r="A66" s="1102"/>
      <c r="B66" s="1294" t="s">
        <v>1577</v>
      </c>
      <c r="C66" s="1428" t="s">
        <v>2158</v>
      </c>
      <c r="D66" s="1428" t="s">
        <v>2242</v>
      </c>
    </row>
    <row r="67" spans="1:4" ht="27" customHeight="1">
      <c r="A67" s="478"/>
      <c r="C67" s="1549" t="s">
        <v>2237</v>
      </c>
      <c r="D67" s="1428" t="s">
        <v>2169</v>
      </c>
    </row>
    <row r="68" spans="1:4" ht="27" customHeight="1">
      <c r="A68" s="478"/>
    </row>
    <row r="69" spans="1:4" ht="27" customHeight="1">
      <c r="A69" s="478"/>
    </row>
    <row r="70" spans="1:4" ht="27" customHeight="1">
      <c r="A70" s="478"/>
    </row>
    <row r="71" spans="1:4" ht="27" customHeight="1">
      <c r="A71" s="478"/>
    </row>
    <row r="74" spans="1:4" ht="27" customHeight="1">
      <c r="A74" s="478"/>
    </row>
    <row r="75" spans="1:4" ht="27" customHeight="1">
      <c r="A75" s="478"/>
    </row>
    <row r="76" spans="1:4" ht="27" customHeight="1">
      <c r="A76" s="478"/>
    </row>
    <row r="77" spans="1:4" ht="27" customHeight="1">
      <c r="A77" s="478"/>
    </row>
    <row r="78" spans="1:4" ht="27" customHeight="1">
      <c r="A78" s="478"/>
    </row>
    <row r="79" spans="1:4" ht="27" customHeight="1">
      <c r="A79" s="478"/>
    </row>
    <row r="80" spans="1:4" ht="27" customHeight="1">
      <c r="A80" s="478"/>
    </row>
    <row r="81" spans="1:4" ht="27" customHeight="1">
      <c r="A81" s="478"/>
    </row>
    <row r="82" spans="1:4" ht="27" customHeight="1">
      <c r="A82" s="478"/>
    </row>
    <row r="83" spans="1:4" ht="27" customHeight="1">
      <c r="A83" s="478"/>
    </row>
    <row r="84" spans="1:4" ht="27" customHeight="1">
      <c r="A84" s="478"/>
    </row>
    <row r="85" spans="1:4" ht="27" customHeight="1">
      <c r="A85" s="478"/>
    </row>
    <row r="86" spans="1:4" ht="27" customHeight="1">
      <c r="A86" s="478"/>
    </row>
    <row r="87" spans="1:4" ht="27" customHeight="1">
      <c r="A87" s="478"/>
    </row>
    <row r="88" spans="1:4" ht="27" customHeight="1">
      <c r="A88" s="478"/>
    </row>
    <row r="89" spans="1:4" ht="27" customHeight="1">
      <c r="A89" s="478"/>
    </row>
    <row r="90" spans="1:4" ht="27" customHeight="1">
      <c r="A90" s="478"/>
    </row>
    <row r="91" spans="1:4" ht="27" customHeight="1">
      <c r="A91" s="478"/>
    </row>
    <row r="92" spans="1:4" ht="27" customHeight="1">
      <c r="A92" s="478"/>
    </row>
    <row r="93" spans="1:4" ht="27" customHeight="1">
      <c r="A93" s="478"/>
    </row>
    <row r="94" spans="1:4" s="474" customFormat="1" ht="27" customHeight="1">
      <c r="A94" s="478"/>
      <c r="C94" s="475"/>
      <c r="D94" s="475"/>
    </row>
    <row r="95" spans="1:4" s="474" customFormat="1" ht="27" customHeight="1">
      <c r="A95" s="478"/>
      <c r="C95" s="475"/>
      <c r="D95" s="475"/>
    </row>
    <row r="96" spans="1:4" s="474" customFormat="1" ht="27" customHeight="1">
      <c r="A96" s="478"/>
      <c r="C96" s="475"/>
      <c r="D96" s="475"/>
    </row>
    <row r="97" spans="1:4" s="474" customFormat="1" ht="27" customHeight="1">
      <c r="A97" s="478"/>
      <c r="C97" s="475"/>
      <c r="D97" s="475"/>
    </row>
    <row r="98" spans="1:4" s="474" customFormat="1" ht="27" customHeight="1">
      <c r="A98" s="478"/>
      <c r="C98" s="475"/>
      <c r="D98" s="475"/>
    </row>
    <row r="99" spans="1:4" s="474" customFormat="1" ht="27" customHeight="1">
      <c r="A99" s="478"/>
      <c r="C99" s="475"/>
      <c r="D99" s="475"/>
    </row>
    <row r="100" spans="1:4" s="474" customFormat="1" ht="27" customHeight="1">
      <c r="A100" s="478"/>
      <c r="C100" s="475"/>
      <c r="D100" s="475"/>
    </row>
    <row r="101" spans="1:4" s="474" customFormat="1" ht="27" customHeight="1">
      <c r="A101" s="478"/>
      <c r="C101" s="475"/>
      <c r="D101" s="475"/>
    </row>
    <row r="102" spans="1:4" s="474" customFormat="1" ht="27" customHeight="1">
      <c r="A102" s="478"/>
      <c r="C102" s="475"/>
      <c r="D102" s="475"/>
    </row>
    <row r="103" spans="1:4" s="474" customFormat="1" ht="27" customHeight="1">
      <c r="A103" s="478"/>
      <c r="C103" s="475"/>
      <c r="D103" s="475"/>
    </row>
    <row r="104" spans="1:4" s="474" customFormat="1" ht="27" customHeight="1">
      <c r="A104" s="478"/>
      <c r="C104" s="475"/>
      <c r="D104" s="475"/>
    </row>
    <row r="105" spans="1:4" s="474" customFormat="1" ht="27" customHeight="1">
      <c r="A105" s="478"/>
      <c r="C105" s="475"/>
      <c r="D105" s="475"/>
    </row>
    <row r="106" spans="1:4" s="474" customFormat="1" ht="27" customHeight="1">
      <c r="A106" s="478"/>
      <c r="C106" s="475"/>
      <c r="D106" s="475"/>
    </row>
    <row r="107" spans="1:4" s="474" customFormat="1" ht="27" customHeight="1">
      <c r="A107" s="478"/>
      <c r="C107" s="475"/>
      <c r="D107" s="475"/>
    </row>
    <row r="108" spans="1:4" s="474" customFormat="1" ht="27" customHeight="1">
      <c r="A108" s="478"/>
      <c r="C108" s="475"/>
      <c r="D108" s="475"/>
    </row>
    <row r="109" spans="1:4" s="474" customFormat="1" ht="27" customHeight="1">
      <c r="A109" s="478"/>
      <c r="C109" s="475"/>
      <c r="D109" s="475"/>
    </row>
    <row r="110" spans="1:4" s="474" customFormat="1" ht="27" customHeight="1">
      <c r="A110" s="478"/>
      <c r="C110" s="475"/>
      <c r="D110" s="475"/>
    </row>
    <row r="111" spans="1:4" s="474" customFormat="1" ht="27" customHeight="1">
      <c r="A111" s="478"/>
      <c r="C111" s="475"/>
      <c r="D111" s="475"/>
    </row>
    <row r="112" spans="1:4" s="474" customFormat="1" ht="27" customHeight="1">
      <c r="A112" s="478"/>
      <c r="C112" s="475"/>
      <c r="D112" s="475"/>
    </row>
    <row r="113" spans="1:4" s="474" customFormat="1" ht="27" customHeight="1">
      <c r="A113" s="478"/>
      <c r="C113" s="475"/>
      <c r="D113" s="475"/>
    </row>
    <row r="114" spans="1:4" s="474" customFormat="1" ht="27" customHeight="1">
      <c r="A114" s="478"/>
      <c r="C114" s="475"/>
      <c r="D114" s="475"/>
    </row>
    <row r="115" spans="1:4" s="474" customFormat="1" ht="27" customHeight="1">
      <c r="A115" s="478"/>
      <c r="C115" s="475"/>
      <c r="D115" s="475"/>
    </row>
    <row r="116" spans="1:4" s="474" customFormat="1" ht="27" customHeight="1">
      <c r="A116" s="478"/>
      <c r="C116" s="475"/>
      <c r="D116" s="475"/>
    </row>
    <row r="117" spans="1:4" s="474" customFormat="1" ht="27" customHeight="1">
      <c r="A117" s="478"/>
      <c r="C117" s="475"/>
      <c r="D117" s="475"/>
    </row>
    <row r="118" spans="1:4" s="474" customFormat="1" ht="27" customHeight="1">
      <c r="A118" s="478"/>
      <c r="C118" s="475"/>
      <c r="D118" s="475"/>
    </row>
  </sheetData>
  <phoneticPr fontId="17"/>
  <pageMargins left="0.70866141732283472" right="0.70866141732283472" top="0.74803149606299213" bottom="0.74803149606299213" header="0.31496062992125984" footer="0.31496062992125984"/>
  <pageSetup paperSize="9" scale="60"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topLeftCell="A13" zoomScale="80" zoomScaleNormal="100" zoomScaleSheetLayoutView="80" workbookViewId="0">
      <selection activeCell="C11" sqref="C11"/>
    </sheetView>
  </sheetViews>
  <sheetFormatPr defaultColWidth="3.25" defaultRowHeight="13.5"/>
  <cols>
    <col min="1" max="7" width="3.25" style="180"/>
    <col min="8" max="8" width="3.25" style="180" customWidth="1"/>
    <col min="9" max="25" width="3.25" style="180"/>
    <col min="26" max="32" width="3.25" style="315"/>
    <col min="33" max="33" width="3.25" style="315" customWidth="1"/>
    <col min="34" max="50" width="3.25" style="315"/>
    <col min="51" max="16384" width="3.25" style="180"/>
  </cols>
  <sheetData>
    <row r="1" spans="1:50">
      <c r="A1" s="180" t="s">
        <v>264</v>
      </c>
      <c r="Z1" s="315" t="s">
        <v>264</v>
      </c>
    </row>
    <row r="3" spans="1:50">
      <c r="S3" s="181" t="s">
        <v>265</v>
      </c>
      <c r="T3" s="2093">
        <v>37778</v>
      </c>
      <c r="U3" s="2093"/>
      <c r="V3" s="2093"/>
      <c r="W3" s="2093"/>
      <c r="X3" s="2093"/>
      <c r="Y3" s="2093"/>
      <c r="AR3" s="289" t="s">
        <v>265</v>
      </c>
      <c r="AS3" s="2093">
        <v>37778</v>
      </c>
      <c r="AT3" s="2093"/>
      <c r="AU3" s="2093"/>
      <c r="AV3" s="2093"/>
      <c r="AW3" s="2093"/>
      <c r="AX3" s="2093"/>
    </row>
    <row r="7" spans="1:50" ht="30" customHeight="1">
      <c r="A7" s="2051" t="s">
        <v>266</v>
      </c>
      <c r="B7" s="2051"/>
      <c r="C7" s="2051"/>
      <c r="D7" s="2051"/>
      <c r="E7" s="2051"/>
      <c r="F7" s="2051"/>
      <c r="G7" s="2051"/>
      <c r="H7" s="2051"/>
      <c r="I7" s="2051"/>
      <c r="J7" s="2051"/>
      <c r="K7" s="2051"/>
      <c r="L7" s="2051"/>
      <c r="M7" s="2051"/>
      <c r="N7" s="2051"/>
      <c r="O7" s="2051"/>
      <c r="P7" s="2051"/>
      <c r="Q7" s="2051"/>
      <c r="R7" s="2051"/>
      <c r="S7" s="2051"/>
      <c r="T7" s="2051"/>
      <c r="U7" s="2051"/>
      <c r="V7" s="2051"/>
      <c r="W7" s="2051"/>
      <c r="X7" s="2051"/>
      <c r="Y7" s="2051"/>
      <c r="Z7" s="2051" t="s">
        <v>266</v>
      </c>
      <c r="AA7" s="2051"/>
      <c r="AB7" s="2051"/>
      <c r="AC7" s="2051"/>
      <c r="AD7" s="2051"/>
      <c r="AE7" s="2051"/>
      <c r="AF7" s="2051"/>
      <c r="AG7" s="2051"/>
      <c r="AH7" s="2051"/>
      <c r="AI7" s="2051"/>
      <c r="AJ7" s="2051"/>
      <c r="AK7" s="2051"/>
      <c r="AL7" s="2051"/>
      <c r="AM7" s="2051"/>
      <c r="AN7" s="2051"/>
      <c r="AO7" s="2051"/>
      <c r="AP7" s="2051"/>
      <c r="AQ7" s="2051"/>
      <c r="AR7" s="2051"/>
      <c r="AS7" s="2051"/>
      <c r="AT7" s="2051"/>
      <c r="AU7" s="2051"/>
      <c r="AV7" s="2051"/>
      <c r="AW7" s="2051"/>
      <c r="AX7" s="2051"/>
    </row>
    <row r="12" spans="1:50" ht="35.25" customHeight="1">
      <c r="A12" s="180" t="s">
        <v>564</v>
      </c>
      <c r="F12" s="227"/>
      <c r="G12" s="368" t="str">
        <f>入力シート!C16</f>
        <v>福岡次郎</v>
      </c>
      <c r="H12" s="368"/>
      <c r="I12" s="369"/>
      <c r="J12" s="227"/>
      <c r="K12" s="227"/>
      <c r="Z12" s="2096" t="s">
        <v>980</v>
      </c>
      <c r="AA12" s="2096"/>
      <c r="AB12" s="2096"/>
      <c r="AC12" s="2096"/>
      <c r="AD12" s="2096"/>
      <c r="AE12" s="2096"/>
      <c r="AF12" s="368" t="str">
        <f>入力シート!C20</f>
        <v>福岡三郎</v>
      </c>
      <c r="AG12" s="368"/>
      <c r="AH12" s="369"/>
      <c r="AI12" s="313"/>
      <c r="AJ12" s="313"/>
    </row>
    <row r="15" spans="1:50" ht="27" customHeight="1">
      <c r="C15" s="2094" t="s">
        <v>465</v>
      </c>
      <c r="D15" s="2094"/>
      <c r="E15" s="2094"/>
      <c r="F15" s="2094"/>
      <c r="G15" s="2094"/>
      <c r="H15" s="2094"/>
      <c r="I15" s="2095">
        <f>入力シート!C17</f>
        <v>25934</v>
      </c>
      <c r="J15" s="2095"/>
      <c r="K15" s="2095"/>
      <c r="L15" s="2095"/>
      <c r="M15" s="2095"/>
      <c r="N15" s="2095"/>
      <c r="O15" s="2095"/>
      <c r="P15" s="2095"/>
      <c r="Q15" s="2095"/>
      <c r="R15" s="2095"/>
      <c r="S15" s="2095"/>
      <c r="T15" s="2095"/>
      <c r="U15" s="2095"/>
      <c r="V15" s="2095"/>
      <c r="W15" s="2095"/>
      <c r="X15" s="2095"/>
      <c r="Y15" s="329"/>
      <c r="Z15" s="329"/>
      <c r="AA15" s="329"/>
      <c r="AB15" s="2094" t="s">
        <v>465</v>
      </c>
      <c r="AC15" s="2094"/>
      <c r="AD15" s="2094"/>
      <c r="AE15" s="2094"/>
      <c r="AF15" s="2094"/>
      <c r="AG15" s="2094"/>
      <c r="AH15" s="2095">
        <f>入力シート!C21</f>
        <v>26331</v>
      </c>
      <c r="AI15" s="2095"/>
      <c r="AJ15" s="2095"/>
      <c r="AK15" s="2095"/>
      <c r="AL15" s="2095"/>
      <c r="AM15" s="2095"/>
      <c r="AN15" s="2095"/>
      <c r="AO15" s="2095"/>
      <c r="AP15" s="2095"/>
      <c r="AQ15" s="2095"/>
      <c r="AR15" s="2095"/>
      <c r="AS15" s="2095"/>
      <c r="AT15" s="2095"/>
      <c r="AU15" s="2095"/>
      <c r="AV15" s="2095"/>
      <c r="AW15" s="2095"/>
    </row>
    <row r="16" spans="1:50" ht="27" customHeight="1">
      <c r="D16" s="244"/>
      <c r="E16" s="244"/>
      <c r="F16" s="244"/>
      <c r="G16" s="181"/>
      <c r="H16" s="244"/>
      <c r="I16" s="2095"/>
      <c r="J16" s="2095"/>
      <c r="K16" s="2095"/>
      <c r="L16" s="2095"/>
      <c r="M16" s="2095"/>
      <c r="N16" s="2095"/>
      <c r="O16" s="2095"/>
      <c r="P16" s="2095"/>
      <c r="Q16" s="2095"/>
      <c r="R16" s="2095"/>
      <c r="S16" s="2095"/>
      <c r="T16" s="2095"/>
      <c r="U16" s="2095"/>
      <c r="V16" s="2095"/>
      <c r="W16" s="2095"/>
      <c r="X16" s="2095"/>
      <c r="Y16" s="329"/>
      <c r="Z16" s="329"/>
      <c r="AA16" s="329"/>
      <c r="AB16" s="329"/>
      <c r="AC16" s="244"/>
      <c r="AD16" s="244"/>
      <c r="AE16" s="244"/>
      <c r="AF16" s="289"/>
      <c r="AG16" s="244"/>
      <c r="AH16" s="2095"/>
      <c r="AI16" s="2095"/>
      <c r="AJ16" s="2095"/>
      <c r="AK16" s="2095"/>
      <c r="AL16" s="2095"/>
      <c r="AM16" s="2095"/>
      <c r="AN16" s="2095"/>
      <c r="AO16" s="2095"/>
      <c r="AP16" s="2095"/>
      <c r="AQ16" s="2095"/>
      <c r="AR16" s="2095"/>
      <c r="AS16" s="2095"/>
      <c r="AT16" s="2095"/>
      <c r="AU16" s="2095"/>
      <c r="AV16" s="2095"/>
      <c r="AW16" s="2095"/>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2094" t="s">
        <v>466</v>
      </c>
      <c r="D18" s="2094"/>
      <c r="E18" s="2094"/>
      <c r="F18" s="2094"/>
      <c r="G18" s="2094"/>
      <c r="H18" s="2094"/>
      <c r="I18" s="2089" t="str">
        <f>入力シート!C18</f>
        <v>福岡県立企画高校卒業</v>
      </c>
      <c r="J18" s="2089"/>
      <c r="K18" s="2089"/>
      <c r="L18" s="2089"/>
      <c r="M18" s="2089"/>
      <c r="N18" s="2089"/>
      <c r="O18" s="2089"/>
      <c r="P18" s="2089"/>
      <c r="Q18" s="2089"/>
      <c r="R18" s="2089"/>
      <c r="S18" s="2089"/>
      <c r="T18" s="2089"/>
      <c r="U18" s="2089"/>
      <c r="V18" s="2089"/>
      <c r="W18" s="2089"/>
      <c r="X18" s="2089"/>
      <c r="Y18" s="329"/>
      <c r="Z18" s="329"/>
      <c r="AA18" s="329"/>
      <c r="AB18" s="2094" t="s">
        <v>466</v>
      </c>
      <c r="AC18" s="2094"/>
      <c r="AD18" s="2094"/>
      <c r="AE18" s="2094"/>
      <c r="AF18" s="2094"/>
      <c r="AG18" s="2094"/>
      <c r="AH18" s="2089" t="str">
        <f>入力シート!C22</f>
        <v>福岡県立企画高校卒業</v>
      </c>
      <c r="AI18" s="2089"/>
      <c r="AJ18" s="2089"/>
      <c r="AK18" s="2089"/>
      <c r="AL18" s="2089"/>
      <c r="AM18" s="2089"/>
      <c r="AN18" s="2089"/>
      <c r="AO18" s="2089"/>
      <c r="AP18" s="2089"/>
      <c r="AQ18" s="2089"/>
      <c r="AR18" s="2089"/>
      <c r="AS18" s="2089"/>
      <c r="AT18" s="2089"/>
      <c r="AU18" s="2089"/>
      <c r="AV18" s="2089"/>
      <c r="AW18" s="2089"/>
    </row>
    <row r="19" spans="1:50" ht="27" customHeight="1">
      <c r="D19" s="244"/>
      <c r="E19" s="244"/>
      <c r="F19" s="244"/>
      <c r="G19" s="181"/>
      <c r="H19" s="244"/>
      <c r="I19" s="2089"/>
      <c r="J19" s="2089"/>
      <c r="K19" s="2089"/>
      <c r="L19" s="2089"/>
      <c r="M19" s="2089"/>
      <c r="N19" s="2089"/>
      <c r="O19" s="2089"/>
      <c r="P19" s="2089"/>
      <c r="Q19" s="2089"/>
      <c r="R19" s="2089"/>
      <c r="S19" s="2089"/>
      <c r="T19" s="2089"/>
      <c r="U19" s="2089"/>
      <c r="V19" s="2089"/>
      <c r="W19" s="2089"/>
      <c r="X19" s="2089"/>
      <c r="Y19" s="329"/>
      <c r="Z19" s="329"/>
      <c r="AA19" s="329"/>
      <c r="AB19" s="329"/>
      <c r="AC19" s="244"/>
      <c r="AD19" s="244"/>
      <c r="AE19" s="244"/>
      <c r="AF19" s="289"/>
      <c r="AG19" s="244"/>
      <c r="AH19" s="2089"/>
      <c r="AI19" s="2089"/>
      <c r="AJ19" s="2089"/>
      <c r="AK19" s="2089"/>
      <c r="AL19" s="2089"/>
      <c r="AM19" s="2089"/>
      <c r="AN19" s="2089"/>
      <c r="AO19" s="2089"/>
      <c r="AP19" s="2089"/>
      <c r="AQ19" s="2089"/>
      <c r="AR19" s="2089"/>
      <c r="AS19" s="2089"/>
      <c r="AT19" s="2089"/>
      <c r="AU19" s="2089"/>
      <c r="AV19" s="2089"/>
      <c r="AW19" s="2089"/>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2094" t="s">
        <v>267</v>
      </c>
      <c r="D21" s="2094"/>
      <c r="E21" s="2094"/>
      <c r="F21" s="2094"/>
      <c r="G21" s="2094"/>
      <c r="H21" s="2094"/>
      <c r="I21" s="2089" t="str">
        <f>入力シート!C19</f>
        <v>１級土木施工管理技士第１２３４５６７８号</v>
      </c>
      <c r="J21" s="2089"/>
      <c r="K21" s="2089"/>
      <c r="L21" s="2089"/>
      <c r="M21" s="2089"/>
      <c r="N21" s="2089"/>
      <c r="O21" s="2089"/>
      <c r="P21" s="2089"/>
      <c r="Q21" s="2089"/>
      <c r="R21" s="2089"/>
      <c r="S21" s="2089"/>
      <c r="T21" s="2089"/>
      <c r="U21" s="2089"/>
      <c r="V21" s="2089"/>
      <c r="W21" s="2089"/>
      <c r="X21" s="2089"/>
      <c r="Y21" s="329"/>
      <c r="Z21" s="329"/>
      <c r="AA21" s="329"/>
      <c r="AB21" s="2094" t="s">
        <v>267</v>
      </c>
      <c r="AC21" s="2094"/>
      <c r="AD21" s="2094"/>
      <c r="AE21" s="2094"/>
      <c r="AF21" s="2094"/>
      <c r="AG21" s="2094"/>
      <c r="AH21" s="2089" t="str">
        <f>入力シート!C23</f>
        <v>１級土木施工管理技士第２３４５６７８９号</v>
      </c>
      <c r="AI21" s="2089"/>
      <c r="AJ21" s="2089"/>
      <c r="AK21" s="2089"/>
      <c r="AL21" s="2089"/>
      <c r="AM21" s="2089"/>
      <c r="AN21" s="2089"/>
      <c r="AO21" s="2089"/>
      <c r="AP21" s="2089"/>
      <c r="AQ21" s="2089"/>
      <c r="AR21" s="2089"/>
      <c r="AS21" s="2089"/>
      <c r="AT21" s="2089"/>
      <c r="AU21" s="2089"/>
      <c r="AV21" s="2089"/>
      <c r="AW21" s="2089"/>
    </row>
    <row r="22" spans="1:50" ht="27" customHeight="1">
      <c r="D22" s="244"/>
      <c r="E22" s="244"/>
      <c r="F22" s="244"/>
      <c r="G22" s="181"/>
      <c r="H22" s="244"/>
      <c r="I22" s="2089"/>
      <c r="J22" s="2089"/>
      <c r="K22" s="2089"/>
      <c r="L22" s="2089"/>
      <c r="M22" s="2089"/>
      <c r="N22" s="2089"/>
      <c r="O22" s="2089"/>
      <c r="P22" s="2089"/>
      <c r="Q22" s="2089"/>
      <c r="R22" s="2089"/>
      <c r="S22" s="2089"/>
      <c r="T22" s="2089"/>
      <c r="U22" s="2089"/>
      <c r="V22" s="2089"/>
      <c r="W22" s="2089"/>
      <c r="X22" s="2089"/>
      <c r="Y22" s="329"/>
      <c r="Z22" s="329"/>
      <c r="AA22" s="329"/>
      <c r="AB22" s="329"/>
      <c r="AC22" s="244"/>
      <c r="AD22" s="244"/>
      <c r="AE22" s="244"/>
      <c r="AF22" s="289"/>
      <c r="AG22" s="244"/>
      <c r="AH22" s="2089"/>
      <c r="AI22" s="2089"/>
      <c r="AJ22" s="2089"/>
      <c r="AK22" s="2089"/>
      <c r="AL22" s="2089"/>
      <c r="AM22" s="2089"/>
      <c r="AN22" s="2089"/>
      <c r="AO22" s="2089"/>
      <c r="AP22" s="2089"/>
      <c r="AQ22" s="2089"/>
      <c r="AR22" s="2089"/>
      <c r="AS22" s="2089"/>
      <c r="AT22" s="2089"/>
      <c r="AU22" s="2089"/>
      <c r="AV22" s="2089"/>
      <c r="AW22" s="2089"/>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2090" t="s">
        <v>467</v>
      </c>
      <c r="D24" s="2091"/>
      <c r="E24" s="2091"/>
      <c r="F24" s="2091"/>
      <c r="G24" s="2091"/>
      <c r="H24" s="2091"/>
      <c r="I24" s="2092" t="s">
        <v>1603</v>
      </c>
      <c r="J24" s="2092"/>
      <c r="K24" s="2092"/>
      <c r="L24" s="2092"/>
      <c r="M24" s="2092"/>
      <c r="N24" s="2092"/>
      <c r="O24" s="2092"/>
      <c r="P24" s="2092"/>
      <c r="Q24" s="2092"/>
      <c r="R24" s="2092"/>
      <c r="S24" s="2092"/>
      <c r="T24" s="2092"/>
      <c r="U24" s="2092"/>
      <c r="V24" s="2092"/>
      <c r="W24" s="2092"/>
      <c r="X24" s="2092"/>
      <c r="Y24" s="211"/>
      <c r="Z24" s="211"/>
      <c r="AA24" s="211"/>
      <c r="AB24" s="2090" t="s">
        <v>467</v>
      </c>
      <c r="AC24" s="2091"/>
      <c r="AD24" s="2091"/>
      <c r="AE24" s="2091"/>
      <c r="AF24" s="2091"/>
      <c r="AG24" s="2091"/>
      <c r="AH24" s="2092" t="s">
        <v>1603</v>
      </c>
      <c r="AI24" s="2092"/>
      <c r="AJ24" s="2092"/>
      <c r="AK24" s="2092"/>
      <c r="AL24" s="2092"/>
      <c r="AM24" s="2092"/>
      <c r="AN24" s="2092"/>
      <c r="AO24" s="2092"/>
      <c r="AP24" s="2092"/>
      <c r="AQ24" s="2092"/>
      <c r="AR24" s="2092"/>
      <c r="AS24" s="2092"/>
      <c r="AT24" s="2092"/>
      <c r="AU24" s="2092"/>
      <c r="AV24" s="2092"/>
      <c r="AW24" s="2092"/>
      <c r="AX24" s="211"/>
    </row>
    <row r="25" spans="1:50" ht="27" customHeight="1">
      <c r="A25" s="211"/>
      <c r="B25" s="211"/>
      <c r="C25" s="211"/>
      <c r="D25" s="211"/>
      <c r="E25" s="211"/>
      <c r="F25" s="211"/>
      <c r="G25" s="211"/>
      <c r="H25" s="211"/>
      <c r="I25" s="2092"/>
      <c r="J25" s="2092"/>
      <c r="K25" s="2092"/>
      <c r="L25" s="2092"/>
      <c r="M25" s="2092"/>
      <c r="N25" s="2092"/>
      <c r="O25" s="2092"/>
      <c r="P25" s="2092"/>
      <c r="Q25" s="2092"/>
      <c r="R25" s="2092"/>
      <c r="S25" s="2092"/>
      <c r="T25" s="2092"/>
      <c r="U25" s="2092"/>
      <c r="V25" s="2092"/>
      <c r="W25" s="2092"/>
      <c r="X25" s="2092"/>
      <c r="Y25" s="211"/>
      <c r="Z25" s="211"/>
      <c r="AA25" s="211"/>
      <c r="AB25" s="211"/>
      <c r="AC25" s="211"/>
      <c r="AD25" s="211"/>
      <c r="AE25" s="211"/>
      <c r="AF25" s="211"/>
      <c r="AG25" s="211"/>
      <c r="AH25" s="2092"/>
      <c r="AI25" s="2092"/>
      <c r="AJ25" s="2092"/>
      <c r="AK25" s="2092"/>
      <c r="AL25" s="2092"/>
      <c r="AM25" s="2092"/>
      <c r="AN25" s="2092"/>
      <c r="AO25" s="2092"/>
      <c r="AP25" s="2092"/>
      <c r="AQ25" s="2092"/>
      <c r="AR25" s="2092"/>
      <c r="AS25" s="2092"/>
      <c r="AT25" s="2092"/>
      <c r="AU25" s="2092"/>
      <c r="AV25" s="2092"/>
      <c r="AW25" s="2092"/>
      <c r="AX25" s="211"/>
    </row>
    <row r="26" spans="1:50" ht="27" customHeight="1">
      <c r="I26" s="2092"/>
      <c r="J26" s="2092"/>
      <c r="K26" s="2092"/>
      <c r="L26" s="2092"/>
      <c r="M26" s="2092"/>
      <c r="N26" s="2092"/>
      <c r="O26" s="2092"/>
      <c r="P26" s="2092"/>
      <c r="Q26" s="2092"/>
      <c r="R26" s="2092"/>
      <c r="S26" s="2092"/>
      <c r="T26" s="2092"/>
      <c r="U26" s="2092"/>
      <c r="V26" s="2092"/>
      <c r="W26" s="2092"/>
      <c r="X26" s="2092"/>
      <c r="AH26" s="2092"/>
      <c r="AI26" s="2092"/>
      <c r="AJ26" s="2092"/>
      <c r="AK26" s="2092"/>
      <c r="AL26" s="2092"/>
      <c r="AM26" s="2092"/>
      <c r="AN26" s="2092"/>
      <c r="AO26" s="2092"/>
      <c r="AP26" s="2092"/>
      <c r="AQ26" s="2092"/>
      <c r="AR26" s="2092"/>
      <c r="AS26" s="2092"/>
      <c r="AT26" s="2092"/>
      <c r="AU26" s="2092"/>
      <c r="AV26" s="2092"/>
      <c r="AW26" s="2092"/>
    </row>
    <row r="27" spans="1:50" ht="27" customHeight="1">
      <c r="I27" s="2092"/>
      <c r="J27" s="2092"/>
      <c r="K27" s="2092"/>
      <c r="L27" s="2092"/>
      <c r="M27" s="2092"/>
      <c r="N27" s="2092"/>
      <c r="O27" s="2092"/>
      <c r="P27" s="2092"/>
      <c r="Q27" s="2092"/>
      <c r="R27" s="2092"/>
      <c r="S27" s="2092"/>
      <c r="T27" s="2092"/>
      <c r="U27" s="2092"/>
      <c r="V27" s="2092"/>
      <c r="W27" s="2092"/>
      <c r="X27" s="2092"/>
      <c r="AH27" s="2092"/>
      <c r="AI27" s="2092"/>
      <c r="AJ27" s="2092"/>
      <c r="AK27" s="2092"/>
      <c r="AL27" s="2092"/>
      <c r="AM27" s="2092"/>
      <c r="AN27" s="2092"/>
      <c r="AO27" s="2092"/>
      <c r="AP27" s="2092"/>
      <c r="AQ27" s="2092"/>
      <c r="AR27" s="2092"/>
      <c r="AS27" s="2092"/>
      <c r="AT27" s="2092"/>
      <c r="AU27" s="2092"/>
      <c r="AV27" s="2092"/>
      <c r="AW27" s="2092"/>
    </row>
    <row r="28" spans="1:50" ht="27" customHeight="1">
      <c r="I28" s="2092"/>
      <c r="J28" s="2092"/>
      <c r="K28" s="2092"/>
      <c r="L28" s="2092"/>
      <c r="M28" s="2092"/>
      <c r="N28" s="2092"/>
      <c r="O28" s="2092"/>
      <c r="P28" s="2092"/>
      <c r="Q28" s="2092"/>
      <c r="R28" s="2092"/>
      <c r="S28" s="2092"/>
      <c r="T28" s="2092"/>
      <c r="U28" s="2092"/>
      <c r="V28" s="2092"/>
      <c r="W28" s="2092"/>
      <c r="X28" s="2092"/>
      <c r="AH28" s="2092"/>
      <c r="AI28" s="2092"/>
      <c r="AJ28" s="2092"/>
      <c r="AK28" s="2092"/>
      <c r="AL28" s="2092"/>
      <c r="AM28" s="2092"/>
      <c r="AN28" s="2092"/>
      <c r="AO28" s="2092"/>
      <c r="AP28" s="2092"/>
      <c r="AQ28" s="2092"/>
      <c r="AR28" s="2092"/>
      <c r="AS28" s="2092"/>
      <c r="AT28" s="2092"/>
      <c r="AU28" s="2092"/>
      <c r="AV28" s="2092"/>
      <c r="AW28" s="2092"/>
    </row>
    <row r="29" spans="1:50" ht="27" customHeight="1">
      <c r="I29" s="2092"/>
      <c r="J29" s="2092"/>
      <c r="K29" s="2092"/>
      <c r="L29" s="2092"/>
      <c r="M29" s="2092"/>
      <c r="N29" s="2092"/>
      <c r="O29" s="2092"/>
      <c r="P29" s="2092"/>
      <c r="Q29" s="2092"/>
      <c r="R29" s="2092"/>
      <c r="S29" s="2092"/>
      <c r="T29" s="2092"/>
      <c r="U29" s="2092"/>
      <c r="V29" s="2092"/>
      <c r="W29" s="2092"/>
      <c r="X29" s="2092"/>
      <c r="AH29" s="2092"/>
      <c r="AI29" s="2092"/>
      <c r="AJ29" s="2092"/>
      <c r="AK29" s="2092"/>
      <c r="AL29" s="2092"/>
      <c r="AM29" s="2092"/>
      <c r="AN29" s="2092"/>
      <c r="AO29" s="2092"/>
      <c r="AP29" s="2092"/>
      <c r="AQ29" s="2092"/>
      <c r="AR29" s="2092"/>
      <c r="AS29" s="2092"/>
      <c r="AT29" s="2092"/>
      <c r="AU29" s="2092"/>
      <c r="AV29" s="2092"/>
      <c r="AW29" s="2092"/>
    </row>
    <row r="30" spans="1:50" ht="27" customHeight="1">
      <c r="I30" s="2092"/>
      <c r="J30" s="2092"/>
      <c r="K30" s="2092"/>
      <c r="L30" s="2092"/>
      <c r="M30" s="2092"/>
      <c r="N30" s="2092"/>
      <c r="O30" s="2092"/>
      <c r="P30" s="2092"/>
      <c r="Q30" s="2092"/>
      <c r="R30" s="2092"/>
      <c r="S30" s="2092"/>
      <c r="T30" s="2092"/>
      <c r="U30" s="2092"/>
      <c r="V30" s="2092"/>
      <c r="W30" s="2092"/>
      <c r="X30" s="2092"/>
      <c r="AH30" s="2092"/>
      <c r="AI30" s="2092"/>
      <c r="AJ30" s="2092"/>
      <c r="AK30" s="2092"/>
      <c r="AL30" s="2092"/>
      <c r="AM30" s="2092"/>
      <c r="AN30" s="2092"/>
      <c r="AO30" s="2092"/>
      <c r="AP30" s="2092"/>
      <c r="AQ30" s="2092"/>
      <c r="AR30" s="2092"/>
      <c r="AS30" s="2092"/>
      <c r="AT30" s="2092"/>
      <c r="AU30" s="2092"/>
      <c r="AV30" s="2092"/>
      <c r="AW30" s="2092"/>
    </row>
  </sheetData>
  <mergeCells count="21">
    <mergeCell ref="Z7:AX7"/>
    <mergeCell ref="AB15:AG15"/>
    <mergeCell ref="AH15:AW16"/>
    <mergeCell ref="AB18:AG18"/>
    <mergeCell ref="AH18:AW19"/>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topLeftCell="A25" zoomScale="115" zoomScaleNormal="100" zoomScaleSheetLayoutView="115" workbookViewId="0">
      <selection activeCell="A11" sqref="A11:C11"/>
    </sheetView>
  </sheetViews>
  <sheetFormatPr defaultColWidth="3.25" defaultRowHeight="13.5"/>
  <cols>
    <col min="1" max="3" width="3.75" style="240" customWidth="1"/>
    <col min="4" max="16384" width="3.25" style="240"/>
  </cols>
  <sheetData>
    <row r="1" spans="1:27" s="180" customFormat="1">
      <c r="A1" s="180" t="s">
        <v>269</v>
      </c>
    </row>
    <row r="2" spans="1:27" s="180" customFormat="1">
      <c r="R2" s="246" t="s">
        <v>239</v>
      </c>
      <c r="S2" s="2052">
        <v>37778</v>
      </c>
      <c r="T2" s="2052"/>
      <c r="U2" s="2052"/>
      <c r="V2" s="2052"/>
      <c r="W2" s="2052"/>
      <c r="X2" s="2052"/>
      <c r="Y2" s="2052"/>
    </row>
    <row r="3" spans="1:27" s="180" customFormat="1">
      <c r="A3" s="2103" t="str">
        <f>IF(入力シート!C24&lt;30000000,"福岡県"&amp;入力シート!C5&amp;"長　殿","福岡県知事　殿")</f>
        <v>福岡県○○県土整備事務所長　殿</v>
      </c>
      <c r="B3" s="2103"/>
      <c r="C3" s="2103"/>
      <c r="D3" s="2103"/>
      <c r="E3" s="2103"/>
      <c r="F3" s="2103"/>
      <c r="G3" s="2103"/>
      <c r="H3" s="2103"/>
      <c r="I3" s="2103"/>
      <c r="J3" s="248"/>
    </row>
    <row r="4" spans="1:27" s="180" customFormat="1">
      <c r="Q4" s="2057" t="str">
        <f>入力シート!C25</f>
        <v>福岡市博多区東公園７－７</v>
      </c>
      <c r="R4" s="2058"/>
      <c r="S4" s="2058"/>
      <c r="T4" s="2058"/>
      <c r="U4" s="2058"/>
      <c r="V4" s="2058"/>
      <c r="W4" s="2058"/>
      <c r="X4" s="2058"/>
      <c r="Y4" s="2058"/>
    </row>
    <row r="5" spans="1:27" s="180" customFormat="1">
      <c r="L5" s="181"/>
      <c r="M5" s="249"/>
      <c r="O5" s="41"/>
      <c r="P5" s="41"/>
      <c r="Q5" s="2058"/>
      <c r="R5" s="2058"/>
      <c r="S5" s="2058"/>
      <c r="T5" s="2058"/>
      <c r="U5" s="2058"/>
      <c r="V5" s="2058"/>
      <c r="W5" s="2058"/>
      <c r="X5" s="2058"/>
      <c r="Y5" s="2058"/>
    </row>
    <row r="6" spans="1:27" s="180" customFormat="1">
      <c r="M6" s="249"/>
      <c r="O6" s="41"/>
      <c r="P6" s="41"/>
      <c r="Q6" s="2104" t="str">
        <f>入力シート!C26</f>
        <v>(株）福岡企画技調</v>
      </c>
      <c r="R6" s="2062"/>
      <c r="S6" s="2062"/>
      <c r="T6" s="2062"/>
      <c r="U6" s="2062"/>
      <c r="V6" s="2062"/>
      <c r="W6" s="2062"/>
      <c r="X6" s="2062"/>
      <c r="Y6" s="2062"/>
    </row>
    <row r="7" spans="1:27" s="180" customFormat="1">
      <c r="L7" s="181"/>
      <c r="M7" s="250"/>
      <c r="O7" s="250"/>
      <c r="P7" s="91"/>
      <c r="Q7" s="2065" t="str">
        <f>入力シート!C27</f>
        <v>代表取締役　企画太郎</v>
      </c>
      <c r="R7" s="2066"/>
      <c r="S7" s="2066"/>
      <c r="T7" s="2066"/>
      <c r="U7" s="2066"/>
      <c r="V7" s="2066"/>
      <c r="W7" s="2066"/>
      <c r="X7" s="2066"/>
      <c r="Y7" s="2066"/>
    </row>
    <row r="8" spans="1:27" s="180" customFormat="1"/>
    <row r="9" spans="1:27" s="180" customFormat="1" ht="26.1" customHeight="1">
      <c r="A9" s="2051" t="s">
        <v>270</v>
      </c>
      <c r="B9" s="2051"/>
      <c r="C9" s="2051"/>
      <c r="D9" s="2051"/>
      <c r="E9" s="2051"/>
      <c r="F9" s="2051"/>
      <c r="G9" s="2051"/>
      <c r="H9" s="2051"/>
      <c r="I9" s="2051"/>
      <c r="J9" s="2051"/>
      <c r="K9" s="2051"/>
      <c r="L9" s="2051"/>
      <c r="M9" s="2051"/>
      <c r="N9" s="2051"/>
      <c r="O9" s="2051"/>
      <c r="P9" s="2051"/>
      <c r="Q9" s="2051"/>
      <c r="R9" s="2051"/>
      <c r="S9" s="2051"/>
      <c r="T9" s="2051"/>
      <c r="U9" s="2051"/>
      <c r="V9" s="2051"/>
      <c r="W9" s="2051"/>
      <c r="X9" s="2051"/>
      <c r="Y9" s="2051"/>
    </row>
    <row r="10" spans="1:27" s="180" customFormat="1">
      <c r="D10" s="2057" t="str">
        <f>"第50"&amp;入力シート!C3&amp;"-"&amp;入力シート!C4&amp;"号　"&amp;入力シート!C10</f>
        <v>第507-12345-001号　県道博多天神線排水性舗装工事（第２工区）</v>
      </c>
      <c r="E10" s="2058"/>
      <c r="F10" s="2058"/>
      <c r="G10" s="2058"/>
      <c r="H10" s="2058"/>
      <c r="I10" s="2058"/>
      <c r="J10" s="2058"/>
      <c r="K10" s="2058"/>
      <c r="L10" s="2058"/>
      <c r="M10" s="2058"/>
      <c r="N10" s="2058"/>
      <c r="O10" s="2058"/>
      <c r="P10" s="2058"/>
      <c r="Q10" s="2058"/>
      <c r="R10" s="2058"/>
      <c r="S10" s="2058"/>
      <c r="T10" s="2058"/>
      <c r="U10" s="2058"/>
      <c r="V10" s="2058"/>
      <c r="W10" s="2058"/>
      <c r="X10" s="2058"/>
      <c r="Y10" s="2058"/>
      <c r="AA10" s="180" t="s">
        <v>1898</v>
      </c>
    </row>
    <row r="11" spans="1:27" s="180" customFormat="1" ht="18" customHeight="1">
      <c r="A11" s="2097" t="s">
        <v>271</v>
      </c>
      <c r="B11" s="2097"/>
      <c r="C11" s="2097"/>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row>
    <row r="12" spans="1:27" s="180" customFormat="1" ht="18" customHeight="1">
      <c r="A12" s="2097" t="s">
        <v>272</v>
      </c>
      <c r="B12" s="2097"/>
      <c r="C12" s="2097"/>
      <c r="D12" s="2105">
        <f>入力シート!C13</f>
        <v>45839</v>
      </c>
      <c r="E12" s="2105"/>
      <c r="F12" s="2105"/>
      <c r="G12" s="2105"/>
      <c r="H12" s="2105"/>
      <c r="I12" s="2105"/>
      <c r="J12" s="2105"/>
      <c r="K12" s="2105"/>
      <c r="L12" s="2105"/>
      <c r="M12" s="2105"/>
      <c r="N12" s="248"/>
      <c r="O12" s="248"/>
      <c r="P12" s="248"/>
      <c r="Q12" s="248"/>
      <c r="R12" s="248"/>
      <c r="S12" s="248"/>
      <c r="T12" s="248"/>
      <c r="U12" s="248"/>
      <c r="V12" s="248"/>
      <c r="W12" s="248"/>
      <c r="X12" s="248"/>
      <c r="Y12" s="248"/>
    </row>
    <row r="13" spans="1:27" s="180" customFormat="1" ht="18" customHeight="1">
      <c r="A13" s="2097" t="s">
        <v>242</v>
      </c>
      <c r="B13" s="2097"/>
      <c r="C13" s="2097"/>
      <c r="D13" s="2105">
        <f>入力シート!C14</f>
        <v>45840</v>
      </c>
      <c r="E13" s="2105"/>
      <c r="F13" s="2105"/>
      <c r="G13" s="2105"/>
      <c r="H13" s="2105"/>
      <c r="I13" s="2105"/>
      <c r="J13" s="2105"/>
      <c r="K13" s="2105"/>
      <c r="L13" s="2105"/>
      <c r="M13" s="2105"/>
      <c r="N13" s="251" t="s">
        <v>273</v>
      </c>
      <c r="O13" s="2105">
        <f>入力シート!C15</f>
        <v>45988</v>
      </c>
      <c r="P13" s="2105"/>
      <c r="Q13" s="2105"/>
      <c r="R13" s="2105"/>
      <c r="S13" s="2105"/>
      <c r="T13" s="2105"/>
      <c r="U13" s="2105"/>
      <c r="V13" s="2105"/>
      <c r="W13" s="2105"/>
      <c r="X13" s="2105"/>
      <c r="Y13" s="248" t="s">
        <v>274</v>
      </c>
    </row>
    <row r="14" spans="1:27" s="180" customFormat="1"/>
    <row r="15" spans="1:27" s="180" customFormat="1" ht="27" customHeight="1">
      <c r="A15" s="2106" t="s">
        <v>275</v>
      </c>
      <c r="B15" s="2107"/>
      <c r="C15" s="2107"/>
      <c r="D15" s="2107"/>
      <c r="E15" s="2107"/>
      <c r="F15" s="2107"/>
      <c r="G15" s="2107"/>
      <c r="H15" s="2107"/>
      <c r="I15" s="2107"/>
      <c r="J15" s="2107"/>
      <c r="K15" s="2107"/>
      <c r="L15" s="2107"/>
      <c r="M15" s="2107"/>
      <c r="N15" s="2107"/>
      <c r="O15" s="2107"/>
      <c r="P15" s="2107"/>
      <c r="Q15" s="2107"/>
      <c r="R15" s="2107"/>
      <c r="S15" s="2107"/>
      <c r="T15" s="2107"/>
      <c r="U15" s="2107"/>
      <c r="V15" s="2108"/>
      <c r="W15" s="2109" t="s">
        <v>276</v>
      </c>
      <c r="X15" s="2109"/>
      <c r="Y15" s="2109"/>
    </row>
    <row r="16" spans="1:27" s="180" customFormat="1" ht="27" customHeight="1">
      <c r="A16" s="2098" t="s">
        <v>277</v>
      </c>
      <c r="B16" s="2099"/>
      <c r="C16" s="2099"/>
      <c r="D16" s="2100"/>
      <c r="E16" s="2100"/>
      <c r="F16" s="2100"/>
      <c r="G16" s="2100"/>
      <c r="H16" s="2100"/>
      <c r="I16" s="2100"/>
      <c r="J16" s="2100"/>
      <c r="K16" s="2100"/>
      <c r="L16" s="2100"/>
      <c r="M16" s="2100"/>
      <c r="N16" s="2100"/>
      <c r="O16" s="2100"/>
      <c r="P16" s="2100"/>
      <c r="Q16" s="2100"/>
      <c r="R16" s="2100"/>
      <c r="S16" s="2100"/>
      <c r="T16" s="2100"/>
      <c r="U16" s="2100"/>
      <c r="V16" s="2101"/>
      <c r="W16" s="2102"/>
      <c r="X16" s="2102"/>
      <c r="Y16" s="2102"/>
    </row>
    <row r="17" spans="1:25" s="180" customFormat="1" ht="27" customHeight="1">
      <c r="A17" s="2098" t="s">
        <v>278</v>
      </c>
      <c r="B17" s="2099"/>
      <c r="C17" s="2099"/>
      <c r="D17" s="2100"/>
      <c r="E17" s="2100"/>
      <c r="F17" s="2100"/>
      <c r="G17" s="2100"/>
      <c r="H17" s="2100"/>
      <c r="I17" s="2100"/>
      <c r="J17" s="2100"/>
      <c r="K17" s="2100"/>
      <c r="L17" s="2100"/>
      <c r="M17" s="2100"/>
      <c r="N17" s="2100"/>
      <c r="O17" s="2100"/>
      <c r="P17" s="2100"/>
      <c r="Q17" s="2100"/>
      <c r="R17" s="2100"/>
      <c r="S17" s="2100"/>
      <c r="T17" s="2100"/>
      <c r="U17" s="2100"/>
      <c r="V17" s="2101"/>
      <c r="W17" s="2102"/>
      <c r="X17" s="2102"/>
      <c r="Y17" s="2102"/>
    </row>
    <row r="18" spans="1:25" s="180" customFormat="1" ht="27" customHeight="1">
      <c r="A18" s="2098" t="s">
        <v>279</v>
      </c>
      <c r="B18" s="2099"/>
      <c r="C18" s="2099"/>
      <c r="D18" s="2100"/>
      <c r="E18" s="2100"/>
      <c r="F18" s="2100"/>
      <c r="G18" s="2100"/>
      <c r="H18" s="2100"/>
      <c r="I18" s="2100"/>
      <c r="J18" s="2100"/>
      <c r="K18" s="2100"/>
      <c r="L18" s="2100"/>
      <c r="M18" s="2100"/>
      <c r="N18" s="2100"/>
      <c r="O18" s="2100"/>
      <c r="P18" s="2100"/>
      <c r="Q18" s="2100"/>
      <c r="R18" s="2100"/>
      <c r="S18" s="2100"/>
      <c r="T18" s="2100"/>
      <c r="U18" s="2100"/>
      <c r="V18" s="2101"/>
      <c r="W18" s="2102"/>
      <c r="X18" s="2102"/>
      <c r="Y18" s="2102"/>
    </row>
    <row r="19" spans="1:25" s="180" customFormat="1" ht="27" customHeight="1">
      <c r="A19" s="2098" t="s">
        <v>280</v>
      </c>
      <c r="B19" s="2099"/>
      <c r="C19" s="2099"/>
      <c r="D19" s="2100"/>
      <c r="E19" s="2100"/>
      <c r="F19" s="2100"/>
      <c r="G19" s="2100"/>
      <c r="H19" s="2100"/>
      <c r="I19" s="2100"/>
      <c r="J19" s="2100"/>
      <c r="K19" s="2100"/>
      <c r="L19" s="2100"/>
      <c r="M19" s="2100"/>
      <c r="N19" s="2100"/>
      <c r="O19" s="2100"/>
      <c r="P19" s="2100"/>
      <c r="Q19" s="2100"/>
      <c r="R19" s="2100"/>
      <c r="S19" s="2100"/>
      <c r="T19" s="2100"/>
      <c r="U19" s="2100"/>
      <c r="V19" s="2101"/>
      <c r="W19" s="2102"/>
      <c r="X19" s="2102"/>
      <c r="Y19" s="2102"/>
    </row>
    <row r="20" spans="1:25" s="180" customFormat="1" ht="27" customHeight="1">
      <c r="A20" s="2098" t="s">
        <v>281</v>
      </c>
      <c r="B20" s="2099"/>
      <c r="C20" s="2099"/>
      <c r="D20" s="2100"/>
      <c r="E20" s="2100"/>
      <c r="F20" s="2100"/>
      <c r="G20" s="2100"/>
      <c r="H20" s="2100"/>
      <c r="I20" s="2100"/>
      <c r="J20" s="2100"/>
      <c r="K20" s="2100"/>
      <c r="L20" s="2100"/>
      <c r="M20" s="2100"/>
      <c r="N20" s="2100"/>
      <c r="O20" s="2100"/>
      <c r="P20" s="2100"/>
      <c r="Q20" s="2100"/>
      <c r="R20" s="2100"/>
      <c r="S20" s="2100"/>
      <c r="T20" s="2100"/>
      <c r="U20" s="2100"/>
      <c r="V20" s="2101"/>
      <c r="W20" s="2110">
        <f>SUM(W16:Y19)</f>
        <v>0</v>
      </c>
      <c r="X20" s="2110"/>
      <c r="Y20" s="2110"/>
    </row>
    <row r="21" spans="1:25" s="180" customFormat="1" ht="27" customHeight="1">
      <c r="A21" s="2098" t="s">
        <v>282</v>
      </c>
      <c r="B21" s="2099"/>
      <c r="C21" s="2099"/>
      <c r="D21" s="2100"/>
      <c r="E21" s="2100"/>
      <c r="F21" s="2100"/>
      <c r="G21" s="2100"/>
      <c r="H21" s="2100"/>
      <c r="I21" s="2100"/>
      <c r="J21" s="2100"/>
      <c r="K21" s="2100"/>
      <c r="L21" s="2100"/>
      <c r="M21" s="2100"/>
      <c r="N21" s="2100"/>
      <c r="O21" s="2100"/>
      <c r="P21" s="2100"/>
      <c r="Q21" s="2100"/>
      <c r="R21" s="2100"/>
      <c r="S21" s="2100"/>
      <c r="T21" s="2100"/>
      <c r="U21" s="2100"/>
      <c r="V21" s="2101"/>
      <c r="W21" s="2110">
        <f>W20*0.1</f>
        <v>0</v>
      </c>
      <c r="X21" s="2110"/>
      <c r="Y21" s="2110"/>
    </row>
    <row r="22" spans="1:25" s="180" customFormat="1" ht="27" customHeight="1">
      <c r="A22" s="2098" t="s">
        <v>283</v>
      </c>
      <c r="B22" s="2099"/>
      <c r="C22" s="2099"/>
      <c r="D22" s="2100"/>
      <c r="E22" s="2100"/>
      <c r="F22" s="2100"/>
      <c r="G22" s="2100"/>
      <c r="H22" s="2100"/>
      <c r="I22" s="2100"/>
      <c r="J22" s="2100"/>
      <c r="K22" s="2100"/>
      <c r="L22" s="2100"/>
      <c r="M22" s="2100"/>
      <c r="N22" s="2100"/>
      <c r="O22" s="2100"/>
      <c r="P22" s="2100"/>
      <c r="Q22" s="2100"/>
      <c r="R22" s="2100"/>
      <c r="S22" s="2100"/>
      <c r="T22" s="2100"/>
      <c r="U22" s="2100"/>
      <c r="V22" s="2101"/>
      <c r="W22" s="2110">
        <f>SUM(W20:Y21)</f>
        <v>0</v>
      </c>
      <c r="X22" s="2110"/>
      <c r="Y22" s="2110"/>
    </row>
    <row r="23" spans="1:25" s="180" customFormat="1" ht="27" customHeight="1">
      <c r="A23" s="2098" t="s">
        <v>284</v>
      </c>
      <c r="B23" s="2099"/>
      <c r="C23" s="2099"/>
      <c r="D23" s="2100"/>
      <c r="E23" s="2100"/>
      <c r="F23" s="2100"/>
      <c r="G23" s="2100"/>
      <c r="H23" s="2100"/>
      <c r="I23" s="2100"/>
      <c r="J23" s="2100"/>
      <c r="K23" s="2100"/>
      <c r="L23" s="2100"/>
      <c r="M23" s="2100"/>
      <c r="N23" s="2100"/>
      <c r="O23" s="2100"/>
      <c r="P23" s="2100"/>
      <c r="Q23" s="2100"/>
      <c r="R23" s="2100"/>
      <c r="S23" s="2100"/>
      <c r="T23" s="2100"/>
      <c r="U23" s="2100"/>
      <c r="V23" s="2101"/>
      <c r="W23" s="2111"/>
      <c r="X23" s="2111"/>
      <c r="Y23" s="2111"/>
    </row>
    <row r="24" spans="1:25" s="180" customFormat="1" ht="27" customHeight="1">
      <c r="A24" s="2111"/>
      <c r="B24" s="2111"/>
      <c r="C24" s="2111"/>
      <c r="D24" s="2111"/>
      <c r="E24" s="2111"/>
      <c r="F24" s="2111"/>
      <c r="G24" s="2111"/>
      <c r="H24" s="2111"/>
      <c r="I24" s="2111"/>
      <c r="J24" s="2111"/>
      <c r="K24" s="2111"/>
      <c r="L24" s="2111"/>
      <c r="M24" s="2111"/>
      <c r="N24" s="2111"/>
      <c r="O24" s="2111"/>
      <c r="P24" s="2111"/>
      <c r="Q24" s="2111"/>
      <c r="R24" s="2111"/>
      <c r="S24" s="2111"/>
      <c r="T24" s="2111"/>
      <c r="U24" s="2111"/>
      <c r="V24" s="2111"/>
      <c r="W24" s="2111"/>
      <c r="X24" s="2111"/>
      <c r="Y24" s="2111"/>
    </row>
    <row r="25" spans="1:25" s="180" customFormat="1" ht="27" customHeight="1">
      <c r="A25" s="2111"/>
      <c r="B25" s="2111"/>
      <c r="C25" s="2111"/>
      <c r="D25" s="2111"/>
      <c r="E25" s="2111"/>
      <c r="F25" s="2111"/>
      <c r="G25" s="2111"/>
      <c r="H25" s="2111"/>
      <c r="I25" s="2111"/>
      <c r="J25" s="2111"/>
      <c r="K25" s="2111"/>
      <c r="L25" s="2111"/>
      <c r="M25" s="2111"/>
      <c r="N25" s="2111"/>
      <c r="O25" s="2111"/>
      <c r="P25" s="2111"/>
      <c r="Q25" s="2111"/>
      <c r="R25" s="2111"/>
      <c r="S25" s="2111"/>
      <c r="T25" s="2111"/>
      <c r="U25" s="2111"/>
      <c r="V25" s="2111"/>
      <c r="W25" s="2111"/>
      <c r="X25" s="2111"/>
      <c r="Y25" s="2111"/>
    </row>
    <row r="26" spans="1:25" s="180" customFormat="1" ht="27" customHeight="1">
      <c r="A26" s="2111"/>
      <c r="B26" s="2111"/>
      <c r="C26" s="2111"/>
      <c r="D26" s="2111"/>
      <c r="E26" s="2111"/>
      <c r="F26" s="2111"/>
      <c r="G26" s="2111"/>
      <c r="H26" s="2111"/>
      <c r="I26" s="2111"/>
      <c r="J26" s="2111"/>
      <c r="K26" s="2111"/>
      <c r="L26" s="2111"/>
      <c r="M26" s="2111"/>
      <c r="N26" s="2111"/>
      <c r="O26" s="2111"/>
      <c r="P26" s="2111"/>
      <c r="Q26" s="2111"/>
      <c r="R26" s="2111"/>
      <c r="S26" s="2111"/>
      <c r="T26" s="2111"/>
      <c r="U26" s="2111"/>
      <c r="V26" s="2111"/>
      <c r="W26" s="2111"/>
      <c r="X26" s="2111"/>
      <c r="Y26" s="2111"/>
    </row>
    <row r="27" spans="1:25" s="180" customFormat="1" ht="27" customHeight="1">
      <c r="A27" s="2111"/>
      <c r="B27" s="2111"/>
      <c r="C27" s="2111"/>
      <c r="D27" s="2111"/>
      <c r="E27" s="2111"/>
      <c r="F27" s="2111"/>
      <c r="G27" s="2111"/>
      <c r="H27" s="2111"/>
      <c r="I27" s="2111"/>
      <c r="J27" s="2111"/>
      <c r="K27" s="2111"/>
      <c r="L27" s="2111"/>
      <c r="M27" s="2111"/>
      <c r="N27" s="2111"/>
      <c r="O27" s="2111"/>
      <c r="P27" s="2111"/>
      <c r="Q27" s="2111"/>
      <c r="R27" s="2111"/>
      <c r="S27" s="2111"/>
      <c r="T27" s="2111"/>
      <c r="U27" s="2111"/>
      <c r="V27" s="2111"/>
      <c r="W27" s="2111"/>
      <c r="X27" s="2111"/>
      <c r="Y27" s="2111"/>
    </row>
    <row r="28" spans="1:25" s="180" customFormat="1" ht="27" customHeight="1">
      <c r="A28" s="2111"/>
      <c r="B28" s="2111"/>
      <c r="C28" s="2111"/>
      <c r="D28" s="2111"/>
      <c r="E28" s="2111"/>
      <c r="F28" s="2111"/>
      <c r="G28" s="2111"/>
      <c r="H28" s="2111"/>
      <c r="I28" s="2111"/>
      <c r="J28" s="2111"/>
      <c r="K28" s="2111"/>
      <c r="L28" s="2111"/>
      <c r="M28" s="2111"/>
      <c r="N28" s="2111"/>
      <c r="O28" s="2111"/>
      <c r="P28" s="2111"/>
      <c r="Q28" s="2111"/>
      <c r="R28" s="2111"/>
      <c r="S28" s="2111"/>
      <c r="T28" s="2111"/>
      <c r="U28" s="2111"/>
      <c r="V28" s="2111"/>
      <c r="W28" s="2111"/>
      <c r="X28" s="2111"/>
      <c r="Y28" s="2111"/>
    </row>
    <row r="29" spans="1:25" s="180" customFormat="1" ht="27" customHeight="1">
      <c r="A29" s="2111"/>
      <c r="B29" s="2111"/>
      <c r="C29" s="2111"/>
      <c r="D29" s="2111"/>
      <c r="E29" s="2111"/>
      <c r="F29" s="2111"/>
      <c r="G29" s="2111"/>
      <c r="H29" s="2111"/>
      <c r="I29" s="2111"/>
      <c r="J29" s="2111"/>
      <c r="K29" s="2111"/>
      <c r="L29" s="2111"/>
      <c r="M29" s="2111"/>
      <c r="N29" s="2111"/>
      <c r="O29" s="2111"/>
      <c r="P29" s="2111"/>
      <c r="Q29" s="2111"/>
      <c r="R29" s="2111"/>
      <c r="S29" s="2111"/>
      <c r="T29" s="2111"/>
      <c r="U29" s="2111"/>
      <c r="V29" s="2111"/>
      <c r="W29" s="2111"/>
      <c r="X29" s="2111"/>
      <c r="Y29" s="2111"/>
    </row>
    <row r="30" spans="1:25" s="180" customFormat="1" ht="27" customHeight="1">
      <c r="A30" s="2111"/>
      <c r="B30" s="2111"/>
      <c r="C30" s="2111"/>
      <c r="D30" s="2111"/>
      <c r="E30" s="2111"/>
      <c r="F30" s="2111"/>
      <c r="G30" s="2111"/>
      <c r="H30" s="2111"/>
      <c r="I30" s="2111"/>
      <c r="J30" s="2111"/>
      <c r="K30" s="2111"/>
      <c r="L30" s="2111"/>
      <c r="M30" s="2111"/>
      <c r="N30" s="2111"/>
      <c r="O30" s="2111"/>
      <c r="P30" s="2111"/>
      <c r="Q30" s="2111"/>
      <c r="R30" s="2111"/>
      <c r="S30" s="2111"/>
      <c r="T30" s="2111"/>
      <c r="U30" s="2111"/>
      <c r="V30" s="2111"/>
      <c r="W30" s="2111"/>
      <c r="X30" s="2111"/>
      <c r="Y30" s="2111"/>
    </row>
    <row r="31" spans="1:25" s="180" customFormat="1" ht="27" customHeight="1">
      <c r="A31" s="2111"/>
      <c r="B31" s="2111"/>
      <c r="C31" s="2111"/>
      <c r="D31" s="2111"/>
      <c r="E31" s="2111"/>
      <c r="F31" s="2111"/>
      <c r="G31" s="2111"/>
      <c r="H31" s="2111"/>
      <c r="I31" s="2111"/>
      <c r="J31" s="2111"/>
      <c r="K31" s="2111"/>
      <c r="L31" s="2111"/>
      <c r="M31" s="2111"/>
      <c r="N31" s="2111"/>
      <c r="O31" s="2111"/>
      <c r="P31" s="2111"/>
      <c r="Q31" s="2111"/>
      <c r="R31" s="2111"/>
      <c r="S31" s="2111"/>
      <c r="T31" s="2111"/>
      <c r="U31" s="2111"/>
      <c r="V31" s="2111"/>
      <c r="W31" s="2111"/>
      <c r="X31" s="2111"/>
      <c r="Y31" s="2111"/>
    </row>
    <row r="32" spans="1:25" s="180" customFormat="1" ht="27" customHeight="1">
      <c r="A32" s="2111"/>
      <c r="B32" s="2111"/>
      <c r="C32" s="2111"/>
      <c r="D32" s="2111"/>
      <c r="E32" s="2111"/>
      <c r="F32" s="2111"/>
      <c r="G32" s="2111"/>
      <c r="H32" s="2111"/>
      <c r="I32" s="2111"/>
      <c r="J32" s="2111"/>
      <c r="K32" s="2111"/>
      <c r="L32" s="2111"/>
      <c r="M32" s="2111"/>
      <c r="N32" s="2111"/>
      <c r="O32" s="2111"/>
      <c r="P32" s="2111"/>
      <c r="Q32" s="2111"/>
      <c r="R32" s="2111"/>
      <c r="S32" s="2111"/>
      <c r="T32" s="2111"/>
      <c r="U32" s="2111"/>
      <c r="V32" s="2111"/>
      <c r="W32" s="2111"/>
      <c r="X32" s="2111"/>
      <c r="Y32" s="2111"/>
    </row>
    <row r="33" spans="1:25" s="180" customFormat="1" ht="27" customHeight="1">
      <c r="A33" s="2111"/>
      <c r="B33" s="2111"/>
      <c r="C33" s="2111"/>
      <c r="D33" s="2111"/>
      <c r="E33" s="2111"/>
      <c r="F33" s="2111"/>
      <c r="G33" s="2111"/>
      <c r="H33" s="2111"/>
      <c r="I33" s="2111"/>
      <c r="J33" s="2111"/>
      <c r="K33" s="2111"/>
      <c r="L33" s="2111"/>
      <c r="M33" s="2111"/>
      <c r="N33" s="2111"/>
      <c r="O33" s="2111"/>
      <c r="P33" s="2111"/>
      <c r="Q33" s="2111"/>
      <c r="R33" s="2111"/>
      <c r="S33" s="2111"/>
      <c r="T33" s="2111"/>
      <c r="U33" s="2111"/>
      <c r="V33" s="2111"/>
      <c r="W33" s="2111"/>
      <c r="X33" s="2111"/>
      <c r="Y33" s="2111"/>
    </row>
    <row r="34" spans="1:25" s="180" customFormat="1" ht="14.25" customHeight="1">
      <c r="A34" s="2113" t="s">
        <v>1604</v>
      </c>
      <c r="B34" s="2113"/>
      <c r="C34" s="2113"/>
      <c r="D34" s="2113"/>
      <c r="E34" s="2113"/>
      <c r="F34" s="2113"/>
      <c r="G34" s="2113"/>
      <c r="H34" s="2113"/>
      <c r="I34" s="2113"/>
      <c r="J34" s="2113"/>
      <c r="K34" s="2113"/>
      <c r="L34" s="2113"/>
      <c r="M34" s="2113"/>
      <c r="N34" s="2113"/>
      <c r="O34" s="2113"/>
      <c r="P34" s="2113"/>
      <c r="Q34" s="2113"/>
      <c r="R34" s="2113"/>
      <c r="S34" s="2113"/>
      <c r="T34" s="2113"/>
      <c r="U34" s="2113"/>
      <c r="V34" s="2113"/>
      <c r="W34" s="2113"/>
      <c r="X34" s="2113"/>
      <c r="Y34" s="2113"/>
    </row>
    <row r="35" spans="1:25" ht="13.5" customHeight="1">
      <c r="A35" s="818" t="s">
        <v>1605</v>
      </c>
      <c r="E35" s="2112"/>
      <c r="F35" s="2112"/>
      <c r="G35" s="2112"/>
      <c r="H35" s="2112"/>
      <c r="I35" s="2112"/>
      <c r="J35" s="240" t="s">
        <v>1606</v>
      </c>
    </row>
    <row r="36" spans="1:25" ht="13.5" customHeight="1"/>
    <row r="46" spans="1:25">
      <c r="A46" s="252"/>
    </row>
  </sheetData>
  <mergeCells count="123">
    <mergeCell ref="E35:I35"/>
    <mergeCell ref="A34:Y34"/>
    <mergeCell ref="R33:T33"/>
    <mergeCell ref="U33:V33"/>
    <mergeCell ref="W33:Y33"/>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A27:C27"/>
    <mergeCell ref="D27:H27"/>
    <mergeCell ref="I27:J27"/>
    <mergeCell ref="K27:L27"/>
    <mergeCell ref="M27:O27"/>
    <mergeCell ref="P27:Q27"/>
    <mergeCell ref="R27:T27"/>
    <mergeCell ref="U27:V27"/>
    <mergeCell ref="W27:Y27"/>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A18:V18"/>
    <mergeCell ref="W18:Y18"/>
    <mergeCell ref="A12:C12"/>
    <mergeCell ref="A13:C13"/>
    <mergeCell ref="D13:M13"/>
    <mergeCell ref="D12:M12"/>
    <mergeCell ref="O13:X13"/>
    <mergeCell ref="A15:V15"/>
    <mergeCell ref="W15:Y15"/>
    <mergeCell ref="S2:Y2"/>
    <mergeCell ref="A9:Y9"/>
    <mergeCell ref="A11:C11"/>
    <mergeCell ref="A16:V16"/>
    <mergeCell ref="W16:Y16"/>
    <mergeCell ref="A17:V17"/>
    <mergeCell ref="W17:Y17"/>
    <mergeCell ref="A3:I3"/>
    <mergeCell ref="Q4:Y5"/>
    <mergeCell ref="Q6:Y6"/>
    <mergeCell ref="Q7:Y7"/>
    <mergeCell ref="D10:Y11"/>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topLeftCell="A24" zoomScale="85" zoomScaleNormal="95" zoomScaleSheetLayoutView="85" workbookViewId="0">
      <selection activeCell="C11" sqref="C11"/>
    </sheetView>
  </sheetViews>
  <sheetFormatPr defaultColWidth="3.25" defaultRowHeight="13.5"/>
  <cols>
    <col min="1" max="16384" width="3.25" style="100"/>
  </cols>
  <sheetData>
    <row r="5" spans="1:25">
      <c r="A5" s="98" t="s">
        <v>322</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2187" t="s">
        <v>323</v>
      </c>
      <c r="B7" s="2188"/>
      <c r="C7" s="2188"/>
      <c r="D7" s="2188"/>
      <c r="E7" s="2188"/>
      <c r="F7" s="2188"/>
      <c r="G7" s="2188"/>
      <c r="H7" s="2188"/>
      <c r="I7" s="2188"/>
      <c r="J7" s="2188"/>
      <c r="K7" s="2188"/>
      <c r="L7" s="2188"/>
      <c r="M7" s="2188"/>
      <c r="N7" s="2188"/>
      <c r="O7" s="2188"/>
      <c r="P7" s="2188"/>
      <c r="Q7" s="2188"/>
      <c r="R7" s="2188"/>
      <c r="S7" s="2188"/>
      <c r="T7" s="2188"/>
      <c r="U7" s="2188"/>
      <c r="V7" s="2188"/>
      <c r="W7" s="2188"/>
      <c r="X7" s="2188"/>
      <c r="Y7" s="2189"/>
    </row>
    <row r="8" spans="1:25" ht="26.1" customHeight="1">
      <c r="A8" s="2190" t="s">
        <v>324</v>
      </c>
      <c r="B8" s="2191"/>
      <c r="C8" s="2191"/>
      <c r="D8" s="2191"/>
      <c r="E8" s="2191"/>
      <c r="F8" s="2191"/>
      <c r="G8" s="2191"/>
      <c r="H8" s="2191"/>
      <c r="I8" s="2191"/>
      <c r="J8" s="2191"/>
      <c r="K8" s="2191"/>
      <c r="L8" s="2191"/>
      <c r="M8" s="2191"/>
      <c r="N8" s="2191"/>
      <c r="O8" s="2191"/>
      <c r="P8" s="2191"/>
      <c r="Q8" s="2191"/>
      <c r="R8" s="2191"/>
      <c r="S8" s="2191"/>
      <c r="T8" s="2191"/>
      <c r="U8" s="2191"/>
      <c r="V8" s="2191"/>
      <c r="W8" s="2191"/>
      <c r="X8" s="2191"/>
      <c r="Y8" s="2192"/>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239</v>
      </c>
      <c r="R10" s="2193">
        <v>37778</v>
      </c>
      <c r="S10" s="2193"/>
      <c r="T10" s="2193"/>
      <c r="U10" s="2193"/>
      <c r="V10" s="2193"/>
      <c r="W10" s="2193"/>
      <c r="X10" s="2193"/>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325</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70" t="str">
        <f>"第50"&amp;入力シート!C3&amp;"-"&amp;入力シート!C4&amp;"号"</f>
        <v>第507-12345-001号</v>
      </c>
      <c r="E14" s="370"/>
      <c r="F14" s="370"/>
      <c r="G14" s="370"/>
      <c r="H14" s="370"/>
      <c r="I14" s="370"/>
      <c r="J14" s="370"/>
      <c r="K14" s="370"/>
      <c r="L14" s="370"/>
      <c r="M14" s="370"/>
      <c r="N14" s="119"/>
      <c r="O14" s="119"/>
      <c r="P14" s="119"/>
      <c r="Q14" s="119"/>
      <c r="R14" s="119"/>
      <c r="S14" s="2194" t="str">
        <f>入力シート!C26</f>
        <v>(株）福岡企画技調</v>
      </c>
      <c r="T14" s="2058"/>
      <c r="U14" s="2058"/>
      <c r="V14" s="2058"/>
      <c r="W14" s="2058"/>
      <c r="X14" s="2058"/>
      <c r="Y14" s="2195"/>
    </row>
    <row r="15" spans="1:25" ht="13.5" customHeight="1">
      <c r="A15" s="118"/>
      <c r="B15" s="2197" t="s">
        <v>241</v>
      </c>
      <c r="C15" s="2197"/>
      <c r="D15" s="2199" t="str">
        <f>入力シート!C10</f>
        <v>県道博多天神線排水性舗装工事（第２工区）</v>
      </c>
      <c r="E15" s="2200"/>
      <c r="F15" s="2200"/>
      <c r="G15" s="2200"/>
      <c r="H15" s="2200"/>
      <c r="I15" s="2200"/>
      <c r="J15" s="2200"/>
      <c r="K15" s="2200"/>
      <c r="L15" s="2200"/>
      <c r="M15" s="2200"/>
      <c r="N15" s="2202" t="s">
        <v>326</v>
      </c>
      <c r="O15" s="2202"/>
      <c r="P15" s="2202"/>
      <c r="Q15" s="2202"/>
      <c r="R15" s="2202"/>
      <c r="S15" s="2058"/>
      <c r="T15" s="2058"/>
      <c r="U15" s="2058"/>
      <c r="V15" s="2058"/>
      <c r="W15" s="2058"/>
      <c r="X15" s="2058"/>
      <c r="Y15" s="2195"/>
    </row>
    <row r="16" spans="1:25">
      <c r="A16" s="118"/>
      <c r="B16" s="2198"/>
      <c r="C16" s="2198"/>
      <c r="D16" s="2201"/>
      <c r="E16" s="2201"/>
      <c r="F16" s="2201"/>
      <c r="G16" s="2201"/>
      <c r="H16" s="2201"/>
      <c r="I16" s="2201"/>
      <c r="J16" s="2201"/>
      <c r="K16" s="2201"/>
      <c r="L16" s="2201"/>
      <c r="M16" s="2201"/>
      <c r="N16" s="2196" t="s">
        <v>327</v>
      </c>
      <c r="O16" s="2196"/>
      <c r="P16" s="2196"/>
      <c r="Q16" s="2196"/>
      <c r="R16" s="2196"/>
      <c r="S16" s="2203" t="str">
        <f>入力シート!C16</f>
        <v>福岡次郎</v>
      </c>
      <c r="T16" s="2203"/>
      <c r="U16" s="2203"/>
      <c r="V16" s="2203"/>
      <c r="W16" s="2203"/>
      <c r="X16" s="2204"/>
      <c r="Y16" s="2205"/>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2162" t="s">
        <v>328</v>
      </c>
      <c r="C18" s="2162"/>
      <c r="D18" s="2162"/>
      <c r="E18" s="2162"/>
      <c r="F18" s="2162" t="s">
        <v>329</v>
      </c>
      <c r="G18" s="2162"/>
      <c r="H18" s="2162"/>
      <c r="I18" s="2162"/>
      <c r="J18" s="2162" t="s">
        <v>330</v>
      </c>
      <c r="K18" s="2162"/>
      <c r="L18" s="2162"/>
      <c r="M18" s="2162"/>
      <c r="N18" s="2162"/>
      <c r="O18" s="2162" t="s">
        <v>331</v>
      </c>
      <c r="P18" s="2162"/>
      <c r="Q18" s="2162"/>
      <c r="R18" s="2162"/>
      <c r="S18" s="2162"/>
      <c r="T18" s="2162" t="s">
        <v>332</v>
      </c>
      <c r="U18" s="2162"/>
      <c r="V18" s="2162"/>
      <c r="W18" s="2162"/>
      <c r="X18" s="2162"/>
      <c r="Y18" s="121"/>
    </row>
    <row r="19" spans="1:25" ht="15.95" customHeight="1">
      <c r="A19" s="118"/>
      <c r="B19" s="2169" t="s">
        <v>1617</v>
      </c>
      <c r="C19" s="2170"/>
      <c r="D19" s="2170"/>
      <c r="E19" s="2171"/>
      <c r="F19" s="2120" t="s">
        <v>1618</v>
      </c>
      <c r="G19" s="2121"/>
      <c r="H19" s="2121"/>
      <c r="I19" s="2122"/>
      <c r="J19" s="2175" t="s">
        <v>1619</v>
      </c>
      <c r="K19" s="2176"/>
      <c r="L19" s="2176"/>
      <c r="M19" s="2176"/>
      <c r="N19" s="2177"/>
      <c r="O19" s="2181" t="s">
        <v>1616</v>
      </c>
      <c r="P19" s="2182"/>
      <c r="Q19" s="2182"/>
      <c r="R19" s="2182"/>
      <c r="S19" s="2183"/>
      <c r="T19" s="2163" t="s">
        <v>406</v>
      </c>
      <c r="U19" s="2164"/>
      <c r="V19" s="2164"/>
      <c r="W19" s="2164"/>
      <c r="X19" s="2165"/>
      <c r="Y19" s="121"/>
    </row>
    <row r="20" spans="1:25" ht="15.95" customHeight="1">
      <c r="A20" s="118"/>
      <c r="B20" s="2172"/>
      <c r="C20" s="2173"/>
      <c r="D20" s="2173"/>
      <c r="E20" s="2174"/>
      <c r="F20" s="2123"/>
      <c r="G20" s="2124"/>
      <c r="H20" s="2124"/>
      <c r="I20" s="2125"/>
      <c r="J20" s="2178"/>
      <c r="K20" s="2179"/>
      <c r="L20" s="2179"/>
      <c r="M20" s="2179"/>
      <c r="N20" s="2180"/>
      <c r="O20" s="2184"/>
      <c r="P20" s="2185"/>
      <c r="Q20" s="2185"/>
      <c r="R20" s="2185"/>
      <c r="S20" s="2186"/>
      <c r="T20" s="2166"/>
      <c r="U20" s="2167"/>
      <c r="V20" s="2167"/>
      <c r="W20" s="2167"/>
      <c r="X20" s="2168"/>
      <c r="Y20" s="121"/>
    </row>
    <row r="21" spans="1:25" ht="15.95" customHeight="1">
      <c r="A21" s="118"/>
      <c r="B21" s="2169"/>
      <c r="C21" s="2170"/>
      <c r="D21" s="2170"/>
      <c r="E21" s="2171"/>
      <c r="F21" s="2169"/>
      <c r="G21" s="2170"/>
      <c r="H21" s="2170"/>
      <c r="I21" s="2171"/>
      <c r="J21" s="2175"/>
      <c r="K21" s="2176"/>
      <c r="L21" s="2176"/>
      <c r="M21" s="2176"/>
      <c r="N21" s="2177"/>
      <c r="O21" s="2181"/>
      <c r="P21" s="2182"/>
      <c r="Q21" s="2182"/>
      <c r="R21" s="2182"/>
      <c r="S21" s="2183"/>
      <c r="T21" s="2163"/>
      <c r="U21" s="2164"/>
      <c r="V21" s="2164"/>
      <c r="W21" s="2164"/>
      <c r="X21" s="2165"/>
      <c r="Y21" s="121"/>
    </row>
    <row r="22" spans="1:25" ht="15.95" customHeight="1">
      <c r="A22" s="118"/>
      <c r="B22" s="2172"/>
      <c r="C22" s="2173"/>
      <c r="D22" s="2173"/>
      <c r="E22" s="2174"/>
      <c r="F22" s="2172"/>
      <c r="G22" s="2173"/>
      <c r="H22" s="2173"/>
      <c r="I22" s="2174"/>
      <c r="J22" s="2178"/>
      <c r="K22" s="2179"/>
      <c r="L22" s="2179"/>
      <c r="M22" s="2179"/>
      <c r="N22" s="2180"/>
      <c r="O22" s="2184"/>
      <c r="P22" s="2185"/>
      <c r="Q22" s="2185"/>
      <c r="R22" s="2185"/>
      <c r="S22" s="2186"/>
      <c r="T22" s="2166"/>
      <c r="U22" s="2167"/>
      <c r="V22" s="2167"/>
      <c r="W22" s="2167"/>
      <c r="X22" s="2168"/>
      <c r="Y22" s="121"/>
    </row>
    <row r="23" spans="1:25" ht="15.95" customHeight="1">
      <c r="A23" s="118"/>
      <c r="B23" s="2169"/>
      <c r="C23" s="2170"/>
      <c r="D23" s="2170"/>
      <c r="E23" s="2171"/>
      <c r="F23" s="2169"/>
      <c r="G23" s="2170"/>
      <c r="H23" s="2170"/>
      <c r="I23" s="2171"/>
      <c r="J23" s="2175"/>
      <c r="K23" s="2176"/>
      <c r="L23" s="2176"/>
      <c r="M23" s="2176"/>
      <c r="N23" s="2177"/>
      <c r="O23" s="2181"/>
      <c r="P23" s="2182"/>
      <c r="Q23" s="2182"/>
      <c r="R23" s="2182"/>
      <c r="S23" s="2183"/>
      <c r="T23" s="2163"/>
      <c r="U23" s="2164"/>
      <c r="V23" s="2164"/>
      <c r="W23" s="2164"/>
      <c r="X23" s="2165"/>
      <c r="Y23" s="121"/>
    </row>
    <row r="24" spans="1:25" ht="15.95" customHeight="1">
      <c r="A24" s="118"/>
      <c r="B24" s="2172"/>
      <c r="C24" s="2173"/>
      <c r="D24" s="2173"/>
      <c r="E24" s="2174"/>
      <c r="F24" s="2172"/>
      <c r="G24" s="2173"/>
      <c r="H24" s="2173"/>
      <c r="I24" s="2174"/>
      <c r="J24" s="2178"/>
      <c r="K24" s="2179"/>
      <c r="L24" s="2179"/>
      <c r="M24" s="2179"/>
      <c r="N24" s="2180"/>
      <c r="O24" s="2184"/>
      <c r="P24" s="2185"/>
      <c r="Q24" s="2185"/>
      <c r="R24" s="2185"/>
      <c r="S24" s="2186"/>
      <c r="T24" s="2166"/>
      <c r="U24" s="2167"/>
      <c r="V24" s="2167"/>
      <c r="W24" s="2167"/>
      <c r="X24" s="2168"/>
      <c r="Y24" s="121"/>
    </row>
    <row r="25" spans="1:25" ht="15.95" customHeight="1">
      <c r="A25" s="118"/>
      <c r="B25" s="2169"/>
      <c r="C25" s="2170"/>
      <c r="D25" s="2170"/>
      <c r="E25" s="2171"/>
      <c r="F25" s="2169"/>
      <c r="G25" s="2170"/>
      <c r="H25" s="2170"/>
      <c r="I25" s="2171"/>
      <c r="J25" s="2175"/>
      <c r="K25" s="2176"/>
      <c r="L25" s="2176"/>
      <c r="M25" s="2176"/>
      <c r="N25" s="2177"/>
      <c r="O25" s="2181"/>
      <c r="P25" s="2182"/>
      <c r="Q25" s="2182"/>
      <c r="R25" s="2182"/>
      <c r="S25" s="2183"/>
      <c r="T25" s="2163"/>
      <c r="U25" s="2164"/>
      <c r="V25" s="2164"/>
      <c r="W25" s="2164"/>
      <c r="X25" s="2165"/>
      <c r="Y25" s="121"/>
    </row>
    <row r="26" spans="1:25" ht="15.95" customHeight="1">
      <c r="A26" s="118"/>
      <c r="B26" s="2172"/>
      <c r="C26" s="2173"/>
      <c r="D26" s="2173"/>
      <c r="E26" s="2174"/>
      <c r="F26" s="2172"/>
      <c r="G26" s="2173"/>
      <c r="H26" s="2173"/>
      <c r="I26" s="2174"/>
      <c r="J26" s="2178"/>
      <c r="K26" s="2179"/>
      <c r="L26" s="2179"/>
      <c r="M26" s="2179"/>
      <c r="N26" s="2180"/>
      <c r="O26" s="2184"/>
      <c r="P26" s="2185"/>
      <c r="Q26" s="2185"/>
      <c r="R26" s="2185"/>
      <c r="S26" s="2186"/>
      <c r="T26" s="2166"/>
      <c r="U26" s="2167"/>
      <c r="V26" s="2167"/>
      <c r="W26" s="2167"/>
      <c r="X26" s="2168"/>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239</v>
      </c>
      <c r="R29" s="2150" t="s">
        <v>994</v>
      </c>
      <c r="S29" s="2150"/>
      <c r="T29" s="2150"/>
      <c r="U29" s="2150"/>
      <c r="V29" s="2150"/>
      <c r="W29" s="2150"/>
      <c r="X29" s="2150"/>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2151" t="s">
        <v>333</v>
      </c>
      <c r="B31" s="2152"/>
      <c r="C31" s="2152"/>
      <c r="D31" s="2152"/>
      <c r="E31" s="2152"/>
      <c r="F31" s="2152"/>
      <c r="G31" s="2152"/>
      <c r="H31" s="2152"/>
      <c r="I31" s="2152"/>
      <c r="J31" s="2152"/>
      <c r="K31" s="2152"/>
      <c r="L31" s="2152"/>
      <c r="M31" s="2152"/>
      <c r="N31" s="2152"/>
      <c r="O31" s="2152"/>
      <c r="P31" s="2152"/>
      <c r="Q31" s="2152"/>
      <c r="R31" s="2152"/>
      <c r="S31" s="2152"/>
      <c r="T31" s="2152"/>
      <c r="U31" s="2152"/>
      <c r="V31" s="2152"/>
      <c r="W31" s="2152"/>
      <c r="X31" s="2152"/>
      <c r="Y31" s="2153"/>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506</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334</v>
      </c>
      <c r="T34" s="2161" t="str">
        <f>入力シート!C8</f>
        <v>福岡太郎</v>
      </c>
      <c r="U34" s="2161"/>
      <c r="V34" s="2161"/>
      <c r="W34" s="2161"/>
      <c r="X34" s="2161"/>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2162" t="s">
        <v>335</v>
      </c>
      <c r="C36" s="2162"/>
      <c r="D36" s="2162"/>
      <c r="E36" s="2162"/>
      <c r="F36" s="2162" t="s">
        <v>336</v>
      </c>
      <c r="G36" s="2162"/>
      <c r="H36" s="2162"/>
      <c r="I36" s="2162"/>
      <c r="J36" s="2162" t="s">
        <v>330</v>
      </c>
      <c r="K36" s="2162"/>
      <c r="L36" s="2162"/>
      <c r="M36" s="2162"/>
      <c r="N36" s="2162"/>
      <c r="O36" s="2162" t="s">
        <v>337</v>
      </c>
      <c r="P36" s="2162"/>
      <c r="Q36" s="2162"/>
      <c r="R36" s="2162"/>
      <c r="S36" s="2162"/>
      <c r="T36" s="2162" t="s">
        <v>338</v>
      </c>
      <c r="U36" s="2162"/>
      <c r="V36" s="2162"/>
      <c r="W36" s="2162"/>
      <c r="X36" s="2162"/>
      <c r="Y36" s="121"/>
    </row>
    <row r="37" spans="1:25" ht="15.95" customHeight="1">
      <c r="A37" s="118"/>
      <c r="B37" s="2138" t="str">
        <f>B19</f>
        <v>路盤工</v>
      </c>
      <c r="C37" s="2139"/>
      <c r="D37" s="2139"/>
      <c r="E37" s="2140"/>
      <c r="F37" s="2155" t="str">
        <f>F19</f>
        <v>上層路盤工
下層路盤工</v>
      </c>
      <c r="G37" s="2156"/>
      <c r="H37" s="2156"/>
      <c r="I37" s="2157"/>
      <c r="J37" s="2144" t="str">
        <f>J19</f>
        <v>施工完了時
施工幅、施工厚さ</v>
      </c>
      <c r="K37" s="2145"/>
      <c r="L37" s="2145"/>
      <c r="M37" s="2145"/>
      <c r="N37" s="2146"/>
      <c r="O37" s="2114"/>
      <c r="P37" s="2115"/>
      <c r="Q37" s="2115"/>
      <c r="R37" s="2115"/>
      <c r="S37" s="2116"/>
      <c r="T37" s="2114"/>
      <c r="U37" s="2115"/>
      <c r="V37" s="2115"/>
      <c r="W37" s="2115"/>
      <c r="X37" s="2116"/>
      <c r="Y37" s="121"/>
    </row>
    <row r="38" spans="1:25" ht="15.95" customHeight="1">
      <c r="A38" s="118"/>
      <c r="B38" s="2141"/>
      <c r="C38" s="2142"/>
      <c r="D38" s="2142"/>
      <c r="E38" s="2143"/>
      <c r="F38" s="2158"/>
      <c r="G38" s="2159"/>
      <c r="H38" s="2159"/>
      <c r="I38" s="2160"/>
      <c r="J38" s="2147"/>
      <c r="K38" s="2148"/>
      <c r="L38" s="2148"/>
      <c r="M38" s="2148"/>
      <c r="N38" s="2149"/>
      <c r="O38" s="2117"/>
      <c r="P38" s="2118"/>
      <c r="Q38" s="2118"/>
      <c r="R38" s="2118"/>
      <c r="S38" s="2119"/>
      <c r="T38" s="2117"/>
      <c r="U38" s="2118"/>
      <c r="V38" s="2118"/>
      <c r="W38" s="2118"/>
      <c r="X38" s="2119"/>
      <c r="Y38" s="121"/>
    </row>
    <row r="39" spans="1:25" ht="15.95" customHeight="1">
      <c r="A39" s="118"/>
      <c r="B39" s="2138">
        <f t="shared" ref="B39:B44" si="0">B21</f>
        <v>0</v>
      </c>
      <c r="C39" s="2139"/>
      <c r="D39" s="2139"/>
      <c r="E39" s="2140"/>
      <c r="F39" s="2138">
        <f t="shared" ref="F39:F44" si="1">F21</f>
        <v>0</v>
      </c>
      <c r="G39" s="2139"/>
      <c r="H39" s="2139"/>
      <c r="I39" s="2140"/>
      <c r="J39" s="2144">
        <f>J21</f>
        <v>0</v>
      </c>
      <c r="K39" s="2145"/>
      <c r="L39" s="2145"/>
      <c r="M39" s="2145"/>
      <c r="N39" s="2146"/>
      <c r="O39" s="2114"/>
      <c r="P39" s="2115"/>
      <c r="Q39" s="2115"/>
      <c r="R39" s="2115"/>
      <c r="S39" s="2116"/>
      <c r="T39" s="2114"/>
      <c r="U39" s="2115"/>
      <c r="V39" s="2115"/>
      <c r="W39" s="2115"/>
      <c r="X39" s="2116"/>
      <c r="Y39" s="121"/>
    </row>
    <row r="40" spans="1:25" ht="15.95" customHeight="1">
      <c r="A40" s="118"/>
      <c r="B40" s="2141"/>
      <c r="C40" s="2142"/>
      <c r="D40" s="2142"/>
      <c r="E40" s="2143"/>
      <c r="F40" s="2141"/>
      <c r="G40" s="2142"/>
      <c r="H40" s="2142"/>
      <c r="I40" s="2143"/>
      <c r="J40" s="2147"/>
      <c r="K40" s="2148"/>
      <c r="L40" s="2148"/>
      <c r="M40" s="2148"/>
      <c r="N40" s="2149"/>
      <c r="O40" s="2117"/>
      <c r="P40" s="2118"/>
      <c r="Q40" s="2118"/>
      <c r="R40" s="2118"/>
      <c r="S40" s="2119"/>
      <c r="T40" s="2117"/>
      <c r="U40" s="2118"/>
      <c r="V40" s="2118"/>
      <c r="W40" s="2118"/>
      <c r="X40" s="2119"/>
      <c r="Y40" s="121"/>
    </row>
    <row r="41" spans="1:25" ht="15.95" customHeight="1">
      <c r="A41" s="118"/>
      <c r="B41" s="2132">
        <f t="shared" si="0"/>
        <v>0</v>
      </c>
      <c r="C41" s="2133"/>
      <c r="D41" s="2133"/>
      <c r="E41" s="2134"/>
      <c r="F41" s="2132">
        <f t="shared" si="1"/>
        <v>0</v>
      </c>
      <c r="G41" s="2133"/>
      <c r="H41" s="2133"/>
      <c r="I41" s="2134"/>
      <c r="J41" s="2135">
        <f t="shared" ref="J41:J44" si="2">J23</f>
        <v>0</v>
      </c>
      <c r="K41" s="2136"/>
      <c r="L41" s="2136"/>
      <c r="M41" s="2136"/>
      <c r="N41" s="2137"/>
      <c r="O41" s="2129"/>
      <c r="P41" s="2130"/>
      <c r="Q41" s="2130"/>
      <c r="R41" s="2130"/>
      <c r="S41" s="2131"/>
      <c r="T41" s="2129"/>
      <c r="U41" s="2130"/>
      <c r="V41" s="2130"/>
      <c r="W41" s="2130"/>
      <c r="X41" s="2131"/>
      <c r="Y41" s="121"/>
    </row>
    <row r="42" spans="1:25" ht="15.95" customHeight="1">
      <c r="A42" s="118"/>
      <c r="B42" s="2132">
        <f t="shared" si="0"/>
        <v>0</v>
      </c>
      <c r="C42" s="2133"/>
      <c r="D42" s="2133"/>
      <c r="E42" s="2134"/>
      <c r="F42" s="2132">
        <f t="shared" si="1"/>
        <v>0</v>
      </c>
      <c r="G42" s="2133"/>
      <c r="H42" s="2133"/>
      <c r="I42" s="2134"/>
      <c r="J42" s="2135">
        <f t="shared" si="2"/>
        <v>0</v>
      </c>
      <c r="K42" s="2136"/>
      <c r="L42" s="2136"/>
      <c r="M42" s="2136"/>
      <c r="N42" s="2137"/>
      <c r="O42" s="2129"/>
      <c r="P42" s="2130"/>
      <c r="Q42" s="2130"/>
      <c r="R42" s="2130"/>
      <c r="S42" s="2131"/>
      <c r="T42" s="2129"/>
      <c r="U42" s="2130"/>
      <c r="V42" s="2130"/>
      <c r="W42" s="2130"/>
      <c r="X42" s="2131"/>
      <c r="Y42" s="121"/>
    </row>
    <row r="43" spans="1:25" ht="15.95" customHeight="1">
      <c r="A43" s="118"/>
      <c r="B43" s="2126">
        <f t="shared" si="0"/>
        <v>0</v>
      </c>
      <c r="C43" s="2126"/>
      <c r="D43" s="2126"/>
      <c r="E43" s="2126"/>
      <c r="F43" s="2126">
        <f t="shared" si="1"/>
        <v>0</v>
      </c>
      <c r="G43" s="2126"/>
      <c r="H43" s="2126"/>
      <c r="I43" s="2126"/>
      <c r="J43" s="2127">
        <f t="shared" si="2"/>
        <v>0</v>
      </c>
      <c r="K43" s="2127"/>
      <c r="L43" s="2127"/>
      <c r="M43" s="2127"/>
      <c r="N43" s="2127"/>
      <c r="O43" s="2128"/>
      <c r="P43" s="2128"/>
      <c r="Q43" s="2128"/>
      <c r="R43" s="2128"/>
      <c r="S43" s="2128"/>
      <c r="T43" s="2128"/>
      <c r="U43" s="2128"/>
      <c r="V43" s="2128"/>
      <c r="W43" s="2128"/>
      <c r="X43" s="2128"/>
      <c r="Y43" s="121"/>
    </row>
    <row r="44" spans="1:25" ht="15.95" customHeight="1">
      <c r="A44" s="118"/>
      <c r="B44" s="2126">
        <f t="shared" si="0"/>
        <v>0</v>
      </c>
      <c r="C44" s="2126"/>
      <c r="D44" s="2126"/>
      <c r="E44" s="2126"/>
      <c r="F44" s="2126">
        <f t="shared" si="1"/>
        <v>0</v>
      </c>
      <c r="G44" s="2126"/>
      <c r="H44" s="2126"/>
      <c r="I44" s="2126"/>
      <c r="J44" s="2127">
        <f t="shared" si="2"/>
        <v>0</v>
      </c>
      <c r="K44" s="2127"/>
      <c r="L44" s="2127"/>
      <c r="M44" s="2127"/>
      <c r="N44" s="2127"/>
      <c r="O44" s="2128"/>
      <c r="P44" s="2128"/>
      <c r="Q44" s="2128"/>
      <c r="R44" s="2128"/>
      <c r="S44" s="2128"/>
      <c r="T44" s="2128"/>
      <c r="U44" s="2128"/>
      <c r="V44" s="2128"/>
      <c r="W44" s="2128"/>
      <c r="X44" s="2128"/>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239</v>
      </c>
      <c r="R47" s="2150"/>
      <c r="S47" s="2150"/>
      <c r="T47" s="2150"/>
      <c r="U47" s="2150"/>
      <c r="V47" s="2150"/>
      <c r="W47" s="2150"/>
      <c r="X47" s="2150"/>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2151" t="s">
        <v>339</v>
      </c>
      <c r="B49" s="2152"/>
      <c r="C49" s="2152"/>
      <c r="D49" s="2152"/>
      <c r="E49" s="2152"/>
      <c r="F49" s="2152"/>
      <c r="G49" s="2152"/>
      <c r="H49" s="2152"/>
      <c r="I49" s="2152"/>
      <c r="J49" s="2152"/>
      <c r="K49" s="2152"/>
      <c r="L49" s="2152"/>
      <c r="M49" s="2152"/>
      <c r="N49" s="2152"/>
      <c r="O49" s="2152"/>
      <c r="P49" s="2152"/>
      <c r="Q49" s="2152"/>
      <c r="R49" s="2152"/>
      <c r="S49" s="2152"/>
      <c r="T49" s="2152"/>
      <c r="U49" s="2152"/>
      <c r="V49" s="2152"/>
      <c r="W49" s="2152"/>
      <c r="X49" s="2152"/>
      <c r="Y49" s="2153"/>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340</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334</v>
      </c>
      <c r="S53" s="2154"/>
      <c r="T53" s="2154"/>
      <c r="U53" s="2154"/>
      <c r="V53" s="2154"/>
      <c r="W53" s="2154"/>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17"/>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topLeftCell="A7" zoomScale="80" zoomScaleNormal="85" zoomScaleSheetLayoutView="80" workbookViewId="0">
      <selection activeCell="E22" sqref="E22:T22"/>
    </sheetView>
  </sheetViews>
  <sheetFormatPr defaultColWidth="4" defaultRowHeight="13.5"/>
  <cols>
    <col min="1" max="1" width="4" style="1" customWidth="1"/>
    <col min="2" max="2" width="6" style="1" customWidth="1"/>
    <col min="3" max="16384" width="4" style="1"/>
  </cols>
  <sheetData>
    <row r="1" spans="1:21">
      <c r="A1" s="1" t="s">
        <v>45</v>
      </c>
    </row>
    <row r="2" spans="1:21">
      <c r="K2" s="495"/>
      <c r="L2" s="495"/>
      <c r="M2" s="495"/>
      <c r="N2" s="495"/>
      <c r="O2" s="495"/>
      <c r="P2" s="495"/>
      <c r="Q2" s="495"/>
      <c r="R2" s="495"/>
      <c r="S2" s="495"/>
      <c r="T2" s="495"/>
      <c r="U2" s="495"/>
    </row>
    <row r="3" spans="1:21" ht="16.5" customHeight="1">
      <c r="K3" s="495"/>
      <c r="L3" s="495"/>
      <c r="M3" s="495"/>
      <c r="N3" s="495"/>
      <c r="O3" s="495"/>
      <c r="P3" s="495"/>
      <c r="Q3" s="495"/>
      <c r="R3" s="495"/>
      <c r="S3" s="495"/>
      <c r="T3" s="495"/>
      <c r="U3" s="495"/>
    </row>
    <row r="4" spans="1:21" ht="22.5" customHeight="1">
      <c r="K4" s="495"/>
      <c r="L4" s="495"/>
      <c r="M4" s="495"/>
      <c r="N4" s="495"/>
      <c r="O4" s="495"/>
      <c r="P4" s="495"/>
      <c r="Q4" s="495"/>
      <c r="R4" s="495"/>
      <c r="S4" s="495"/>
      <c r="T4" s="495"/>
      <c r="U4" s="495"/>
    </row>
    <row r="5" spans="1:21" ht="16.5" customHeight="1">
      <c r="K5" s="495"/>
      <c r="L5" s="495"/>
      <c r="M5" s="495"/>
      <c r="N5" s="495"/>
      <c r="O5" s="495"/>
      <c r="P5" s="495"/>
      <c r="Q5" s="495"/>
      <c r="R5" s="495"/>
      <c r="S5" s="495"/>
      <c r="T5" s="495"/>
      <c r="U5" s="495"/>
    </row>
    <row r="6" spans="1:21" ht="22.5" customHeight="1">
      <c r="K6" s="495"/>
      <c r="L6" s="495"/>
      <c r="M6" s="495"/>
      <c r="N6" s="495"/>
      <c r="O6" s="495"/>
      <c r="P6" s="495"/>
      <c r="Q6" s="495"/>
      <c r="R6" s="495"/>
      <c r="S6" s="495"/>
      <c r="T6" s="495"/>
      <c r="U6" s="495"/>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2193">
        <v>37778</v>
      </c>
      <c r="P10" s="2193"/>
      <c r="Q10" s="2193"/>
      <c r="R10" s="2193"/>
      <c r="S10" s="2193"/>
      <c r="T10" s="2193"/>
      <c r="U10" s="2250"/>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2206" t="str">
        <f>IF(入力シート!C24&lt;30000000,"福岡県"&amp;入力シート!C5&amp;"長　殿","福岡県知事　殿")</f>
        <v>福岡県○○県土整備事務所長　殿</v>
      </c>
      <c r="B12" s="2207"/>
      <c r="C12" s="2207"/>
      <c r="D12" s="2207"/>
      <c r="E12" s="2207"/>
      <c r="F12" s="2207"/>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2251" t="s">
        <v>1856</v>
      </c>
      <c r="L13" s="2251"/>
      <c r="M13" s="2246" t="s">
        <v>70</v>
      </c>
      <c r="N13" s="2246"/>
      <c r="O13" s="2247" t="str">
        <f>入力シート!C25</f>
        <v>福岡市博多区東公園７－７</v>
      </c>
      <c r="P13" s="2247"/>
      <c r="Q13" s="2247"/>
      <c r="R13" s="2247"/>
      <c r="S13" s="2247"/>
      <c r="T13" s="2247"/>
      <c r="U13" s="2248"/>
    </row>
    <row r="14" spans="1:21" ht="22.5" customHeight="1">
      <c r="A14" s="7"/>
      <c r="B14" s="2"/>
      <c r="C14" s="2"/>
      <c r="D14" s="2"/>
      <c r="E14" s="2"/>
      <c r="F14" s="2"/>
      <c r="G14" s="2"/>
      <c r="H14" s="2"/>
      <c r="I14" s="2"/>
      <c r="J14" s="2"/>
      <c r="K14" s="2"/>
      <c r="L14" s="2"/>
      <c r="M14" s="2246" t="s">
        <v>92</v>
      </c>
      <c r="N14" s="2246"/>
      <c r="O14" s="2247" t="str">
        <f>入力シート!C26</f>
        <v>(株）福岡企画技調</v>
      </c>
      <c r="P14" s="2247"/>
      <c r="Q14" s="2247"/>
      <c r="R14" s="2247"/>
      <c r="S14" s="2247"/>
      <c r="T14" s="2247"/>
      <c r="U14" s="2248"/>
    </row>
    <row r="15" spans="1:21" ht="22.5" customHeight="1">
      <c r="A15" s="7"/>
      <c r="B15" s="2"/>
      <c r="C15" s="2"/>
      <c r="D15" s="2"/>
      <c r="E15" s="2"/>
      <c r="F15" s="2"/>
      <c r="G15" s="2"/>
      <c r="H15" s="2"/>
      <c r="I15" s="2"/>
      <c r="J15" s="2"/>
      <c r="K15" s="2"/>
      <c r="L15" s="2"/>
      <c r="M15" s="2246" t="s">
        <v>71</v>
      </c>
      <c r="N15" s="2246"/>
      <c r="O15" s="2247" t="str">
        <f>入力シート!C27</f>
        <v>代表取締役　企画太郎</v>
      </c>
      <c r="P15" s="2247"/>
      <c r="Q15" s="2247"/>
      <c r="R15" s="2247"/>
      <c r="S15" s="2247"/>
      <c r="T15" s="2247"/>
      <c r="U15" s="2248"/>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2249" t="s">
        <v>23</v>
      </c>
      <c r="C17" s="2249"/>
      <c r="D17" s="2249"/>
      <c r="E17" s="2249"/>
      <c r="F17" s="2249"/>
      <c r="G17" s="2249"/>
      <c r="H17" s="2249"/>
      <c r="I17" s="2249"/>
      <c r="J17" s="2249"/>
      <c r="K17" s="2249"/>
      <c r="L17" s="2249"/>
      <c r="M17" s="2249"/>
      <c r="N17" s="2249"/>
      <c r="O17" s="2249"/>
      <c r="P17" s="2249"/>
      <c r="Q17" s="2249"/>
      <c r="R17" s="2249"/>
      <c r="S17" s="2249"/>
      <c r="T17" s="2249"/>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2226" t="s">
        <v>82</v>
      </c>
      <c r="C19" s="2226"/>
      <c r="D19" s="2226"/>
      <c r="E19" s="2237" t="str">
        <f>入力シート!C9</f>
        <v>道路整備事業</v>
      </c>
      <c r="F19" s="2237"/>
      <c r="G19" s="2237"/>
      <c r="H19" s="2237"/>
      <c r="I19" s="2237"/>
      <c r="J19" s="2226" t="s">
        <v>76</v>
      </c>
      <c r="K19" s="2226"/>
      <c r="L19" s="2226"/>
      <c r="M19" s="2237" t="str">
        <f>入力シート!C10</f>
        <v>県道博多天神線排水性舗装工事（第２工区）</v>
      </c>
      <c r="N19" s="2237"/>
      <c r="O19" s="2237"/>
      <c r="P19" s="2237"/>
      <c r="Q19" s="2237"/>
      <c r="R19" s="2237"/>
      <c r="S19" s="2237"/>
      <c r="T19" s="2237"/>
      <c r="U19" s="8"/>
    </row>
    <row r="20" spans="1:21" ht="30.75" customHeight="1">
      <c r="A20" s="7"/>
      <c r="B20" s="2233" t="s">
        <v>93</v>
      </c>
      <c r="C20" s="2234"/>
      <c r="D20" s="2235" t="s">
        <v>95</v>
      </c>
      <c r="E20" s="2237" t="str">
        <f>入力シート!C11</f>
        <v>主要地方道博多天神線</v>
      </c>
      <c r="F20" s="2237"/>
      <c r="G20" s="2237"/>
      <c r="H20" s="2237"/>
      <c r="I20" s="2237"/>
      <c r="J20" s="2226" t="s">
        <v>77</v>
      </c>
      <c r="K20" s="2226"/>
      <c r="L20" s="2226"/>
      <c r="M20" s="2238" t="str">
        <f>入力シート!C12</f>
        <v>福岡市博多区東公園地内</v>
      </c>
      <c r="N20" s="2239"/>
      <c r="O20" s="2239"/>
      <c r="P20" s="2239"/>
      <c r="Q20" s="2239"/>
      <c r="R20" s="2239"/>
      <c r="S20" s="2239"/>
      <c r="T20" s="2240"/>
      <c r="U20" s="8"/>
    </row>
    <row r="21" spans="1:21" ht="30.75" customHeight="1">
      <c r="A21" s="7"/>
      <c r="B21" s="2244" t="s">
        <v>94</v>
      </c>
      <c r="C21" s="2245"/>
      <c r="D21" s="2236"/>
      <c r="E21" s="2237"/>
      <c r="F21" s="2237"/>
      <c r="G21" s="2237"/>
      <c r="H21" s="2237"/>
      <c r="I21" s="2237"/>
      <c r="J21" s="2226"/>
      <c r="K21" s="2226"/>
      <c r="L21" s="2226"/>
      <c r="M21" s="2241"/>
      <c r="N21" s="2242"/>
      <c r="O21" s="2242"/>
      <c r="P21" s="2242"/>
      <c r="Q21" s="2242"/>
      <c r="R21" s="2242"/>
      <c r="S21" s="2242"/>
      <c r="T21" s="2243"/>
      <c r="U21" s="8"/>
    </row>
    <row r="22" spans="1:21" ht="30.75" customHeight="1">
      <c r="A22" s="7"/>
      <c r="B22" s="2226" t="s">
        <v>78</v>
      </c>
      <c r="C22" s="2226"/>
      <c r="D22" s="2226"/>
      <c r="E22" s="2227">
        <f>入力シート!C14</f>
        <v>45840</v>
      </c>
      <c r="F22" s="2228"/>
      <c r="G22" s="2228"/>
      <c r="H22" s="2228"/>
      <c r="I22" s="2228"/>
      <c r="J22" s="2228"/>
      <c r="K22" s="2228"/>
      <c r="L22" s="9" t="s">
        <v>22</v>
      </c>
      <c r="M22" s="2228">
        <f>入力シート!C15</f>
        <v>45988</v>
      </c>
      <c r="N22" s="2228"/>
      <c r="O22" s="2228"/>
      <c r="P22" s="2228"/>
      <c r="Q22" s="2228"/>
      <c r="R22" s="2228"/>
      <c r="S22" s="2228"/>
      <c r="T22" s="10"/>
      <c r="U22" s="8"/>
    </row>
    <row r="23" spans="1:21" ht="30.75" customHeight="1">
      <c r="A23" s="7"/>
      <c r="B23" s="2229" t="s">
        <v>24</v>
      </c>
      <c r="C23" s="2226"/>
      <c r="D23" s="2226"/>
      <c r="E23" s="2230" t="s">
        <v>96</v>
      </c>
      <c r="F23" s="2231"/>
      <c r="G23" s="2231"/>
      <c r="H23" s="2231"/>
      <c r="I23" s="2231"/>
      <c r="J23" s="2231"/>
      <c r="K23" s="2231"/>
      <c r="L23" s="2231"/>
      <c r="M23" s="2231"/>
      <c r="N23" s="2231"/>
      <c r="O23" s="2231"/>
      <c r="P23" s="2231"/>
      <c r="Q23" s="2231"/>
      <c r="R23" s="2231"/>
      <c r="S23" s="2231"/>
      <c r="T23" s="2232"/>
      <c r="U23" s="8"/>
    </row>
    <row r="24" spans="1:21" ht="30.75" customHeight="1">
      <c r="A24" s="7"/>
      <c r="B24" s="2220"/>
      <c r="C24" s="2221"/>
      <c r="D24" s="2222"/>
      <c r="E24" s="2223"/>
      <c r="F24" s="2224"/>
      <c r="G24" s="2224"/>
      <c r="H24" s="2224"/>
      <c r="I24" s="2224"/>
      <c r="J24" s="2224"/>
      <c r="K24" s="2224"/>
      <c r="L24" s="2224"/>
      <c r="M24" s="2224"/>
      <c r="N24" s="2224"/>
      <c r="O24" s="2224"/>
      <c r="P24" s="2224"/>
      <c r="Q24" s="2224"/>
      <c r="R24" s="2224"/>
      <c r="S24" s="2224"/>
      <c r="T24" s="2225"/>
      <c r="U24" s="8"/>
    </row>
    <row r="25" spans="1:21" ht="33" customHeight="1">
      <c r="A25" s="7"/>
      <c r="B25" s="2214"/>
      <c r="C25" s="2215"/>
      <c r="D25" s="2216"/>
      <c r="E25" s="2217"/>
      <c r="F25" s="2218"/>
      <c r="G25" s="2218"/>
      <c r="H25" s="2218"/>
      <c r="I25" s="2218"/>
      <c r="J25" s="2218"/>
      <c r="K25" s="2218"/>
      <c r="L25" s="2218"/>
      <c r="M25" s="2218"/>
      <c r="N25" s="2218"/>
      <c r="O25" s="2218"/>
      <c r="P25" s="2218"/>
      <c r="Q25" s="2218"/>
      <c r="R25" s="2218"/>
      <c r="S25" s="2218"/>
      <c r="T25" s="2219"/>
      <c r="U25" s="8"/>
    </row>
    <row r="26" spans="1:21" ht="33" customHeight="1">
      <c r="A26" s="7"/>
      <c r="B26" s="2214"/>
      <c r="C26" s="2215"/>
      <c r="D26" s="2216"/>
      <c r="E26" s="2217"/>
      <c r="F26" s="2218"/>
      <c r="G26" s="2218"/>
      <c r="H26" s="2218"/>
      <c r="I26" s="2218"/>
      <c r="J26" s="2218"/>
      <c r="K26" s="2218"/>
      <c r="L26" s="2218"/>
      <c r="M26" s="2218"/>
      <c r="N26" s="2218"/>
      <c r="O26" s="2218"/>
      <c r="P26" s="2218"/>
      <c r="Q26" s="2218"/>
      <c r="R26" s="2218"/>
      <c r="S26" s="2218"/>
      <c r="T26" s="2219"/>
      <c r="U26" s="8"/>
    </row>
    <row r="27" spans="1:21" ht="33" customHeight="1">
      <c r="A27" s="7"/>
      <c r="B27" s="2214"/>
      <c r="C27" s="2215"/>
      <c r="D27" s="2216"/>
      <c r="E27" s="2217"/>
      <c r="F27" s="2218"/>
      <c r="G27" s="2218"/>
      <c r="H27" s="2218"/>
      <c r="I27" s="2218"/>
      <c r="J27" s="2218"/>
      <c r="K27" s="2218"/>
      <c r="L27" s="2218"/>
      <c r="M27" s="2218"/>
      <c r="N27" s="2218"/>
      <c r="O27" s="2218"/>
      <c r="P27" s="2218"/>
      <c r="Q27" s="2218"/>
      <c r="R27" s="2218"/>
      <c r="S27" s="2218"/>
      <c r="T27" s="2219"/>
      <c r="U27" s="8"/>
    </row>
    <row r="28" spans="1:21" ht="33" customHeight="1">
      <c r="A28" s="7"/>
      <c r="B28" s="2214"/>
      <c r="C28" s="2215"/>
      <c r="D28" s="2216"/>
      <c r="E28" s="2217"/>
      <c r="F28" s="2218"/>
      <c r="G28" s="2218"/>
      <c r="H28" s="2218"/>
      <c r="I28" s="2218"/>
      <c r="J28" s="2218"/>
      <c r="K28" s="2218"/>
      <c r="L28" s="2218"/>
      <c r="M28" s="2218"/>
      <c r="N28" s="2218"/>
      <c r="O28" s="2218"/>
      <c r="P28" s="2218"/>
      <c r="Q28" s="2218"/>
      <c r="R28" s="2218"/>
      <c r="S28" s="2218"/>
      <c r="T28" s="2219"/>
      <c r="U28" s="8"/>
    </row>
    <row r="29" spans="1:21" ht="33" customHeight="1">
      <c r="A29" s="7"/>
      <c r="B29" s="2214"/>
      <c r="C29" s="2215"/>
      <c r="D29" s="2216"/>
      <c r="E29" s="2217"/>
      <c r="F29" s="2218"/>
      <c r="G29" s="2218"/>
      <c r="H29" s="2218"/>
      <c r="I29" s="2218"/>
      <c r="J29" s="2218"/>
      <c r="K29" s="2218"/>
      <c r="L29" s="2218"/>
      <c r="M29" s="2218"/>
      <c r="N29" s="2218"/>
      <c r="O29" s="2218"/>
      <c r="P29" s="2218"/>
      <c r="Q29" s="2218"/>
      <c r="R29" s="2218"/>
      <c r="S29" s="2218"/>
      <c r="T29" s="2219"/>
      <c r="U29" s="8"/>
    </row>
    <row r="30" spans="1:21" ht="33" customHeight="1">
      <c r="A30" s="7"/>
      <c r="B30" s="2208"/>
      <c r="C30" s="2209"/>
      <c r="D30" s="2210"/>
      <c r="E30" s="2211"/>
      <c r="F30" s="2212"/>
      <c r="G30" s="2212"/>
      <c r="H30" s="2212"/>
      <c r="I30" s="2212"/>
      <c r="J30" s="2212"/>
      <c r="K30" s="2212"/>
      <c r="L30" s="2212"/>
      <c r="M30" s="2212"/>
      <c r="N30" s="2212"/>
      <c r="O30" s="2212"/>
      <c r="P30" s="2212"/>
      <c r="Q30" s="2212"/>
      <c r="R30" s="2212"/>
      <c r="S30" s="2212"/>
      <c r="T30" s="2213"/>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O10:U10"/>
    <mergeCell ref="K13:L13"/>
    <mergeCell ref="M13:N13"/>
    <mergeCell ref="O13:U13"/>
    <mergeCell ref="M14:N14"/>
    <mergeCell ref="O14:U14"/>
    <mergeCell ref="M15:N15"/>
    <mergeCell ref="O15:U15"/>
    <mergeCell ref="B17:T17"/>
    <mergeCell ref="B19:D19"/>
    <mergeCell ref="E19:I19"/>
    <mergeCell ref="J19:L19"/>
    <mergeCell ref="M19:T19"/>
    <mergeCell ref="E22:K22"/>
    <mergeCell ref="M22:S22"/>
    <mergeCell ref="B23:D23"/>
    <mergeCell ref="E23:T23"/>
    <mergeCell ref="B20:C20"/>
    <mergeCell ref="D20:D21"/>
    <mergeCell ref="E20:I21"/>
    <mergeCell ref="J20:L21"/>
    <mergeCell ref="M20:T21"/>
    <mergeCell ref="B21:C21"/>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55"/>
  <sheetViews>
    <sheetView showGridLines="0" view="pageBreakPreview" topLeftCell="A25" zoomScale="70" zoomScaleNormal="100" zoomScaleSheetLayoutView="70" workbookViewId="0">
      <selection activeCell="C11" sqref="C11:D11"/>
    </sheetView>
  </sheetViews>
  <sheetFormatPr defaultColWidth="9" defaultRowHeight="10.5"/>
  <cols>
    <col min="1" max="1" width="3.25" style="914" customWidth="1"/>
    <col min="2" max="2" width="19.25" style="914" customWidth="1"/>
    <col min="3" max="4" width="13.125" style="914" customWidth="1"/>
    <col min="5" max="6" width="3.75" style="914" customWidth="1"/>
    <col min="7" max="7" width="28" style="914" customWidth="1"/>
    <col min="8" max="9" width="3.625" style="914" customWidth="1"/>
    <col min="10" max="10" width="4.625" style="914" customWidth="1"/>
    <col min="11" max="11" width="3.875" style="914" customWidth="1"/>
    <col min="12" max="12" width="4.625" style="914" customWidth="1"/>
    <col min="13" max="13" width="5.875" style="914" customWidth="1"/>
    <col min="14" max="14" width="20.625" style="914" customWidth="1"/>
    <col min="15" max="16" width="3.75" style="914" customWidth="1"/>
    <col min="17" max="17" width="4.625" style="914" customWidth="1"/>
    <col min="18" max="18" width="3.875" style="914" customWidth="1"/>
    <col min="19" max="19" width="4.625" style="914" customWidth="1"/>
    <col min="20" max="20" width="6" style="914" customWidth="1"/>
    <col min="21" max="21" width="20.625" style="914" customWidth="1"/>
    <col min="22" max="23" width="3.75" style="914" customWidth="1"/>
    <col min="24" max="24" width="4.625" style="914" customWidth="1"/>
    <col min="25" max="25" width="3.875" style="914" customWidth="1"/>
    <col min="26" max="26" width="4.625" style="914" customWidth="1"/>
    <col min="27" max="27" width="5.875" style="914" customWidth="1"/>
    <col min="28" max="28" width="20.625" style="914" customWidth="1"/>
    <col min="29" max="30" width="3.75" style="914" customWidth="1"/>
    <col min="31" max="31" width="4.625" style="914" customWidth="1"/>
    <col min="32" max="32" width="3.875" style="914" customWidth="1"/>
    <col min="33" max="33" width="4.625" style="914" customWidth="1"/>
    <col min="34" max="34" width="5.875" style="914" customWidth="1"/>
    <col min="35" max="35" width="20.625" style="914" customWidth="1"/>
    <col min="36" max="16384" width="9" style="914"/>
  </cols>
  <sheetData>
    <row r="1" spans="1:36" ht="18.75">
      <c r="A1" s="912"/>
      <c r="B1" s="913"/>
      <c r="C1" s="913"/>
      <c r="D1" s="913"/>
      <c r="E1" s="913"/>
      <c r="F1" s="913"/>
      <c r="G1" s="913"/>
      <c r="H1" s="913"/>
      <c r="AI1" s="915" t="s">
        <v>1873</v>
      </c>
      <c r="AJ1" s="915"/>
    </row>
    <row r="2" spans="1:36" ht="32.25">
      <c r="A2" s="913"/>
      <c r="B2" s="913"/>
      <c r="C2" s="913"/>
      <c r="D2" s="913"/>
      <c r="E2" s="913"/>
      <c r="F2" s="913"/>
      <c r="G2" s="913"/>
      <c r="H2" s="913"/>
      <c r="I2" s="2309" t="s">
        <v>1874</v>
      </c>
      <c r="J2" s="2309"/>
      <c r="K2" s="2309"/>
      <c r="L2" s="2309"/>
      <c r="M2" s="2309"/>
      <c r="N2" s="2309"/>
      <c r="O2" s="2309"/>
      <c r="P2" s="2309"/>
      <c r="Q2" s="2309"/>
      <c r="R2" s="2309"/>
      <c r="S2" s="2309"/>
      <c r="T2" s="2309"/>
      <c r="U2" s="2309"/>
      <c r="V2" s="2309"/>
      <c r="W2" s="2309"/>
      <c r="X2" s="916"/>
    </row>
    <row r="3" spans="1:36" ht="8.1" customHeight="1">
      <c r="A3" s="913"/>
      <c r="B3" s="913"/>
      <c r="C3" s="913"/>
      <c r="D3" s="913"/>
      <c r="E3" s="913"/>
      <c r="F3" s="913"/>
      <c r="G3" s="913"/>
      <c r="H3" s="913"/>
      <c r="I3" s="916"/>
      <c r="J3" s="916"/>
      <c r="K3" s="916"/>
      <c r="L3" s="916"/>
      <c r="M3" s="916"/>
      <c r="N3" s="916"/>
      <c r="O3" s="916"/>
      <c r="P3" s="916"/>
      <c r="Q3" s="916"/>
      <c r="R3" s="916"/>
      <c r="S3" s="916"/>
      <c r="T3" s="916"/>
      <c r="U3" s="916"/>
      <c r="V3" s="916"/>
      <c r="W3" s="916"/>
      <c r="X3" s="916"/>
      <c r="Y3" s="917"/>
      <c r="Z3" s="917"/>
      <c r="AA3" s="917"/>
      <c r="AB3" s="917"/>
      <c r="AC3" s="917"/>
      <c r="AD3" s="917"/>
      <c r="AE3" s="917"/>
      <c r="AF3" s="917"/>
      <c r="AG3" s="917"/>
      <c r="AH3" s="917"/>
      <c r="AI3" s="917"/>
      <c r="AJ3" s="918"/>
    </row>
    <row r="4" spans="1:36" ht="33" customHeight="1">
      <c r="A4" s="2296" t="s">
        <v>1305</v>
      </c>
      <c r="B4" s="2297"/>
      <c r="C4" s="2310" t="str">
        <f>入力シート!C5</f>
        <v>○○県土整備事務所</v>
      </c>
      <c r="D4" s="2310"/>
      <c r="E4" s="2310"/>
      <c r="F4" s="2310"/>
      <c r="G4" s="2310"/>
      <c r="H4" s="919"/>
      <c r="I4" s="917"/>
      <c r="J4" s="2311" t="s">
        <v>78</v>
      </c>
      <c r="K4" s="2312"/>
      <c r="L4" s="965" t="s">
        <v>1885</v>
      </c>
      <c r="M4" s="2315">
        <f>入力シート!C14</f>
        <v>45840</v>
      </c>
      <c r="N4" s="2315"/>
      <c r="O4" s="2315"/>
      <c r="P4" s="2315"/>
      <c r="Q4" s="2316"/>
      <c r="R4" s="917"/>
      <c r="S4" s="917"/>
      <c r="T4" s="917"/>
      <c r="U4" s="917"/>
      <c r="V4" s="917"/>
      <c r="W4" s="917"/>
      <c r="X4" s="917"/>
      <c r="Y4" s="917"/>
      <c r="Z4" s="917"/>
      <c r="AA4" s="917"/>
      <c r="AB4" s="917"/>
      <c r="AC4" s="917"/>
      <c r="AD4" s="917"/>
      <c r="AE4" s="917"/>
      <c r="AF4" s="917"/>
      <c r="AG4" s="917"/>
      <c r="AH4" s="917"/>
      <c r="AI4" s="917"/>
      <c r="AJ4" s="918"/>
    </row>
    <row r="5" spans="1:36" ht="33" customHeight="1">
      <c r="A5" s="2296" t="s">
        <v>1306</v>
      </c>
      <c r="B5" s="2297"/>
      <c r="C5" s="2310" t="str">
        <f>入力シート!C10</f>
        <v>県道博多天神線排水性舗装工事（第２工区）</v>
      </c>
      <c r="D5" s="2310"/>
      <c r="E5" s="2310"/>
      <c r="F5" s="2310"/>
      <c r="G5" s="2310"/>
      <c r="H5" s="919"/>
      <c r="I5" s="917"/>
      <c r="J5" s="2313"/>
      <c r="K5" s="2314"/>
      <c r="L5" s="966" t="s">
        <v>1886</v>
      </c>
      <c r="M5" s="2317">
        <f>入力シート!C15</f>
        <v>45988</v>
      </c>
      <c r="N5" s="2317"/>
      <c r="O5" s="2317"/>
      <c r="P5" s="2317"/>
      <c r="Q5" s="2318"/>
      <c r="R5" s="917"/>
      <c r="S5" s="917"/>
      <c r="T5" s="917"/>
      <c r="U5" s="917"/>
      <c r="V5" s="917"/>
      <c r="W5" s="917"/>
      <c r="X5" s="917"/>
      <c r="Y5" s="917"/>
      <c r="Z5" s="917"/>
      <c r="AA5" s="917"/>
      <c r="AB5" s="917"/>
      <c r="AC5" s="917"/>
      <c r="AD5" s="917"/>
      <c r="AE5" s="917"/>
      <c r="AF5" s="917"/>
      <c r="AG5" s="917"/>
      <c r="AH5" s="917"/>
      <c r="AI5" s="917"/>
      <c r="AJ5" s="918"/>
    </row>
    <row r="6" spans="1:36" ht="33" customHeight="1">
      <c r="A6" s="920"/>
      <c r="B6" s="920"/>
      <c r="C6" s="913"/>
      <c r="D6" s="913"/>
      <c r="E6" s="913"/>
      <c r="F6" s="913"/>
      <c r="G6" s="913"/>
      <c r="H6" s="913"/>
      <c r="I6" s="917"/>
      <c r="J6" s="2319" t="s">
        <v>1307</v>
      </c>
      <c r="K6" s="2319"/>
      <c r="L6" s="2300"/>
      <c r="M6" s="2300"/>
      <c r="N6" s="2300"/>
      <c r="O6" s="921"/>
      <c r="P6" s="917"/>
      <c r="Q6" s="2300" t="s">
        <v>1308</v>
      </c>
      <c r="R6" s="2300"/>
      <c r="S6" s="2300"/>
      <c r="T6" s="2300"/>
      <c r="U6" s="2300"/>
      <c r="V6" s="921"/>
      <c r="W6" s="917"/>
      <c r="X6" s="2300" t="s">
        <v>1309</v>
      </c>
      <c r="Y6" s="2300"/>
      <c r="Z6" s="2300"/>
      <c r="AA6" s="2300"/>
      <c r="AB6" s="2300"/>
      <c r="AC6" s="921"/>
      <c r="AD6" s="917"/>
      <c r="AE6" s="2300" t="s">
        <v>1310</v>
      </c>
      <c r="AF6" s="2300"/>
      <c r="AG6" s="2300"/>
      <c r="AH6" s="2300"/>
      <c r="AI6" s="2300"/>
      <c r="AJ6" s="918"/>
    </row>
    <row r="7" spans="1:36" ht="30" customHeight="1" thickBot="1">
      <c r="A7" s="2296" t="s">
        <v>1875</v>
      </c>
      <c r="B7" s="2297"/>
      <c r="C7" s="2301" t="str">
        <f>入力シート!C26</f>
        <v>(株）福岡企画技調</v>
      </c>
      <c r="D7" s="2302"/>
      <c r="E7" s="913"/>
      <c r="F7" s="913"/>
      <c r="G7" s="913"/>
      <c r="H7" s="913"/>
      <c r="I7" s="917"/>
      <c r="J7" s="2262" t="s">
        <v>1317</v>
      </c>
      <c r="K7" s="2273" t="s">
        <v>1876</v>
      </c>
      <c r="L7" s="2274"/>
      <c r="M7" s="2275"/>
      <c r="N7" s="922"/>
      <c r="O7" s="923"/>
      <c r="P7" s="924"/>
      <c r="Q7" s="2262" t="s">
        <v>1317</v>
      </c>
      <c r="R7" s="2273" t="s">
        <v>1876</v>
      </c>
      <c r="S7" s="2274"/>
      <c r="T7" s="2275"/>
      <c r="U7" s="922"/>
      <c r="V7" s="923"/>
      <c r="W7" s="917"/>
      <c r="X7" s="2262" t="s">
        <v>1317</v>
      </c>
      <c r="Y7" s="2273" t="s">
        <v>1876</v>
      </c>
      <c r="Z7" s="2274"/>
      <c r="AA7" s="2275"/>
      <c r="AB7" s="922"/>
      <c r="AC7" s="923"/>
      <c r="AD7" s="917"/>
      <c r="AE7" s="2262" t="s">
        <v>1317</v>
      </c>
      <c r="AF7" s="2273" t="s">
        <v>1876</v>
      </c>
      <c r="AG7" s="2274"/>
      <c r="AH7" s="2275"/>
      <c r="AI7" s="922"/>
      <c r="AJ7" s="918"/>
    </row>
    <row r="8" spans="1:36" ht="30" customHeight="1" thickTop="1" thickBot="1">
      <c r="A8" s="2296" t="s">
        <v>120</v>
      </c>
      <c r="B8" s="2297"/>
      <c r="C8" s="2292"/>
      <c r="D8" s="2293"/>
      <c r="E8" s="913"/>
      <c r="F8" s="913"/>
      <c r="G8" s="913"/>
      <c r="H8" s="913"/>
      <c r="I8" s="917"/>
      <c r="J8" s="2263"/>
      <c r="K8" s="2282" t="s">
        <v>1311</v>
      </c>
      <c r="L8" s="2283"/>
      <c r="M8" s="2284"/>
      <c r="N8" s="925"/>
      <c r="O8" s="923"/>
      <c r="P8" s="924"/>
      <c r="Q8" s="2263"/>
      <c r="R8" s="2282" t="s">
        <v>1311</v>
      </c>
      <c r="S8" s="2283"/>
      <c r="T8" s="2284"/>
      <c r="U8" s="925"/>
      <c r="V8" s="923"/>
      <c r="W8" s="917"/>
      <c r="X8" s="2263"/>
      <c r="Y8" s="2282" t="s">
        <v>1311</v>
      </c>
      <c r="Z8" s="2283"/>
      <c r="AA8" s="2284"/>
      <c r="AB8" s="925"/>
      <c r="AC8" s="923"/>
      <c r="AD8" s="917"/>
      <c r="AE8" s="2263"/>
      <c r="AF8" s="2282" t="s">
        <v>1311</v>
      </c>
      <c r="AG8" s="2283"/>
      <c r="AH8" s="2284"/>
      <c r="AI8" s="925"/>
      <c r="AJ8" s="918"/>
    </row>
    <row r="9" spans="1:36" ht="30" customHeight="1" thickTop="1">
      <c r="A9" s="2307" t="s">
        <v>1877</v>
      </c>
      <c r="B9" s="2308"/>
      <c r="C9" s="2301" t="str">
        <f>入力シート!C20</f>
        <v>福岡三郎</v>
      </c>
      <c r="D9" s="2302"/>
      <c r="E9" s="913"/>
      <c r="F9" s="913"/>
      <c r="G9" s="913"/>
      <c r="H9" s="913"/>
      <c r="I9" s="917"/>
      <c r="J9" s="2263"/>
      <c r="K9" s="2285" t="s">
        <v>1312</v>
      </c>
      <c r="L9" s="2286"/>
      <c r="M9" s="2287"/>
      <c r="N9" s="926"/>
      <c r="O9" s="923"/>
      <c r="P9" s="924"/>
      <c r="Q9" s="2263"/>
      <c r="R9" s="2285" t="s">
        <v>1312</v>
      </c>
      <c r="S9" s="2286"/>
      <c r="T9" s="2287"/>
      <c r="U9" s="926"/>
      <c r="V9" s="923"/>
      <c r="W9" s="917"/>
      <c r="X9" s="2263"/>
      <c r="Y9" s="2285" t="s">
        <v>1312</v>
      </c>
      <c r="Z9" s="2286"/>
      <c r="AA9" s="2287"/>
      <c r="AB9" s="926"/>
      <c r="AC9" s="923"/>
      <c r="AD9" s="917"/>
      <c r="AE9" s="2263"/>
      <c r="AF9" s="2285" t="s">
        <v>1312</v>
      </c>
      <c r="AG9" s="2286"/>
      <c r="AH9" s="2287"/>
      <c r="AI9" s="926"/>
      <c r="AJ9" s="918"/>
    </row>
    <row r="10" spans="1:36" ht="30" customHeight="1">
      <c r="A10" s="2303" t="s">
        <v>1313</v>
      </c>
      <c r="B10" s="2304"/>
      <c r="C10" s="2305"/>
      <c r="D10" s="2306"/>
      <c r="E10" s="913"/>
      <c r="F10" s="913"/>
      <c r="G10" s="913"/>
      <c r="H10" s="913"/>
      <c r="I10" s="917"/>
      <c r="J10" s="2263"/>
      <c r="K10" s="2265" t="s">
        <v>134</v>
      </c>
      <c r="L10" s="2266"/>
      <c r="M10" s="2267"/>
      <c r="N10" s="927"/>
      <c r="O10" s="923"/>
      <c r="P10" s="924"/>
      <c r="Q10" s="2263"/>
      <c r="R10" s="2265" t="s">
        <v>134</v>
      </c>
      <c r="S10" s="2266"/>
      <c r="T10" s="2267"/>
      <c r="U10" s="927"/>
      <c r="V10" s="923"/>
      <c r="W10" s="917"/>
      <c r="X10" s="2263"/>
      <c r="Y10" s="2265" t="s">
        <v>134</v>
      </c>
      <c r="Z10" s="2266"/>
      <c r="AA10" s="2267"/>
      <c r="AB10" s="927"/>
      <c r="AC10" s="923"/>
      <c r="AD10" s="917"/>
      <c r="AE10" s="2263"/>
      <c r="AF10" s="2265" t="s">
        <v>134</v>
      </c>
      <c r="AG10" s="2266"/>
      <c r="AH10" s="2267"/>
      <c r="AI10" s="927"/>
      <c r="AJ10" s="918"/>
    </row>
    <row r="11" spans="1:36" ht="30" customHeight="1" thickBot="1">
      <c r="A11" s="2298" t="s">
        <v>1314</v>
      </c>
      <c r="B11" s="2299"/>
      <c r="C11" s="2292"/>
      <c r="D11" s="2293"/>
      <c r="E11" s="913"/>
      <c r="F11" s="913"/>
      <c r="G11" s="913"/>
      <c r="H11" s="913"/>
      <c r="I11" s="917"/>
      <c r="J11" s="2263"/>
      <c r="K11" s="2276" t="s">
        <v>1878</v>
      </c>
      <c r="L11" s="2277"/>
      <c r="M11" s="2278"/>
      <c r="N11" s="928" t="s">
        <v>1315</v>
      </c>
      <c r="O11" s="923"/>
      <c r="P11" s="924"/>
      <c r="Q11" s="2263"/>
      <c r="R11" s="2276" t="s">
        <v>1878</v>
      </c>
      <c r="S11" s="2277"/>
      <c r="T11" s="2278"/>
      <c r="U11" s="928" t="s">
        <v>1315</v>
      </c>
      <c r="V11" s="923"/>
      <c r="W11" s="917"/>
      <c r="X11" s="2263"/>
      <c r="Y11" s="2276" t="s">
        <v>1878</v>
      </c>
      <c r="Z11" s="2277"/>
      <c r="AA11" s="2278"/>
      <c r="AB11" s="928" t="s">
        <v>1315</v>
      </c>
      <c r="AC11" s="923"/>
      <c r="AD11" s="917"/>
      <c r="AE11" s="2263"/>
      <c r="AF11" s="2276" t="s">
        <v>1878</v>
      </c>
      <c r="AG11" s="2277"/>
      <c r="AH11" s="2278"/>
      <c r="AI11" s="928" t="s">
        <v>1315</v>
      </c>
      <c r="AJ11" s="918"/>
    </row>
    <row r="12" spans="1:36" ht="30" customHeight="1" thickTop="1" thickBot="1">
      <c r="A12" s="929"/>
      <c r="B12" s="930" t="s">
        <v>1316</v>
      </c>
      <c r="C12" s="2292"/>
      <c r="D12" s="2293"/>
      <c r="E12" s="913"/>
      <c r="F12" s="913"/>
      <c r="G12" s="913"/>
      <c r="H12" s="913"/>
      <c r="I12" s="931"/>
      <c r="J12" s="2263"/>
      <c r="K12" s="2279" t="s">
        <v>81</v>
      </c>
      <c r="L12" s="2280"/>
      <c r="M12" s="2281"/>
      <c r="N12" s="932"/>
      <c r="O12" s="933"/>
      <c r="P12" s="934"/>
      <c r="Q12" s="2263"/>
      <c r="R12" s="2279" t="s">
        <v>81</v>
      </c>
      <c r="S12" s="2280"/>
      <c r="T12" s="2281"/>
      <c r="U12" s="932"/>
      <c r="V12" s="933"/>
      <c r="W12" s="934"/>
      <c r="X12" s="2263"/>
      <c r="Y12" s="2279" t="s">
        <v>81</v>
      </c>
      <c r="Z12" s="2280"/>
      <c r="AA12" s="2281"/>
      <c r="AB12" s="932"/>
      <c r="AC12" s="933"/>
      <c r="AD12" s="934"/>
      <c r="AE12" s="2263"/>
      <c r="AF12" s="2279" t="s">
        <v>81</v>
      </c>
      <c r="AG12" s="2280"/>
      <c r="AH12" s="2281"/>
      <c r="AI12" s="932"/>
      <c r="AJ12" s="918"/>
    </row>
    <row r="13" spans="1:36" ht="30" customHeight="1" thickTop="1">
      <c r="A13" s="2298" t="s">
        <v>1314</v>
      </c>
      <c r="B13" s="2299"/>
      <c r="C13" s="2292"/>
      <c r="D13" s="2293"/>
      <c r="E13" s="913"/>
      <c r="F13" s="913"/>
      <c r="G13" s="913"/>
      <c r="H13" s="913"/>
      <c r="I13" s="935"/>
      <c r="J13" s="2263"/>
      <c r="K13" s="2265" t="s">
        <v>1879</v>
      </c>
      <c r="L13" s="2266"/>
      <c r="M13" s="2267"/>
      <c r="N13" s="936"/>
      <c r="O13" s="937"/>
      <c r="P13" s="923"/>
      <c r="Q13" s="2263"/>
      <c r="R13" s="2265" t="s">
        <v>1879</v>
      </c>
      <c r="S13" s="2266"/>
      <c r="T13" s="2267"/>
      <c r="U13" s="936"/>
      <c r="V13" s="937"/>
      <c r="W13" s="923"/>
      <c r="X13" s="2263"/>
      <c r="Y13" s="2265" t="s">
        <v>1879</v>
      </c>
      <c r="Z13" s="2266"/>
      <c r="AA13" s="2267"/>
      <c r="AB13" s="936"/>
      <c r="AC13" s="937"/>
      <c r="AD13" s="923"/>
      <c r="AE13" s="2263"/>
      <c r="AF13" s="2265" t="s">
        <v>1879</v>
      </c>
      <c r="AG13" s="2266"/>
      <c r="AH13" s="2267"/>
      <c r="AI13" s="936"/>
      <c r="AJ13" s="918"/>
    </row>
    <row r="14" spans="1:36" ht="30" customHeight="1">
      <c r="A14" s="929"/>
      <c r="B14" s="930" t="s">
        <v>1316</v>
      </c>
      <c r="C14" s="2292"/>
      <c r="D14" s="2293"/>
      <c r="E14" s="913"/>
      <c r="F14" s="913"/>
      <c r="G14" s="913"/>
      <c r="H14" s="913"/>
      <c r="I14" s="935"/>
      <c r="J14" s="2263"/>
      <c r="K14" s="2273" t="s">
        <v>80</v>
      </c>
      <c r="L14" s="2274"/>
      <c r="M14" s="2275"/>
      <c r="N14" s="938"/>
      <c r="O14" s="939"/>
      <c r="P14" s="923"/>
      <c r="Q14" s="2263"/>
      <c r="R14" s="2273" t="s">
        <v>80</v>
      </c>
      <c r="S14" s="2274"/>
      <c r="T14" s="2275"/>
      <c r="U14" s="938"/>
      <c r="V14" s="939"/>
      <c r="W14" s="923"/>
      <c r="X14" s="2263"/>
      <c r="Y14" s="2273" t="s">
        <v>80</v>
      </c>
      <c r="Z14" s="2274"/>
      <c r="AA14" s="2275"/>
      <c r="AB14" s="938"/>
      <c r="AC14" s="939"/>
      <c r="AD14" s="923"/>
      <c r="AE14" s="2263"/>
      <c r="AF14" s="2273" t="s">
        <v>80</v>
      </c>
      <c r="AG14" s="2274"/>
      <c r="AH14" s="2275"/>
      <c r="AI14" s="938"/>
      <c r="AJ14" s="918"/>
    </row>
    <row r="15" spans="1:36" ht="30" customHeight="1">
      <c r="E15" s="913"/>
      <c r="F15" s="913"/>
      <c r="G15" s="913"/>
      <c r="H15" s="913"/>
      <c r="I15" s="935"/>
      <c r="J15" s="2263"/>
      <c r="K15" s="940"/>
      <c r="L15" s="2268" t="s">
        <v>1880</v>
      </c>
      <c r="M15" s="2269"/>
      <c r="N15" s="941" t="s">
        <v>1881</v>
      </c>
      <c r="O15" s="939"/>
      <c r="P15" s="923"/>
      <c r="Q15" s="2263"/>
      <c r="R15" s="940"/>
      <c r="S15" s="2268" t="s">
        <v>1880</v>
      </c>
      <c r="T15" s="2269"/>
      <c r="U15" s="941" t="s">
        <v>1881</v>
      </c>
      <c r="V15" s="939"/>
      <c r="W15" s="923"/>
      <c r="X15" s="2263"/>
      <c r="Y15" s="940"/>
      <c r="Z15" s="2268" t="s">
        <v>1880</v>
      </c>
      <c r="AA15" s="2269"/>
      <c r="AB15" s="941" t="s">
        <v>1881</v>
      </c>
      <c r="AC15" s="939"/>
      <c r="AD15" s="923"/>
      <c r="AE15" s="2263"/>
      <c r="AF15" s="940"/>
      <c r="AG15" s="2268" t="s">
        <v>1880</v>
      </c>
      <c r="AH15" s="2269"/>
      <c r="AI15" s="941" t="s">
        <v>1881</v>
      </c>
      <c r="AJ15" s="918"/>
    </row>
    <row r="16" spans="1:36" ht="30" customHeight="1">
      <c r="A16" s="942"/>
      <c r="B16" s="942"/>
      <c r="C16" s="942"/>
      <c r="D16" s="942"/>
      <c r="E16" s="913"/>
      <c r="F16" s="913"/>
      <c r="H16" s="913"/>
      <c r="I16" s="935"/>
      <c r="J16" s="2263"/>
      <c r="K16" s="2270" t="s">
        <v>1318</v>
      </c>
      <c r="L16" s="2271"/>
      <c r="M16" s="2272"/>
      <c r="N16" s="943"/>
      <c r="O16" s="939"/>
      <c r="P16" s="923"/>
      <c r="Q16" s="2263"/>
      <c r="R16" s="2270" t="s">
        <v>1318</v>
      </c>
      <c r="S16" s="2271"/>
      <c r="T16" s="2272"/>
      <c r="U16" s="943"/>
      <c r="V16" s="939"/>
      <c r="W16" s="923"/>
      <c r="X16" s="2263"/>
      <c r="Y16" s="2270" t="s">
        <v>1318</v>
      </c>
      <c r="Z16" s="2271"/>
      <c r="AA16" s="2272"/>
      <c r="AB16" s="943"/>
      <c r="AC16" s="939"/>
      <c r="AD16" s="923"/>
      <c r="AE16" s="2263"/>
      <c r="AF16" s="2270" t="s">
        <v>1318</v>
      </c>
      <c r="AG16" s="2271"/>
      <c r="AH16" s="2272"/>
      <c r="AI16" s="943"/>
      <c r="AJ16" s="918"/>
    </row>
    <row r="17" spans="1:36" ht="30" customHeight="1">
      <c r="A17" s="2288" t="s">
        <v>1319</v>
      </c>
      <c r="B17" s="2289"/>
      <c r="C17" s="2294" t="s">
        <v>1320</v>
      </c>
      <c r="D17" s="2295"/>
      <c r="E17" s="913"/>
      <c r="F17" s="913"/>
      <c r="H17" s="944"/>
      <c r="I17" s="935"/>
      <c r="J17" s="2264"/>
      <c r="K17" s="945"/>
      <c r="L17" s="2260" t="s">
        <v>1322</v>
      </c>
      <c r="M17" s="2261"/>
      <c r="N17" s="943"/>
      <c r="O17" s="939"/>
      <c r="P17" s="923"/>
      <c r="Q17" s="2264"/>
      <c r="R17" s="945"/>
      <c r="S17" s="2260" t="s">
        <v>1882</v>
      </c>
      <c r="T17" s="2261"/>
      <c r="U17" s="943"/>
      <c r="V17" s="939"/>
      <c r="W17" s="923"/>
      <c r="X17" s="2264"/>
      <c r="Y17" s="945"/>
      <c r="Z17" s="2260" t="s">
        <v>1322</v>
      </c>
      <c r="AA17" s="2261"/>
      <c r="AB17" s="943"/>
      <c r="AC17" s="939"/>
      <c r="AD17" s="923"/>
      <c r="AE17" s="2264"/>
      <c r="AF17" s="945"/>
      <c r="AG17" s="2260" t="s">
        <v>1883</v>
      </c>
      <c r="AH17" s="2261"/>
      <c r="AI17" s="943"/>
      <c r="AJ17" s="918"/>
    </row>
    <row r="18" spans="1:36" ht="30" customHeight="1" thickBot="1">
      <c r="A18" s="2290"/>
      <c r="B18" s="2291"/>
      <c r="C18" s="2292"/>
      <c r="D18" s="2293"/>
      <c r="E18" s="913"/>
      <c r="F18" s="946"/>
      <c r="G18" s="930" t="s">
        <v>1321</v>
      </c>
      <c r="H18" s="942"/>
      <c r="I18" s="935"/>
      <c r="J18" s="2252" t="s">
        <v>117</v>
      </c>
      <c r="K18" s="2253"/>
      <c r="L18" s="2254" t="s">
        <v>1884</v>
      </c>
      <c r="M18" s="2255"/>
      <c r="N18" s="2256"/>
      <c r="O18" s="947"/>
      <c r="P18" s="923"/>
      <c r="Q18" s="2252" t="s">
        <v>117</v>
      </c>
      <c r="R18" s="2253"/>
      <c r="S18" s="2254" t="s">
        <v>1884</v>
      </c>
      <c r="T18" s="2255"/>
      <c r="U18" s="2256"/>
      <c r="V18" s="947"/>
      <c r="W18" s="923"/>
      <c r="X18" s="2252" t="s">
        <v>117</v>
      </c>
      <c r="Y18" s="2253"/>
      <c r="Z18" s="2254" t="s">
        <v>1884</v>
      </c>
      <c r="AA18" s="2255"/>
      <c r="AB18" s="2256"/>
      <c r="AC18" s="947"/>
      <c r="AD18" s="923"/>
      <c r="AE18" s="2252" t="s">
        <v>117</v>
      </c>
      <c r="AF18" s="2253"/>
      <c r="AG18" s="2254" t="s">
        <v>1884</v>
      </c>
      <c r="AH18" s="2255"/>
      <c r="AI18" s="2256"/>
      <c r="AJ18" s="918"/>
    </row>
    <row r="19" spans="1:36" ht="30" customHeight="1" thickTop="1" thickBot="1">
      <c r="A19" s="942"/>
      <c r="B19" s="942"/>
      <c r="C19" s="948"/>
      <c r="D19" s="946"/>
      <c r="E19" s="949"/>
      <c r="F19" s="950"/>
      <c r="G19" s="951"/>
      <c r="I19" s="935"/>
      <c r="J19" s="2257" t="s">
        <v>1505</v>
      </c>
      <c r="K19" s="2258"/>
      <c r="L19" s="2258"/>
      <c r="M19" s="2259"/>
      <c r="N19" s="746" t="s">
        <v>1506</v>
      </c>
      <c r="O19" s="952"/>
      <c r="P19" s="917"/>
      <c r="Q19" s="2257" t="s">
        <v>1505</v>
      </c>
      <c r="R19" s="2258"/>
      <c r="S19" s="2258"/>
      <c r="T19" s="2259"/>
      <c r="U19" s="746" t="s">
        <v>1506</v>
      </c>
      <c r="V19" s="952"/>
      <c r="W19" s="917"/>
      <c r="X19" s="2257" t="s">
        <v>1505</v>
      </c>
      <c r="Y19" s="2258"/>
      <c r="Z19" s="2258"/>
      <c r="AA19" s="2259"/>
      <c r="AB19" s="746" t="s">
        <v>1506</v>
      </c>
      <c r="AC19" s="952"/>
      <c r="AD19" s="917"/>
      <c r="AE19" s="2257" t="s">
        <v>1505</v>
      </c>
      <c r="AF19" s="2258"/>
      <c r="AG19" s="2258"/>
      <c r="AH19" s="2259"/>
      <c r="AI19" s="746" t="s">
        <v>1506</v>
      </c>
      <c r="AJ19" s="918"/>
    </row>
    <row r="20" spans="1:36" ht="30" customHeight="1" thickTop="1">
      <c r="A20" s="942"/>
      <c r="B20" s="942"/>
      <c r="C20" s="953"/>
      <c r="D20" s="942"/>
      <c r="E20" s="913"/>
      <c r="F20" s="954"/>
      <c r="H20" s="942"/>
      <c r="I20" s="935"/>
      <c r="J20" s="917"/>
      <c r="K20" s="917"/>
      <c r="L20" s="917"/>
      <c r="M20" s="917"/>
      <c r="N20" s="917"/>
      <c r="O20" s="939"/>
      <c r="P20" s="923"/>
      <c r="Q20" s="917"/>
      <c r="R20" s="917"/>
      <c r="S20" s="917"/>
      <c r="T20" s="917"/>
      <c r="U20" s="917"/>
      <c r="V20" s="939"/>
      <c r="W20" s="923"/>
      <c r="X20" s="917"/>
      <c r="Y20" s="917"/>
      <c r="Z20" s="917"/>
      <c r="AA20" s="917"/>
      <c r="AB20" s="917"/>
      <c r="AC20" s="939"/>
      <c r="AD20" s="923"/>
      <c r="AE20" s="917"/>
      <c r="AF20" s="917"/>
      <c r="AG20" s="917"/>
      <c r="AH20" s="917"/>
      <c r="AI20" s="917"/>
      <c r="AJ20" s="918"/>
    </row>
    <row r="21" spans="1:36" ht="30" customHeight="1" thickBot="1">
      <c r="A21" s="2288" t="s">
        <v>1323</v>
      </c>
      <c r="B21" s="2289"/>
      <c r="C21" s="2292"/>
      <c r="D21" s="2293"/>
      <c r="E21" s="913"/>
      <c r="F21" s="954"/>
      <c r="G21" s="942"/>
      <c r="H21" s="942"/>
      <c r="I21" s="935"/>
      <c r="J21" s="2262" t="s">
        <v>1317</v>
      </c>
      <c r="K21" s="2273" t="s">
        <v>1876</v>
      </c>
      <c r="L21" s="2274"/>
      <c r="M21" s="2275"/>
      <c r="N21" s="922"/>
      <c r="O21" s="939"/>
      <c r="P21" s="923"/>
      <c r="Q21" s="2262" t="s">
        <v>1317</v>
      </c>
      <c r="R21" s="2273" t="s">
        <v>1876</v>
      </c>
      <c r="S21" s="2274"/>
      <c r="T21" s="2275"/>
      <c r="U21" s="922"/>
      <c r="V21" s="939"/>
      <c r="W21" s="923"/>
      <c r="X21" s="2262" t="s">
        <v>1317</v>
      </c>
      <c r="Y21" s="2273" t="s">
        <v>1876</v>
      </c>
      <c r="Z21" s="2274"/>
      <c r="AA21" s="2275"/>
      <c r="AB21" s="922"/>
      <c r="AC21" s="939"/>
      <c r="AD21" s="923"/>
      <c r="AE21" s="2262" t="s">
        <v>1317</v>
      </c>
      <c r="AF21" s="2273" t="s">
        <v>1876</v>
      </c>
      <c r="AG21" s="2274"/>
      <c r="AH21" s="2275"/>
      <c r="AI21" s="922"/>
      <c r="AJ21" s="918"/>
    </row>
    <row r="22" spans="1:36" ht="30" customHeight="1" thickTop="1" thickBot="1">
      <c r="A22" s="2290"/>
      <c r="B22" s="2291"/>
      <c r="C22" s="2292"/>
      <c r="D22" s="2293"/>
      <c r="E22" s="913"/>
      <c r="F22" s="954"/>
      <c r="G22" s="942"/>
      <c r="H22" s="942"/>
      <c r="I22" s="935"/>
      <c r="J22" s="2263"/>
      <c r="K22" s="2282" t="s">
        <v>1311</v>
      </c>
      <c r="L22" s="2283"/>
      <c r="M22" s="2284"/>
      <c r="N22" s="925"/>
      <c r="O22" s="939"/>
      <c r="P22" s="923"/>
      <c r="Q22" s="2263"/>
      <c r="R22" s="2282" t="s">
        <v>1311</v>
      </c>
      <c r="S22" s="2283"/>
      <c r="T22" s="2284"/>
      <c r="U22" s="925"/>
      <c r="V22" s="939"/>
      <c r="W22" s="923"/>
      <c r="X22" s="2263"/>
      <c r="Y22" s="2282" t="s">
        <v>1311</v>
      </c>
      <c r="Z22" s="2283"/>
      <c r="AA22" s="2284"/>
      <c r="AB22" s="925"/>
      <c r="AC22" s="939"/>
      <c r="AD22" s="923"/>
      <c r="AE22" s="2263"/>
      <c r="AF22" s="2282" t="s">
        <v>1311</v>
      </c>
      <c r="AG22" s="2283"/>
      <c r="AH22" s="2284"/>
      <c r="AI22" s="925"/>
      <c r="AJ22" s="918"/>
    </row>
    <row r="23" spans="1:36" ht="30" customHeight="1" thickTop="1">
      <c r="F23" s="955"/>
      <c r="I23" s="935"/>
      <c r="J23" s="2263"/>
      <c r="K23" s="2285" t="s">
        <v>1312</v>
      </c>
      <c r="L23" s="2286"/>
      <c r="M23" s="2287"/>
      <c r="N23" s="926"/>
      <c r="O23" s="939"/>
      <c r="P23" s="923"/>
      <c r="Q23" s="2263"/>
      <c r="R23" s="2285" t="s">
        <v>1312</v>
      </c>
      <c r="S23" s="2286"/>
      <c r="T23" s="2287"/>
      <c r="U23" s="926"/>
      <c r="V23" s="939"/>
      <c r="W23" s="923"/>
      <c r="X23" s="2263"/>
      <c r="Y23" s="2285" t="s">
        <v>1312</v>
      </c>
      <c r="Z23" s="2286"/>
      <c r="AA23" s="2287"/>
      <c r="AB23" s="926"/>
      <c r="AC23" s="939"/>
      <c r="AD23" s="923"/>
      <c r="AE23" s="2263"/>
      <c r="AF23" s="2285" t="s">
        <v>1312</v>
      </c>
      <c r="AG23" s="2286"/>
      <c r="AH23" s="2287"/>
      <c r="AI23" s="926"/>
      <c r="AJ23" s="918"/>
    </row>
    <row r="24" spans="1:36" ht="30" customHeight="1">
      <c r="F24" s="955"/>
      <c r="I24" s="935"/>
      <c r="J24" s="2263"/>
      <c r="K24" s="2265" t="s">
        <v>134</v>
      </c>
      <c r="L24" s="2266"/>
      <c r="M24" s="2267"/>
      <c r="N24" s="927"/>
      <c r="O24" s="939"/>
      <c r="P24" s="923"/>
      <c r="Q24" s="2263"/>
      <c r="R24" s="2265" t="s">
        <v>134</v>
      </c>
      <c r="S24" s="2266"/>
      <c r="T24" s="2267"/>
      <c r="U24" s="927"/>
      <c r="V24" s="939"/>
      <c r="W24" s="923"/>
      <c r="X24" s="2263"/>
      <c r="Y24" s="2265" t="s">
        <v>134</v>
      </c>
      <c r="Z24" s="2266"/>
      <c r="AA24" s="2267"/>
      <c r="AB24" s="927"/>
      <c r="AC24" s="939"/>
      <c r="AD24" s="923"/>
      <c r="AE24" s="2263"/>
      <c r="AF24" s="2265" t="s">
        <v>134</v>
      </c>
      <c r="AG24" s="2266"/>
      <c r="AH24" s="2267"/>
      <c r="AI24" s="927"/>
      <c r="AJ24" s="918"/>
    </row>
    <row r="25" spans="1:36" ht="30" customHeight="1" thickBot="1">
      <c r="F25" s="955"/>
      <c r="I25" s="935"/>
      <c r="J25" s="2263"/>
      <c r="K25" s="2276" t="s">
        <v>1878</v>
      </c>
      <c r="L25" s="2277"/>
      <c r="M25" s="2278"/>
      <c r="N25" s="928" t="s">
        <v>1315</v>
      </c>
      <c r="O25" s="939"/>
      <c r="P25" s="923"/>
      <c r="Q25" s="2263"/>
      <c r="R25" s="2276" t="s">
        <v>1878</v>
      </c>
      <c r="S25" s="2277"/>
      <c r="T25" s="2278"/>
      <c r="U25" s="928" t="s">
        <v>1315</v>
      </c>
      <c r="V25" s="939"/>
      <c r="W25" s="923"/>
      <c r="X25" s="2263"/>
      <c r="Y25" s="2276" t="s">
        <v>1878</v>
      </c>
      <c r="Z25" s="2277"/>
      <c r="AA25" s="2278"/>
      <c r="AB25" s="928" t="s">
        <v>1315</v>
      </c>
      <c r="AC25" s="939"/>
      <c r="AD25" s="923"/>
      <c r="AE25" s="2263"/>
      <c r="AF25" s="2276" t="s">
        <v>1878</v>
      </c>
      <c r="AG25" s="2277"/>
      <c r="AH25" s="2278"/>
      <c r="AI25" s="928" t="s">
        <v>1315</v>
      </c>
      <c r="AJ25" s="918"/>
    </row>
    <row r="26" spans="1:36" ht="30" customHeight="1" thickTop="1" thickBot="1">
      <c r="F26" s="956"/>
      <c r="G26" s="949"/>
      <c r="H26" s="949"/>
      <c r="I26" s="957"/>
      <c r="J26" s="2263"/>
      <c r="K26" s="2279" t="s">
        <v>81</v>
      </c>
      <c r="L26" s="2280"/>
      <c r="M26" s="2281"/>
      <c r="N26" s="932"/>
      <c r="O26" s="958"/>
      <c r="P26" s="934"/>
      <c r="Q26" s="2263"/>
      <c r="R26" s="2279" t="s">
        <v>81</v>
      </c>
      <c r="S26" s="2280"/>
      <c r="T26" s="2281"/>
      <c r="U26" s="932"/>
      <c r="V26" s="958"/>
      <c r="W26" s="934"/>
      <c r="X26" s="2263"/>
      <c r="Y26" s="2279" t="s">
        <v>81</v>
      </c>
      <c r="Z26" s="2280"/>
      <c r="AA26" s="2281"/>
      <c r="AB26" s="932"/>
      <c r="AC26" s="958"/>
      <c r="AD26" s="934"/>
      <c r="AE26" s="2263"/>
      <c r="AF26" s="2279" t="s">
        <v>81</v>
      </c>
      <c r="AG26" s="2280"/>
      <c r="AH26" s="2281"/>
      <c r="AI26" s="932"/>
      <c r="AJ26" s="918"/>
    </row>
    <row r="27" spans="1:36" ht="30" customHeight="1" thickTop="1">
      <c r="A27" s="913"/>
      <c r="B27" s="913"/>
      <c r="C27" s="913"/>
      <c r="D27" s="913"/>
      <c r="E27" s="913"/>
      <c r="F27" s="913"/>
      <c r="G27" s="913"/>
      <c r="H27" s="913"/>
      <c r="I27" s="935"/>
      <c r="J27" s="2263"/>
      <c r="K27" s="2265" t="s">
        <v>1879</v>
      </c>
      <c r="L27" s="2266"/>
      <c r="M27" s="2267"/>
      <c r="N27" s="936"/>
      <c r="O27" s="959"/>
      <c r="P27" s="960"/>
      <c r="Q27" s="2263"/>
      <c r="R27" s="2265" t="s">
        <v>1879</v>
      </c>
      <c r="S27" s="2266"/>
      <c r="T27" s="2267"/>
      <c r="U27" s="936"/>
      <c r="V27" s="959"/>
      <c r="W27" s="960"/>
      <c r="X27" s="2263"/>
      <c r="Y27" s="2265" t="s">
        <v>1879</v>
      </c>
      <c r="Z27" s="2266"/>
      <c r="AA27" s="2267"/>
      <c r="AB27" s="936"/>
      <c r="AC27" s="959"/>
      <c r="AD27" s="960"/>
      <c r="AE27" s="2263"/>
      <c r="AF27" s="2265" t="s">
        <v>1879</v>
      </c>
      <c r="AG27" s="2266"/>
      <c r="AH27" s="2267"/>
      <c r="AI27" s="936"/>
      <c r="AJ27" s="918"/>
    </row>
    <row r="28" spans="1:36" ht="30" customHeight="1">
      <c r="A28" s="913"/>
      <c r="B28" s="913"/>
      <c r="C28" s="913"/>
      <c r="D28" s="913"/>
      <c r="E28" s="913"/>
      <c r="F28" s="913"/>
      <c r="G28" s="961"/>
      <c r="H28" s="961"/>
      <c r="I28" s="935"/>
      <c r="J28" s="2263"/>
      <c r="K28" s="2273" t="s">
        <v>80</v>
      </c>
      <c r="L28" s="2274"/>
      <c r="M28" s="2275"/>
      <c r="N28" s="938"/>
      <c r="O28" s="939"/>
      <c r="P28" s="923"/>
      <c r="Q28" s="2263"/>
      <c r="R28" s="2273" t="s">
        <v>80</v>
      </c>
      <c r="S28" s="2274"/>
      <c r="T28" s="2275"/>
      <c r="U28" s="938"/>
      <c r="V28" s="939"/>
      <c r="W28" s="923"/>
      <c r="X28" s="2263"/>
      <c r="Y28" s="2273" t="s">
        <v>80</v>
      </c>
      <c r="Z28" s="2274"/>
      <c r="AA28" s="2275"/>
      <c r="AB28" s="938"/>
      <c r="AC28" s="939"/>
      <c r="AD28" s="923"/>
      <c r="AE28" s="2263"/>
      <c r="AF28" s="2273" t="s">
        <v>80</v>
      </c>
      <c r="AG28" s="2274"/>
      <c r="AH28" s="2275"/>
      <c r="AI28" s="938"/>
      <c r="AJ28" s="918"/>
    </row>
    <row r="29" spans="1:36" ht="30" customHeight="1">
      <c r="A29" s="913"/>
      <c r="B29" s="913"/>
      <c r="C29" s="913"/>
      <c r="D29" s="913"/>
      <c r="E29" s="913"/>
      <c r="F29" s="913"/>
      <c r="G29" s="961"/>
      <c r="H29" s="961"/>
      <c r="I29" s="935"/>
      <c r="J29" s="2263"/>
      <c r="K29" s="940"/>
      <c r="L29" s="2268" t="s">
        <v>1880</v>
      </c>
      <c r="M29" s="2269"/>
      <c r="N29" s="941" t="s">
        <v>1881</v>
      </c>
      <c r="O29" s="939"/>
      <c r="P29" s="923"/>
      <c r="Q29" s="2263"/>
      <c r="R29" s="940"/>
      <c r="S29" s="2268" t="s">
        <v>1880</v>
      </c>
      <c r="T29" s="2269"/>
      <c r="U29" s="941" t="s">
        <v>1881</v>
      </c>
      <c r="V29" s="939"/>
      <c r="W29" s="923"/>
      <c r="X29" s="2263"/>
      <c r="Y29" s="940"/>
      <c r="Z29" s="2268" t="s">
        <v>1880</v>
      </c>
      <c r="AA29" s="2269"/>
      <c r="AB29" s="941" t="s">
        <v>1881</v>
      </c>
      <c r="AC29" s="939"/>
      <c r="AD29" s="923"/>
      <c r="AE29" s="2263"/>
      <c r="AF29" s="940"/>
      <c r="AG29" s="2268" t="s">
        <v>1880</v>
      </c>
      <c r="AH29" s="2269"/>
      <c r="AI29" s="941" t="s">
        <v>1881</v>
      </c>
      <c r="AJ29" s="918"/>
    </row>
    <row r="30" spans="1:36" ht="30" customHeight="1">
      <c r="E30" s="913"/>
      <c r="F30" s="913"/>
      <c r="G30" s="942"/>
      <c r="H30" s="942"/>
      <c r="I30" s="935"/>
      <c r="J30" s="2263"/>
      <c r="K30" s="2270" t="s">
        <v>1318</v>
      </c>
      <c r="L30" s="2271"/>
      <c r="M30" s="2272"/>
      <c r="N30" s="943"/>
      <c r="O30" s="939"/>
      <c r="P30" s="923"/>
      <c r="Q30" s="2263"/>
      <c r="R30" s="2270" t="s">
        <v>1318</v>
      </c>
      <c r="S30" s="2271"/>
      <c r="T30" s="2272"/>
      <c r="U30" s="943"/>
      <c r="V30" s="939"/>
      <c r="W30" s="923"/>
      <c r="X30" s="2263"/>
      <c r="Y30" s="2270" t="s">
        <v>1318</v>
      </c>
      <c r="Z30" s="2271"/>
      <c r="AA30" s="2272"/>
      <c r="AB30" s="943"/>
      <c r="AC30" s="939"/>
      <c r="AD30" s="923"/>
      <c r="AE30" s="2263"/>
      <c r="AF30" s="2270" t="s">
        <v>1318</v>
      </c>
      <c r="AG30" s="2271"/>
      <c r="AH30" s="2272"/>
      <c r="AI30" s="943"/>
      <c r="AJ30" s="918"/>
    </row>
    <row r="31" spans="1:36" ht="30" customHeight="1">
      <c r="E31" s="913"/>
      <c r="F31" s="913"/>
      <c r="G31" s="913"/>
      <c r="H31" s="913"/>
      <c r="I31" s="935"/>
      <c r="J31" s="2264"/>
      <c r="K31" s="945"/>
      <c r="L31" s="2260" t="s">
        <v>1882</v>
      </c>
      <c r="M31" s="2261"/>
      <c r="N31" s="943"/>
      <c r="O31" s="939"/>
      <c r="P31" s="923"/>
      <c r="Q31" s="2264"/>
      <c r="R31" s="945"/>
      <c r="S31" s="2260" t="s">
        <v>1883</v>
      </c>
      <c r="T31" s="2261"/>
      <c r="U31" s="943"/>
      <c r="V31" s="939"/>
      <c r="W31" s="923"/>
      <c r="X31" s="2264"/>
      <c r="Y31" s="945"/>
      <c r="Z31" s="2260" t="s">
        <v>1883</v>
      </c>
      <c r="AA31" s="2261"/>
      <c r="AB31" s="943"/>
      <c r="AC31" s="939"/>
      <c r="AD31" s="923"/>
      <c r="AE31" s="2264"/>
      <c r="AF31" s="945"/>
      <c r="AG31" s="2260" t="s">
        <v>1883</v>
      </c>
      <c r="AH31" s="2261"/>
      <c r="AI31" s="943"/>
      <c r="AJ31" s="918"/>
    </row>
    <row r="32" spans="1:36" ht="30" customHeight="1" thickBot="1">
      <c r="I32" s="935"/>
      <c r="J32" s="2252" t="s">
        <v>117</v>
      </c>
      <c r="K32" s="2253"/>
      <c r="L32" s="2254" t="s">
        <v>1884</v>
      </c>
      <c r="M32" s="2255"/>
      <c r="N32" s="2256"/>
      <c r="O32" s="947"/>
      <c r="P32" s="923"/>
      <c r="Q32" s="2252" t="s">
        <v>117</v>
      </c>
      <c r="R32" s="2253"/>
      <c r="S32" s="2254" t="s">
        <v>1884</v>
      </c>
      <c r="T32" s="2255"/>
      <c r="U32" s="2256"/>
      <c r="V32" s="947"/>
      <c r="W32" s="923"/>
      <c r="X32" s="2252" t="s">
        <v>117</v>
      </c>
      <c r="Y32" s="2253"/>
      <c r="Z32" s="2254" t="s">
        <v>1884</v>
      </c>
      <c r="AA32" s="2255"/>
      <c r="AB32" s="2256"/>
      <c r="AC32" s="947"/>
      <c r="AD32" s="923"/>
      <c r="AE32" s="2252" t="s">
        <v>117</v>
      </c>
      <c r="AF32" s="2253"/>
      <c r="AG32" s="2254" t="s">
        <v>1884</v>
      </c>
      <c r="AH32" s="2255"/>
      <c r="AI32" s="2256"/>
      <c r="AJ32" s="918"/>
    </row>
    <row r="33" spans="5:36" ht="30" customHeight="1" thickTop="1" thickBot="1">
      <c r="I33" s="935"/>
      <c r="J33" s="2257" t="s">
        <v>1505</v>
      </c>
      <c r="K33" s="2258"/>
      <c r="L33" s="2258"/>
      <c r="M33" s="2259"/>
      <c r="N33" s="746" t="s">
        <v>1506</v>
      </c>
      <c r="O33" s="952"/>
      <c r="P33" s="917"/>
      <c r="Q33" s="2257" t="s">
        <v>1505</v>
      </c>
      <c r="R33" s="2258"/>
      <c r="S33" s="2258"/>
      <c r="T33" s="2259"/>
      <c r="U33" s="746" t="s">
        <v>1506</v>
      </c>
      <c r="V33" s="952"/>
      <c r="W33" s="917"/>
      <c r="X33" s="2257" t="s">
        <v>1505</v>
      </c>
      <c r="Y33" s="2258"/>
      <c r="Z33" s="2258"/>
      <c r="AA33" s="2259"/>
      <c r="AB33" s="746" t="s">
        <v>1506</v>
      </c>
      <c r="AC33" s="952"/>
      <c r="AD33" s="917"/>
      <c r="AE33" s="2257" t="s">
        <v>1505</v>
      </c>
      <c r="AF33" s="2258"/>
      <c r="AG33" s="2258"/>
      <c r="AH33" s="2259"/>
      <c r="AI33" s="746" t="s">
        <v>1506</v>
      </c>
      <c r="AJ33" s="918"/>
    </row>
    <row r="34" spans="5:36" ht="30" customHeight="1" thickTop="1">
      <c r="I34" s="935"/>
      <c r="J34" s="917"/>
      <c r="K34" s="917"/>
      <c r="L34" s="917"/>
      <c r="M34" s="917"/>
      <c r="N34" s="917"/>
      <c r="O34" s="939"/>
      <c r="P34" s="923"/>
      <c r="Q34" s="917"/>
      <c r="R34" s="917"/>
      <c r="S34" s="917"/>
      <c r="T34" s="917"/>
      <c r="U34" s="917"/>
      <c r="V34" s="939"/>
      <c r="W34" s="923"/>
      <c r="X34" s="917"/>
      <c r="Y34" s="917"/>
      <c r="Z34" s="917"/>
      <c r="AA34" s="917"/>
      <c r="AB34" s="917"/>
      <c r="AC34" s="939"/>
      <c r="AD34" s="923"/>
      <c r="AE34" s="917"/>
      <c r="AF34" s="917"/>
      <c r="AG34" s="917"/>
      <c r="AH34" s="917"/>
      <c r="AI34" s="917"/>
      <c r="AJ34" s="918"/>
    </row>
    <row r="35" spans="5:36" ht="30" customHeight="1" thickBot="1">
      <c r="I35" s="935"/>
      <c r="J35" s="2262" t="s">
        <v>1317</v>
      </c>
      <c r="K35" s="2273" t="s">
        <v>1876</v>
      </c>
      <c r="L35" s="2274"/>
      <c r="M35" s="2275"/>
      <c r="N35" s="922"/>
      <c r="O35" s="939"/>
      <c r="P35" s="923"/>
      <c r="Q35" s="2262" t="s">
        <v>1317</v>
      </c>
      <c r="R35" s="2273" t="s">
        <v>1876</v>
      </c>
      <c r="S35" s="2274"/>
      <c r="T35" s="2275"/>
      <c r="U35" s="922"/>
      <c r="V35" s="939"/>
      <c r="W35" s="923"/>
      <c r="X35" s="2262" t="s">
        <v>1317</v>
      </c>
      <c r="Y35" s="2273" t="s">
        <v>1876</v>
      </c>
      <c r="Z35" s="2274"/>
      <c r="AA35" s="2275"/>
      <c r="AB35" s="922"/>
      <c r="AC35" s="939"/>
      <c r="AD35" s="923"/>
      <c r="AE35" s="2262" t="s">
        <v>1317</v>
      </c>
      <c r="AF35" s="2273" t="s">
        <v>1876</v>
      </c>
      <c r="AG35" s="2274"/>
      <c r="AH35" s="2275"/>
      <c r="AI35" s="922"/>
      <c r="AJ35" s="918"/>
    </row>
    <row r="36" spans="5:36" ht="30" customHeight="1" thickTop="1" thickBot="1">
      <c r="I36" s="935"/>
      <c r="J36" s="2263"/>
      <c r="K36" s="2282" t="s">
        <v>1311</v>
      </c>
      <c r="L36" s="2283"/>
      <c r="M36" s="2284"/>
      <c r="N36" s="925"/>
      <c r="O36" s="939"/>
      <c r="P36" s="923"/>
      <c r="Q36" s="2263"/>
      <c r="R36" s="2282" t="s">
        <v>1311</v>
      </c>
      <c r="S36" s="2283"/>
      <c r="T36" s="2284"/>
      <c r="U36" s="925"/>
      <c r="V36" s="939"/>
      <c r="W36" s="923"/>
      <c r="X36" s="2263"/>
      <c r="Y36" s="2282" t="s">
        <v>1311</v>
      </c>
      <c r="Z36" s="2283"/>
      <c r="AA36" s="2284"/>
      <c r="AB36" s="925"/>
      <c r="AC36" s="939"/>
      <c r="AD36" s="923"/>
      <c r="AE36" s="2263"/>
      <c r="AF36" s="2282" t="s">
        <v>1311</v>
      </c>
      <c r="AG36" s="2283"/>
      <c r="AH36" s="2284"/>
      <c r="AI36" s="925"/>
      <c r="AJ36" s="918"/>
    </row>
    <row r="37" spans="5:36" ht="30" customHeight="1" thickTop="1">
      <c r="I37" s="935"/>
      <c r="J37" s="2263"/>
      <c r="K37" s="2285" t="s">
        <v>1312</v>
      </c>
      <c r="L37" s="2286"/>
      <c r="M37" s="2287"/>
      <c r="N37" s="926"/>
      <c r="O37" s="939"/>
      <c r="P37" s="923"/>
      <c r="Q37" s="2263"/>
      <c r="R37" s="2285" t="s">
        <v>1312</v>
      </c>
      <c r="S37" s="2286"/>
      <c r="T37" s="2287"/>
      <c r="U37" s="926"/>
      <c r="V37" s="939"/>
      <c r="W37" s="923"/>
      <c r="X37" s="2263"/>
      <c r="Y37" s="2285" t="s">
        <v>1312</v>
      </c>
      <c r="Z37" s="2286"/>
      <c r="AA37" s="2287"/>
      <c r="AB37" s="926"/>
      <c r="AC37" s="939"/>
      <c r="AD37" s="923"/>
      <c r="AE37" s="2263"/>
      <c r="AF37" s="2285" t="s">
        <v>1312</v>
      </c>
      <c r="AG37" s="2286"/>
      <c r="AH37" s="2287"/>
      <c r="AI37" s="926"/>
      <c r="AJ37" s="918"/>
    </row>
    <row r="38" spans="5:36" ht="30" customHeight="1">
      <c r="I38" s="935"/>
      <c r="J38" s="2263"/>
      <c r="K38" s="2265" t="s">
        <v>134</v>
      </c>
      <c r="L38" s="2266"/>
      <c r="M38" s="2267"/>
      <c r="N38" s="927"/>
      <c r="O38" s="939"/>
      <c r="P38" s="923"/>
      <c r="Q38" s="2263"/>
      <c r="R38" s="2265" t="s">
        <v>134</v>
      </c>
      <c r="S38" s="2266"/>
      <c r="T38" s="2267"/>
      <c r="U38" s="927"/>
      <c r="V38" s="939"/>
      <c r="W38" s="923"/>
      <c r="X38" s="2263"/>
      <c r="Y38" s="2265" t="s">
        <v>134</v>
      </c>
      <c r="Z38" s="2266"/>
      <c r="AA38" s="2267"/>
      <c r="AB38" s="927"/>
      <c r="AC38" s="939"/>
      <c r="AD38" s="923"/>
      <c r="AE38" s="2263"/>
      <c r="AF38" s="2265" t="s">
        <v>134</v>
      </c>
      <c r="AG38" s="2266"/>
      <c r="AH38" s="2267"/>
      <c r="AI38" s="927"/>
      <c r="AJ38" s="918"/>
    </row>
    <row r="39" spans="5:36" ht="30" customHeight="1" thickBot="1">
      <c r="I39" s="935"/>
      <c r="J39" s="2263"/>
      <c r="K39" s="2276" t="s">
        <v>1878</v>
      </c>
      <c r="L39" s="2277"/>
      <c r="M39" s="2278"/>
      <c r="N39" s="928" t="s">
        <v>1315</v>
      </c>
      <c r="O39" s="939"/>
      <c r="P39" s="923"/>
      <c r="Q39" s="2263"/>
      <c r="R39" s="2276" t="s">
        <v>1878</v>
      </c>
      <c r="S39" s="2277"/>
      <c r="T39" s="2278"/>
      <c r="U39" s="928" t="s">
        <v>1315</v>
      </c>
      <c r="V39" s="939"/>
      <c r="W39" s="923"/>
      <c r="X39" s="2263"/>
      <c r="Y39" s="2276" t="s">
        <v>1878</v>
      </c>
      <c r="Z39" s="2277"/>
      <c r="AA39" s="2278"/>
      <c r="AB39" s="928" t="s">
        <v>1315</v>
      </c>
      <c r="AC39" s="939"/>
      <c r="AD39" s="923"/>
      <c r="AE39" s="2263"/>
      <c r="AF39" s="2276" t="s">
        <v>1878</v>
      </c>
      <c r="AG39" s="2277"/>
      <c r="AH39" s="2278"/>
      <c r="AI39" s="928" t="s">
        <v>1315</v>
      </c>
      <c r="AJ39" s="918"/>
    </row>
    <row r="40" spans="5:36" ht="30" customHeight="1" thickTop="1" thickBot="1">
      <c r="I40" s="957"/>
      <c r="J40" s="2263"/>
      <c r="K40" s="2279" t="s">
        <v>81</v>
      </c>
      <c r="L40" s="2280"/>
      <c r="M40" s="2281"/>
      <c r="N40" s="932"/>
      <c r="O40" s="958"/>
      <c r="P40" s="934"/>
      <c r="Q40" s="2263"/>
      <c r="R40" s="2279" t="s">
        <v>81</v>
      </c>
      <c r="S40" s="2280"/>
      <c r="T40" s="2281"/>
      <c r="U40" s="932"/>
      <c r="V40" s="958"/>
      <c r="W40" s="934"/>
      <c r="X40" s="2263"/>
      <c r="Y40" s="2279" t="s">
        <v>81</v>
      </c>
      <c r="Z40" s="2280"/>
      <c r="AA40" s="2281"/>
      <c r="AB40" s="932"/>
      <c r="AC40" s="958"/>
      <c r="AD40" s="934"/>
      <c r="AE40" s="2263"/>
      <c r="AF40" s="2279" t="s">
        <v>81</v>
      </c>
      <c r="AG40" s="2280"/>
      <c r="AH40" s="2281"/>
      <c r="AI40" s="932"/>
      <c r="AJ40" s="918"/>
    </row>
    <row r="41" spans="5:36" ht="30" customHeight="1" thickTop="1">
      <c r="E41" s="913"/>
      <c r="F41" s="913"/>
      <c r="G41" s="913"/>
      <c r="H41" s="913"/>
      <c r="I41" s="917"/>
      <c r="J41" s="2263"/>
      <c r="K41" s="2265" t="s">
        <v>1879</v>
      </c>
      <c r="L41" s="2266"/>
      <c r="M41" s="2267"/>
      <c r="N41" s="936"/>
      <c r="O41" s="962"/>
      <c r="P41" s="960"/>
      <c r="Q41" s="2263"/>
      <c r="R41" s="2265" t="s">
        <v>1879</v>
      </c>
      <c r="S41" s="2266"/>
      <c r="T41" s="2267"/>
      <c r="U41" s="936"/>
      <c r="V41" s="962"/>
      <c r="W41" s="960"/>
      <c r="X41" s="2263"/>
      <c r="Y41" s="2265" t="s">
        <v>1879</v>
      </c>
      <c r="Z41" s="2266"/>
      <c r="AA41" s="2267"/>
      <c r="AB41" s="936"/>
      <c r="AC41" s="962"/>
      <c r="AD41" s="960"/>
      <c r="AE41" s="2263"/>
      <c r="AF41" s="2265" t="s">
        <v>1879</v>
      </c>
      <c r="AG41" s="2266"/>
      <c r="AH41" s="2267"/>
      <c r="AI41" s="936"/>
      <c r="AJ41" s="918"/>
    </row>
    <row r="42" spans="5:36" ht="30" customHeight="1">
      <c r="I42" s="917"/>
      <c r="J42" s="2263"/>
      <c r="K42" s="2273" t="s">
        <v>80</v>
      </c>
      <c r="L42" s="2274"/>
      <c r="M42" s="2275"/>
      <c r="N42" s="938"/>
      <c r="O42" s="923"/>
      <c r="P42" s="924"/>
      <c r="Q42" s="2263"/>
      <c r="R42" s="2273" t="s">
        <v>80</v>
      </c>
      <c r="S42" s="2274"/>
      <c r="T42" s="2275"/>
      <c r="U42" s="938"/>
      <c r="V42" s="923"/>
      <c r="W42" s="917"/>
      <c r="X42" s="2263"/>
      <c r="Y42" s="2273" t="s">
        <v>80</v>
      </c>
      <c r="Z42" s="2274"/>
      <c r="AA42" s="2275"/>
      <c r="AB42" s="938"/>
      <c r="AC42" s="923"/>
      <c r="AD42" s="917"/>
      <c r="AE42" s="2263"/>
      <c r="AF42" s="2273" t="s">
        <v>80</v>
      </c>
      <c r="AG42" s="2274"/>
      <c r="AH42" s="2275"/>
      <c r="AI42" s="938"/>
      <c r="AJ42" s="918"/>
    </row>
    <row r="43" spans="5:36" ht="30" customHeight="1">
      <c r="I43" s="917"/>
      <c r="J43" s="2263"/>
      <c r="K43" s="940"/>
      <c r="L43" s="2268" t="s">
        <v>1880</v>
      </c>
      <c r="M43" s="2269"/>
      <c r="N43" s="941" t="s">
        <v>1881</v>
      </c>
      <c r="O43" s="923"/>
      <c r="P43" s="924"/>
      <c r="Q43" s="2263"/>
      <c r="R43" s="940"/>
      <c r="S43" s="2268" t="s">
        <v>1880</v>
      </c>
      <c r="T43" s="2269"/>
      <c r="U43" s="941" t="s">
        <v>1881</v>
      </c>
      <c r="V43" s="923"/>
      <c r="W43" s="917"/>
      <c r="X43" s="2263"/>
      <c r="Y43" s="940"/>
      <c r="Z43" s="2268" t="s">
        <v>1880</v>
      </c>
      <c r="AA43" s="2269"/>
      <c r="AB43" s="941" t="s">
        <v>1881</v>
      </c>
      <c r="AC43" s="923"/>
      <c r="AD43" s="917"/>
      <c r="AE43" s="2263"/>
      <c r="AF43" s="940"/>
      <c r="AG43" s="2268" t="s">
        <v>1880</v>
      </c>
      <c r="AH43" s="2269"/>
      <c r="AI43" s="941" t="s">
        <v>1881</v>
      </c>
      <c r="AJ43" s="918"/>
    </row>
    <row r="44" spans="5:36" ht="30" customHeight="1">
      <c r="I44" s="917"/>
      <c r="J44" s="2263"/>
      <c r="K44" s="2270" t="s">
        <v>1318</v>
      </c>
      <c r="L44" s="2271"/>
      <c r="M44" s="2272"/>
      <c r="N44" s="943"/>
      <c r="O44" s="923"/>
      <c r="P44" s="924"/>
      <c r="Q44" s="2263"/>
      <c r="R44" s="2270" t="s">
        <v>1318</v>
      </c>
      <c r="S44" s="2271"/>
      <c r="T44" s="2272"/>
      <c r="U44" s="943"/>
      <c r="V44" s="923"/>
      <c r="W44" s="917"/>
      <c r="X44" s="2263"/>
      <c r="Y44" s="2270" t="s">
        <v>1318</v>
      </c>
      <c r="Z44" s="2271"/>
      <c r="AA44" s="2272"/>
      <c r="AB44" s="943"/>
      <c r="AC44" s="923"/>
      <c r="AD44" s="917"/>
      <c r="AE44" s="2263"/>
      <c r="AF44" s="2270" t="s">
        <v>1318</v>
      </c>
      <c r="AG44" s="2271"/>
      <c r="AH44" s="2272"/>
      <c r="AI44" s="943"/>
      <c r="AJ44" s="918"/>
    </row>
    <row r="45" spans="5:36" ht="30" customHeight="1">
      <c r="I45" s="917"/>
      <c r="J45" s="2264"/>
      <c r="K45" s="945"/>
      <c r="L45" s="2260" t="s">
        <v>1883</v>
      </c>
      <c r="M45" s="2261"/>
      <c r="N45" s="943"/>
      <c r="O45" s="923"/>
      <c r="P45" s="924"/>
      <c r="Q45" s="2264"/>
      <c r="R45" s="945"/>
      <c r="S45" s="2260" t="s">
        <v>1883</v>
      </c>
      <c r="T45" s="2261"/>
      <c r="U45" s="943"/>
      <c r="V45" s="923"/>
      <c r="W45" s="917"/>
      <c r="X45" s="2264"/>
      <c r="Y45" s="945"/>
      <c r="Z45" s="2260" t="s">
        <v>1883</v>
      </c>
      <c r="AA45" s="2261"/>
      <c r="AB45" s="943"/>
      <c r="AC45" s="923"/>
      <c r="AD45" s="917"/>
      <c r="AE45" s="2264"/>
      <c r="AF45" s="945"/>
      <c r="AG45" s="2260" t="s">
        <v>1882</v>
      </c>
      <c r="AH45" s="2261"/>
      <c r="AI45" s="943"/>
      <c r="AJ45" s="918"/>
    </row>
    <row r="46" spans="5:36" ht="30" customHeight="1" thickBot="1">
      <c r="I46" s="917"/>
      <c r="J46" s="2252" t="s">
        <v>117</v>
      </c>
      <c r="K46" s="2253"/>
      <c r="L46" s="2254" t="s">
        <v>1884</v>
      </c>
      <c r="M46" s="2255"/>
      <c r="N46" s="2256"/>
      <c r="O46" s="963"/>
      <c r="P46" s="924"/>
      <c r="Q46" s="2252" t="s">
        <v>117</v>
      </c>
      <c r="R46" s="2253"/>
      <c r="S46" s="2254" t="s">
        <v>1884</v>
      </c>
      <c r="T46" s="2255"/>
      <c r="U46" s="2256"/>
      <c r="V46" s="963"/>
      <c r="W46" s="917"/>
      <c r="X46" s="2252" t="s">
        <v>117</v>
      </c>
      <c r="Y46" s="2253"/>
      <c r="Z46" s="2254" t="s">
        <v>1884</v>
      </c>
      <c r="AA46" s="2255"/>
      <c r="AB46" s="2256"/>
      <c r="AC46" s="963"/>
      <c r="AD46" s="917"/>
      <c r="AE46" s="2252" t="s">
        <v>117</v>
      </c>
      <c r="AF46" s="2253"/>
      <c r="AG46" s="2254" t="s">
        <v>1884</v>
      </c>
      <c r="AH46" s="2255"/>
      <c r="AI46" s="2256"/>
      <c r="AJ46" s="918"/>
    </row>
    <row r="47" spans="5:36" ht="30" customHeight="1" thickTop="1" thickBot="1">
      <c r="I47" s="917"/>
      <c r="J47" s="2257" t="s">
        <v>1505</v>
      </c>
      <c r="K47" s="2258"/>
      <c r="L47" s="2258"/>
      <c r="M47" s="2259"/>
      <c r="N47" s="746" t="s">
        <v>1506</v>
      </c>
      <c r="O47" s="917"/>
      <c r="P47" s="917"/>
      <c r="Q47" s="2257" t="s">
        <v>1505</v>
      </c>
      <c r="R47" s="2258"/>
      <c r="S47" s="2258"/>
      <c r="T47" s="2259"/>
      <c r="U47" s="746" t="s">
        <v>1506</v>
      </c>
      <c r="V47" s="917"/>
      <c r="W47" s="917"/>
      <c r="X47" s="2257" t="s">
        <v>1505</v>
      </c>
      <c r="Y47" s="2258"/>
      <c r="Z47" s="2258"/>
      <c r="AA47" s="2259"/>
      <c r="AB47" s="746" t="s">
        <v>1506</v>
      </c>
      <c r="AC47" s="917"/>
      <c r="AD47" s="917"/>
      <c r="AE47" s="2257" t="s">
        <v>1505</v>
      </c>
      <c r="AF47" s="2258"/>
      <c r="AG47" s="2258"/>
      <c r="AH47" s="2259"/>
      <c r="AI47" s="746" t="s">
        <v>1506</v>
      </c>
      <c r="AJ47" s="918"/>
    </row>
    <row r="48" spans="5:36" ht="30" customHeight="1" thickTop="1">
      <c r="I48" s="918"/>
      <c r="J48" s="918"/>
      <c r="K48" s="964"/>
      <c r="L48" s="918"/>
      <c r="M48" s="918"/>
      <c r="N48" s="918"/>
      <c r="O48" s="918"/>
      <c r="P48" s="918"/>
      <c r="Q48" s="918"/>
      <c r="R48" s="918"/>
      <c r="S48" s="918"/>
      <c r="T48" s="918"/>
      <c r="U48" s="918"/>
      <c r="V48" s="918"/>
      <c r="W48" s="918"/>
      <c r="X48" s="918"/>
      <c r="Y48" s="918"/>
      <c r="Z48" s="918"/>
      <c r="AA48" s="918"/>
      <c r="AB48" s="918"/>
      <c r="AC48" s="918"/>
      <c r="AD48" s="918"/>
      <c r="AE48" s="918"/>
      <c r="AF48" s="918"/>
      <c r="AG48" s="918"/>
      <c r="AH48" s="918"/>
      <c r="AI48" s="918"/>
      <c r="AJ48" s="918"/>
    </row>
    <row r="49" spans="9:36" ht="30" customHeight="1">
      <c r="I49" s="918"/>
      <c r="J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row>
    <row r="50" spans="9:36" ht="32.1" customHeight="1">
      <c r="I50" s="918"/>
      <c r="J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row>
    <row r="51" spans="9:36" ht="20.100000000000001" customHeight="1">
      <c r="I51" s="918"/>
      <c r="J51" s="918"/>
      <c r="K51" s="918"/>
      <c r="L51" s="918"/>
      <c r="M51" s="918"/>
      <c r="N51" s="918"/>
      <c r="O51" s="918"/>
      <c r="P51" s="918"/>
      <c r="Q51" s="918"/>
      <c r="R51" s="918"/>
      <c r="S51" s="918"/>
      <c r="T51" s="918"/>
      <c r="U51" s="918"/>
      <c r="V51" s="918"/>
      <c r="W51" s="918"/>
      <c r="X51" s="918"/>
      <c r="Y51" s="918"/>
      <c r="Z51" s="918"/>
      <c r="AA51" s="918"/>
      <c r="AB51" s="918"/>
      <c r="AC51" s="918"/>
      <c r="AD51" s="918"/>
      <c r="AE51" s="918"/>
      <c r="AF51" s="918"/>
      <c r="AG51" s="918"/>
      <c r="AH51" s="918"/>
      <c r="AI51" s="918"/>
      <c r="AJ51" s="918"/>
    </row>
    <row r="52" spans="9:36" ht="12">
      <c r="I52" s="918"/>
      <c r="P52" s="918"/>
      <c r="AJ52" s="918"/>
    </row>
    <row r="53" spans="9:36" ht="12">
      <c r="I53" s="918"/>
      <c r="AJ53" s="918"/>
    </row>
    <row r="54" spans="9:36" ht="12">
      <c r="I54" s="918"/>
      <c r="AJ54" s="918"/>
    </row>
    <row r="55" spans="9:36" ht="12">
      <c r="I55" s="918"/>
      <c r="AJ55" s="918"/>
    </row>
  </sheetData>
  <mergeCells count="212">
    <mergeCell ref="I2:W2"/>
    <mergeCell ref="A4:B4"/>
    <mergeCell ref="C4:G4"/>
    <mergeCell ref="J4:K5"/>
    <mergeCell ref="A5:B5"/>
    <mergeCell ref="C5:G5"/>
    <mergeCell ref="M4:Q4"/>
    <mergeCell ref="M5:Q5"/>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C12:D12"/>
    <mergeCell ref="K12:M12"/>
    <mergeCell ref="R12:T12"/>
    <mergeCell ref="Y12:AA12"/>
    <mergeCell ref="AF12:AH12"/>
    <mergeCell ref="L15:M15"/>
    <mergeCell ref="S15:T15"/>
    <mergeCell ref="Z15:AA15"/>
    <mergeCell ref="AG15:AH15"/>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J19:M19"/>
    <mergeCell ref="Q19:T19"/>
    <mergeCell ref="X19:AA19"/>
    <mergeCell ref="AE19:AH19"/>
    <mergeCell ref="C22:D22"/>
    <mergeCell ref="K22:M22"/>
    <mergeCell ref="R22:T22"/>
    <mergeCell ref="Y22:AA22"/>
    <mergeCell ref="AF22:AH22"/>
    <mergeCell ref="K23:M23"/>
    <mergeCell ref="A21:B22"/>
    <mergeCell ref="C21:D21"/>
    <mergeCell ref="J21:J31"/>
    <mergeCell ref="K21:M21"/>
    <mergeCell ref="Q21:Q31"/>
    <mergeCell ref="R21:T21"/>
    <mergeCell ref="R23:T23"/>
    <mergeCell ref="K25:M25"/>
    <mergeCell ref="R25:T25"/>
    <mergeCell ref="K27:M27"/>
    <mergeCell ref="R27:T27"/>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K44:M44"/>
    <mergeCell ref="R44:T44"/>
    <mergeCell ref="Y44:AA44"/>
    <mergeCell ref="AF44:AH44"/>
    <mergeCell ref="R41:T41"/>
    <mergeCell ref="Y41:AA41"/>
    <mergeCell ref="AF41:AH41"/>
    <mergeCell ref="K42:M42"/>
    <mergeCell ref="R42:T42"/>
    <mergeCell ref="Y42:AA42"/>
    <mergeCell ref="AF42:AH42"/>
    <mergeCell ref="K41:M41"/>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s>
  <phoneticPr fontId="17"/>
  <pageMargins left="0.70866141732283472" right="0.70866141732283472" top="0.74803149606299213" bottom="0.74803149606299213" header="0.31496062992125984" footer="0.31496062992125984"/>
  <pageSetup paperSize="8" scale="32"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G80"/>
  <sheetViews>
    <sheetView showWhiteSpace="0" view="pageBreakPreview" topLeftCell="F22" zoomScale="80" zoomScaleNormal="70" zoomScaleSheetLayoutView="80" zoomScalePageLayoutView="70" workbookViewId="0">
      <selection activeCell="B11" sqref="B11:K11"/>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5" ht="13.5" customHeight="1">
      <c r="A1" s="608"/>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10"/>
      <c r="AH1" s="610"/>
      <c r="AI1" s="611" t="s">
        <v>5</v>
      </c>
      <c r="AJ1" s="610"/>
      <c r="AK1" s="610"/>
      <c r="AL1" s="611" t="s">
        <v>6</v>
      </c>
      <c r="AM1" s="610"/>
      <c r="AN1" s="610"/>
      <c r="AO1" s="611" t="s">
        <v>7</v>
      </c>
      <c r="AP1" s="611"/>
      <c r="AQ1" s="612"/>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13" t="s">
        <v>1324</v>
      </c>
      <c r="CF1" s="609"/>
      <c r="CG1" s="608"/>
    </row>
    <row r="2" spans="1:85" ht="9.9499999999999993" customHeight="1">
      <c r="A2" s="608"/>
      <c r="B2" s="609"/>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11"/>
      <c r="AH2" s="611"/>
      <c r="AI2" s="611"/>
      <c r="AJ2" s="611"/>
      <c r="AK2" s="611"/>
      <c r="AL2" s="611"/>
      <c r="AM2" s="611"/>
      <c r="AN2" s="611"/>
      <c r="AO2" s="611"/>
      <c r="AP2" s="611"/>
      <c r="AQ2" s="612"/>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13"/>
      <c r="CF2" s="609"/>
      <c r="CG2" s="608"/>
    </row>
    <row r="3" spans="1:85" ht="9.9499999999999993"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1"/>
      <c r="AH3" s="611"/>
      <c r="AI3" s="611"/>
      <c r="AJ3" s="611"/>
      <c r="AK3" s="611"/>
      <c r="AL3" s="611"/>
      <c r="AM3" s="611"/>
      <c r="AN3" s="611"/>
      <c r="AO3" s="611"/>
      <c r="AP3" s="611"/>
      <c r="AQ3" s="612"/>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c r="CF3" s="609"/>
      <c r="CG3" s="608"/>
    </row>
    <row r="4" spans="1:85" ht="9.9499999999999993"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11"/>
      <c r="AH4" s="611"/>
      <c r="AI4" s="611"/>
      <c r="AJ4" s="611"/>
      <c r="AK4" s="611"/>
      <c r="AL4" s="611"/>
      <c r="AM4" s="611"/>
      <c r="AN4" s="611"/>
      <c r="AO4" s="611"/>
      <c r="AP4" s="611"/>
      <c r="AQ4" s="612"/>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13"/>
      <c r="CF4" s="609"/>
      <c r="CG4" s="608"/>
    </row>
    <row r="5" spans="1:85" ht="13.5" customHeight="1">
      <c r="A5" s="608"/>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12"/>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8"/>
    </row>
    <row r="6" spans="1:85" ht="13.5" customHeight="1">
      <c r="A6" s="608"/>
      <c r="B6" s="2575" t="s">
        <v>1325</v>
      </c>
      <c r="C6" s="2576"/>
      <c r="D6" s="2576"/>
      <c r="E6" s="2576"/>
      <c r="F6" s="2576"/>
      <c r="G6" s="2576"/>
      <c r="H6" s="2576"/>
      <c r="I6" s="2576"/>
      <c r="J6" s="2576"/>
      <c r="K6" s="2576"/>
      <c r="L6" s="2576"/>
      <c r="M6" s="2576"/>
      <c r="N6" s="2576"/>
      <c r="O6" s="2576"/>
      <c r="P6" s="2576"/>
      <c r="Q6" s="2576"/>
      <c r="R6" s="2576"/>
      <c r="S6" s="2576"/>
      <c r="T6" s="2576"/>
      <c r="U6" s="2576"/>
      <c r="V6" s="2576"/>
      <c r="W6" s="2576"/>
      <c r="X6" s="2576"/>
      <c r="Y6" s="2576"/>
      <c r="Z6" s="2576"/>
      <c r="AA6" s="2576"/>
      <c r="AB6" s="2576"/>
      <c r="AC6" s="2576"/>
      <c r="AD6" s="2576"/>
      <c r="AE6" s="2576"/>
      <c r="AF6" s="2576"/>
      <c r="AG6" s="2576"/>
      <c r="AH6" s="2576"/>
      <c r="AI6" s="2576"/>
      <c r="AJ6" s="2576"/>
      <c r="AK6" s="2576"/>
      <c r="AL6" s="2576"/>
      <c r="AM6" s="2576"/>
      <c r="AN6" s="2576"/>
      <c r="AO6" s="2576"/>
      <c r="AP6" s="2576"/>
      <c r="AQ6" s="615"/>
      <c r="AR6" s="2577" t="s">
        <v>1326</v>
      </c>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608"/>
    </row>
    <row r="7" spans="1:85" ht="13.5" customHeight="1">
      <c r="A7" s="608"/>
      <c r="B7" s="2576"/>
      <c r="C7" s="2576"/>
      <c r="D7" s="2576"/>
      <c r="E7" s="2576"/>
      <c r="F7" s="2576"/>
      <c r="G7" s="2576"/>
      <c r="H7" s="2576"/>
      <c r="I7" s="2576"/>
      <c r="J7" s="2576"/>
      <c r="K7" s="2576"/>
      <c r="L7" s="2576"/>
      <c r="M7" s="2576"/>
      <c r="N7" s="2576"/>
      <c r="O7" s="2576"/>
      <c r="P7" s="2576"/>
      <c r="Q7" s="2576"/>
      <c r="R7" s="2576"/>
      <c r="S7" s="2576"/>
      <c r="T7" s="2576"/>
      <c r="U7" s="2576"/>
      <c r="V7" s="2576"/>
      <c r="W7" s="2576"/>
      <c r="X7" s="2576"/>
      <c r="Y7" s="2576"/>
      <c r="Z7" s="2576"/>
      <c r="AA7" s="2576"/>
      <c r="AB7" s="2576"/>
      <c r="AC7" s="2576"/>
      <c r="AD7" s="2576"/>
      <c r="AE7" s="2576"/>
      <c r="AF7" s="2576"/>
      <c r="AG7" s="2576"/>
      <c r="AH7" s="2576"/>
      <c r="AI7" s="2576"/>
      <c r="AJ7" s="2576"/>
      <c r="AK7" s="2576"/>
      <c r="AL7" s="2576"/>
      <c r="AM7" s="2576"/>
      <c r="AN7" s="2576"/>
      <c r="AO7" s="2576"/>
      <c r="AP7" s="2576"/>
      <c r="AQ7" s="615"/>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608"/>
    </row>
    <row r="8" spans="1:85" ht="13.5" customHeight="1">
      <c r="A8" s="608"/>
      <c r="B8" s="609"/>
      <c r="C8" s="609"/>
      <c r="D8" s="609"/>
      <c r="E8" s="609"/>
      <c r="F8" s="609"/>
      <c r="G8" s="60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12"/>
      <c r="AR8" s="616"/>
      <c r="AS8" s="2348" t="s">
        <v>1327</v>
      </c>
      <c r="AT8" s="2348"/>
      <c r="AU8" s="2348"/>
      <c r="AV8" s="2348"/>
      <c r="AW8" s="2348"/>
      <c r="AX8" s="617"/>
      <c r="AY8" s="2475"/>
      <c r="AZ8" s="2476"/>
      <c r="BA8" s="2476"/>
      <c r="BB8" s="2476"/>
      <c r="BC8" s="2476"/>
      <c r="BD8" s="2476"/>
      <c r="BE8" s="2476"/>
      <c r="BF8" s="2476"/>
      <c r="BG8" s="2476"/>
      <c r="BH8" s="2476"/>
      <c r="BI8" s="2476"/>
      <c r="BJ8" s="2476"/>
      <c r="BK8" s="2476"/>
      <c r="BL8" s="2477"/>
      <c r="BM8" s="616"/>
      <c r="BN8" s="2348" t="s">
        <v>1328</v>
      </c>
      <c r="BO8" s="2348"/>
      <c r="BP8" s="2348"/>
      <c r="BQ8" s="2348"/>
      <c r="BR8" s="2348"/>
      <c r="BS8" s="617"/>
      <c r="BT8" s="2475"/>
      <c r="BU8" s="2476"/>
      <c r="BV8" s="2476"/>
      <c r="BW8" s="2476"/>
      <c r="BX8" s="2476"/>
      <c r="BY8" s="2476"/>
      <c r="BZ8" s="2476"/>
      <c r="CA8" s="2476"/>
      <c r="CB8" s="2476"/>
      <c r="CC8" s="2476"/>
      <c r="CD8" s="2476"/>
      <c r="CE8" s="2476"/>
      <c r="CF8" s="2477"/>
      <c r="CG8" s="608"/>
    </row>
    <row r="9" spans="1:85" ht="13.5" customHeight="1">
      <c r="A9" s="608"/>
      <c r="B9" s="2458" t="s">
        <v>1329</v>
      </c>
      <c r="C9" s="2458"/>
      <c r="D9" s="2458"/>
      <c r="E9" s="2458"/>
      <c r="F9" s="2458"/>
      <c r="G9" s="2458"/>
      <c r="H9" s="2458"/>
      <c r="I9" s="2458"/>
      <c r="J9" s="2458"/>
      <c r="K9" s="2458"/>
      <c r="L9" s="2404"/>
      <c r="M9" s="2404"/>
      <c r="N9" s="2404"/>
      <c r="O9" s="2404"/>
      <c r="P9" s="2404"/>
      <c r="Q9" s="2404"/>
      <c r="R9" s="2404"/>
      <c r="S9" s="2404"/>
      <c r="T9" s="2404"/>
      <c r="U9" s="2404"/>
      <c r="V9" s="2404"/>
      <c r="W9" s="2404"/>
      <c r="X9" s="2404"/>
      <c r="Y9" s="2404"/>
      <c r="Z9" s="2404"/>
      <c r="AA9" s="2404"/>
      <c r="AB9" s="2404"/>
      <c r="AC9" s="2404"/>
      <c r="AD9" s="2404"/>
      <c r="AE9" s="2404"/>
      <c r="AF9" s="2404"/>
      <c r="AG9" s="2404"/>
      <c r="AH9" s="2404"/>
      <c r="AI9" s="2404"/>
      <c r="AJ9" s="2404"/>
      <c r="AK9" s="2404"/>
      <c r="AL9" s="2404"/>
      <c r="AM9" s="609"/>
      <c r="AN9" s="609"/>
      <c r="AO9" s="609"/>
      <c r="AP9" s="609"/>
      <c r="AQ9" s="612"/>
      <c r="AR9" s="618"/>
      <c r="AS9" s="2496"/>
      <c r="AT9" s="2496"/>
      <c r="AU9" s="2496"/>
      <c r="AV9" s="2496"/>
      <c r="AW9" s="2496"/>
      <c r="AX9" s="619"/>
      <c r="AY9" s="2571"/>
      <c r="AZ9" s="2572"/>
      <c r="BA9" s="2572"/>
      <c r="BB9" s="2572"/>
      <c r="BC9" s="2572"/>
      <c r="BD9" s="2572"/>
      <c r="BE9" s="2572"/>
      <c r="BF9" s="2572"/>
      <c r="BG9" s="2572"/>
      <c r="BH9" s="2572"/>
      <c r="BI9" s="2572"/>
      <c r="BJ9" s="2572"/>
      <c r="BK9" s="2572"/>
      <c r="BL9" s="2573"/>
      <c r="BM9" s="618"/>
      <c r="BN9" s="2496"/>
      <c r="BO9" s="2496"/>
      <c r="BP9" s="2496"/>
      <c r="BQ9" s="2496"/>
      <c r="BR9" s="2496"/>
      <c r="BS9" s="619"/>
      <c r="BT9" s="2571"/>
      <c r="BU9" s="2572"/>
      <c r="BV9" s="2572"/>
      <c r="BW9" s="2572"/>
      <c r="BX9" s="2572"/>
      <c r="BY9" s="2572"/>
      <c r="BZ9" s="2572"/>
      <c r="CA9" s="2572"/>
      <c r="CB9" s="2572"/>
      <c r="CC9" s="2572"/>
      <c r="CD9" s="2572"/>
      <c r="CE9" s="2572"/>
      <c r="CF9" s="2573"/>
      <c r="CG9" s="608"/>
    </row>
    <row r="10" spans="1:85" ht="13.5" customHeight="1">
      <c r="A10" s="608"/>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12"/>
      <c r="AR10" s="620"/>
      <c r="AS10" s="2351"/>
      <c r="AT10" s="2351"/>
      <c r="AU10" s="2351"/>
      <c r="AV10" s="2351"/>
      <c r="AW10" s="2351"/>
      <c r="AX10" s="621"/>
      <c r="AY10" s="2478"/>
      <c r="AZ10" s="2479"/>
      <c r="BA10" s="2479"/>
      <c r="BB10" s="2479"/>
      <c r="BC10" s="2479"/>
      <c r="BD10" s="2479"/>
      <c r="BE10" s="2479"/>
      <c r="BF10" s="2479"/>
      <c r="BG10" s="2479"/>
      <c r="BH10" s="2479"/>
      <c r="BI10" s="2479"/>
      <c r="BJ10" s="2479"/>
      <c r="BK10" s="2479"/>
      <c r="BL10" s="2480"/>
      <c r="BM10" s="620"/>
      <c r="BN10" s="2351"/>
      <c r="BO10" s="2351"/>
      <c r="BP10" s="2351"/>
      <c r="BQ10" s="2351"/>
      <c r="BR10" s="2351"/>
      <c r="BS10" s="621"/>
      <c r="BT10" s="2478"/>
      <c r="BU10" s="2479"/>
      <c r="BV10" s="2479"/>
      <c r="BW10" s="2479"/>
      <c r="BX10" s="2479"/>
      <c r="BY10" s="2479"/>
      <c r="BZ10" s="2479"/>
      <c r="CA10" s="2479"/>
      <c r="CB10" s="2479"/>
      <c r="CC10" s="2479"/>
      <c r="CD10" s="2479"/>
      <c r="CE10" s="2479"/>
      <c r="CF10" s="2480"/>
      <c r="CG10" s="608"/>
    </row>
    <row r="11" spans="1:85" ht="13.5" customHeight="1">
      <c r="A11" s="608"/>
      <c r="B11" s="2578" t="s">
        <v>1330</v>
      </c>
      <c r="C11" s="2578"/>
      <c r="D11" s="2578"/>
      <c r="E11" s="2578"/>
      <c r="F11" s="2578"/>
      <c r="G11" s="2578"/>
      <c r="H11" s="2578"/>
      <c r="I11" s="2578"/>
      <c r="J11" s="2578"/>
      <c r="K11" s="2578"/>
      <c r="L11" s="2404"/>
      <c r="M11" s="2404"/>
      <c r="N11" s="2404"/>
      <c r="O11" s="2404"/>
      <c r="P11" s="2404"/>
      <c r="Q11" s="2404"/>
      <c r="R11" s="2404"/>
      <c r="S11" s="2404"/>
      <c r="T11" s="2404"/>
      <c r="U11" s="2404"/>
      <c r="V11" s="2404"/>
      <c r="W11" s="2404"/>
      <c r="X11" s="2404"/>
      <c r="Y11" s="2404"/>
      <c r="Z11" s="2404"/>
      <c r="AA11" s="2404"/>
      <c r="AB11" s="2404"/>
      <c r="AC11" s="2404"/>
      <c r="AD11" s="2404"/>
      <c r="AE11" s="2404"/>
      <c r="AF11" s="2404"/>
      <c r="AG11" s="2404"/>
      <c r="AH11" s="2404"/>
      <c r="AI11" s="2404"/>
      <c r="AJ11" s="2404"/>
      <c r="AK11" s="2404"/>
      <c r="AL11" s="2404"/>
      <c r="AM11" s="609"/>
      <c r="AN11" s="609"/>
      <c r="AO11" s="609"/>
      <c r="AP11" s="609"/>
      <c r="AQ11" s="612"/>
      <c r="AR11" s="616"/>
      <c r="AS11" s="2528" t="s">
        <v>1331</v>
      </c>
      <c r="AT11" s="2528"/>
      <c r="AU11" s="2528"/>
      <c r="AV11" s="2528"/>
      <c r="AW11" s="2528"/>
      <c r="AX11" s="617"/>
      <c r="AY11" s="2579"/>
      <c r="AZ11" s="2580"/>
      <c r="BA11" s="2580"/>
      <c r="BB11" s="2580"/>
      <c r="BC11" s="2580"/>
      <c r="BD11" s="2580"/>
      <c r="BE11" s="2580"/>
      <c r="BF11" s="2580"/>
      <c r="BG11" s="2580"/>
      <c r="BH11" s="2580"/>
      <c r="BI11" s="2580"/>
      <c r="BJ11" s="2580"/>
      <c r="BK11" s="2580"/>
      <c r="BL11" s="2580"/>
      <c r="BM11" s="2580"/>
      <c r="BN11" s="2580"/>
      <c r="BO11" s="2580"/>
      <c r="BP11" s="2580"/>
      <c r="BQ11" s="2580"/>
      <c r="BR11" s="2580"/>
      <c r="BS11" s="2580"/>
      <c r="BT11" s="2580"/>
      <c r="BU11" s="2580"/>
      <c r="BV11" s="2580"/>
      <c r="BW11" s="2580"/>
      <c r="BX11" s="2580"/>
      <c r="BY11" s="2580"/>
      <c r="BZ11" s="2580"/>
      <c r="CA11" s="2580"/>
      <c r="CB11" s="2580"/>
      <c r="CC11" s="2580"/>
      <c r="CD11" s="2580"/>
      <c r="CE11" s="2580"/>
      <c r="CF11" s="2581"/>
      <c r="CG11" s="608"/>
    </row>
    <row r="12" spans="1:85" ht="13.5" customHeight="1">
      <c r="A12" s="608"/>
      <c r="B12" s="609"/>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12"/>
      <c r="AR12" s="618"/>
      <c r="AS12" s="2529"/>
      <c r="AT12" s="2529"/>
      <c r="AU12" s="2529"/>
      <c r="AV12" s="2529"/>
      <c r="AW12" s="2529"/>
      <c r="AX12" s="619"/>
      <c r="AY12" s="2582"/>
      <c r="AZ12" s="2583"/>
      <c r="BA12" s="2583"/>
      <c r="BB12" s="2583"/>
      <c r="BC12" s="2583"/>
      <c r="BD12" s="2583"/>
      <c r="BE12" s="2583"/>
      <c r="BF12" s="2583"/>
      <c r="BG12" s="2583"/>
      <c r="BH12" s="2583"/>
      <c r="BI12" s="2583"/>
      <c r="BJ12" s="2583"/>
      <c r="BK12" s="2583"/>
      <c r="BL12" s="2583"/>
      <c r="BM12" s="2583"/>
      <c r="BN12" s="2583"/>
      <c r="BO12" s="2583"/>
      <c r="BP12" s="2583"/>
      <c r="BQ12" s="2583"/>
      <c r="BR12" s="2583"/>
      <c r="BS12" s="2583"/>
      <c r="BT12" s="2583"/>
      <c r="BU12" s="2583"/>
      <c r="BV12" s="2583"/>
      <c r="BW12" s="2583"/>
      <c r="BX12" s="2583"/>
      <c r="BY12" s="2583"/>
      <c r="BZ12" s="2583"/>
      <c r="CA12" s="2583"/>
      <c r="CB12" s="2583"/>
      <c r="CC12" s="2583"/>
      <c r="CD12" s="2583"/>
      <c r="CE12" s="2583"/>
      <c r="CF12" s="2584"/>
      <c r="CG12" s="608"/>
    </row>
    <row r="13" spans="1:85" ht="13.5" customHeight="1">
      <c r="A13" s="608"/>
      <c r="B13" s="616"/>
      <c r="C13" s="2528" t="s">
        <v>1332</v>
      </c>
      <c r="D13" s="2528"/>
      <c r="E13" s="2528"/>
      <c r="F13" s="2528"/>
      <c r="G13" s="2528"/>
      <c r="H13" s="617"/>
      <c r="I13" s="2408" t="s">
        <v>1333</v>
      </c>
      <c r="J13" s="2409"/>
      <c r="K13" s="2409"/>
      <c r="L13" s="2409"/>
      <c r="M13" s="2409"/>
      <c r="N13" s="2409"/>
      <c r="O13" s="2409"/>
      <c r="P13" s="2409"/>
      <c r="Q13" s="2409"/>
      <c r="R13" s="2410"/>
      <c r="S13" s="2408" t="s">
        <v>1334</v>
      </c>
      <c r="T13" s="2409"/>
      <c r="U13" s="2409"/>
      <c r="V13" s="2409"/>
      <c r="W13" s="2409"/>
      <c r="X13" s="2409"/>
      <c r="Y13" s="2409"/>
      <c r="Z13" s="2409"/>
      <c r="AA13" s="2409"/>
      <c r="AB13" s="2409"/>
      <c r="AC13" s="2409"/>
      <c r="AD13" s="2409"/>
      <c r="AE13" s="2409"/>
      <c r="AF13" s="2410"/>
      <c r="AG13" s="2408" t="s">
        <v>1335</v>
      </c>
      <c r="AH13" s="2409"/>
      <c r="AI13" s="2409"/>
      <c r="AJ13" s="2409"/>
      <c r="AK13" s="2409"/>
      <c r="AL13" s="2409"/>
      <c r="AM13" s="2409"/>
      <c r="AN13" s="2409"/>
      <c r="AO13" s="2409"/>
      <c r="AP13" s="2410"/>
      <c r="AQ13" s="622"/>
      <c r="AR13" s="620"/>
      <c r="AS13" s="2530"/>
      <c r="AT13" s="2530"/>
      <c r="AU13" s="2530"/>
      <c r="AV13" s="2530"/>
      <c r="AW13" s="2530"/>
      <c r="AX13" s="621"/>
      <c r="AY13" s="2509" t="s">
        <v>1336</v>
      </c>
      <c r="AZ13" s="2510"/>
      <c r="BA13" s="2510"/>
      <c r="BB13" s="2510"/>
      <c r="BC13" s="2510"/>
      <c r="BD13" s="2510"/>
      <c r="BE13" s="2510"/>
      <c r="BF13" s="2510"/>
      <c r="BG13" s="2510"/>
      <c r="BH13" s="2510"/>
      <c r="BI13" s="2510"/>
      <c r="BJ13" s="2510"/>
      <c r="BK13" s="2510"/>
      <c r="BL13" s="2510"/>
      <c r="BM13" s="2510"/>
      <c r="BN13" s="2510"/>
      <c r="BO13" s="2510"/>
      <c r="BP13" s="2510"/>
      <c r="BQ13" s="2510"/>
      <c r="BR13" s="2510"/>
      <c r="BS13" s="2510"/>
      <c r="BT13" s="2510"/>
      <c r="BU13" s="2510"/>
      <c r="BV13" s="2510"/>
      <c r="BW13" s="2510"/>
      <c r="BX13" s="2510"/>
      <c r="BY13" s="2510"/>
      <c r="BZ13" s="2510"/>
      <c r="CA13" s="2510"/>
      <c r="CB13" s="2510"/>
      <c r="CC13" s="2510"/>
      <c r="CD13" s="2510"/>
      <c r="CE13" s="2510"/>
      <c r="CF13" s="2511"/>
      <c r="CG13" s="608"/>
    </row>
    <row r="14" spans="1:85" ht="13.5" customHeight="1">
      <c r="A14" s="608"/>
      <c r="B14" s="618"/>
      <c r="C14" s="2529"/>
      <c r="D14" s="2529"/>
      <c r="E14" s="2529"/>
      <c r="F14" s="2529"/>
      <c r="G14" s="2529"/>
      <c r="H14" s="619"/>
      <c r="I14" s="2411"/>
      <c r="J14" s="2412"/>
      <c r="K14" s="2412"/>
      <c r="L14" s="2412"/>
      <c r="M14" s="2412"/>
      <c r="N14" s="2412"/>
      <c r="O14" s="2412"/>
      <c r="P14" s="2412"/>
      <c r="Q14" s="2412"/>
      <c r="R14" s="2413"/>
      <c r="S14" s="2411"/>
      <c r="T14" s="2412"/>
      <c r="U14" s="2412"/>
      <c r="V14" s="2412"/>
      <c r="W14" s="2412"/>
      <c r="X14" s="2412"/>
      <c r="Y14" s="2412"/>
      <c r="Z14" s="2412"/>
      <c r="AA14" s="2412"/>
      <c r="AB14" s="2412"/>
      <c r="AC14" s="2412"/>
      <c r="AD14" s="2412"/>
      <c r="AE14" s="2412"/>
      <c r="AF14" s="2413"/>
      <c r="AG14" s="2411"/>
      <c r="AH14" s="2412"/>
      <c r="AI14" s="2412"/>
      <c r="AJ14" s="2412"/>
      <c r="AK14" s="2412"/>
      <c r="AL14" s="2412"/>
      <c r="AM14" s="2412"/>
      <c r="AN14" s="2412"/>
      <c r="AO14" s="2412"/>
      <c r="AP14" s="2413"/>
      <c r="AQ14" s="622"/>
      <c r="AR14" s="616"/>
      <c r="AS14" s="2553" t="s">
        <v>1337</v>
      </c>
      <c r="AT14" s="2553"/>
      <c r="AU14" s="2553"/>
      <c r="AV14" s="2553"/>
      <c r="AW14" s="2553"/>
      <c r="AX14" s="617"/>
      <c r="AY14" s="2475"/>
      <c r="AZ14" s="2476"/>
      <c r="BA14" s="2476"/>
      <c r="BB14" s="2476"/>
      <c r="BC14" s="2476"/>
      <c r="BD14" s="2476"/>
      <c r="BE14" s="2476"/>
      <c r="BF14" s="2476"/>
      <c r="BG14" s="2476"/>
      <c r="BH14" s="2476"/>
      <c r="BI14" s="2476"/>
      <c r="BJ14" s="2476"/>
      <c r="BK14" s="2476"/>
      <c r="BL14" s="2476"/>
      <c r="BM14" s="2476"/>
      <c r="BN14" s="2476"/>
      <c r="BO14" s="2476"/>
      <c r="BP14" s="2476"/>
      <c r="BQ14" s="2476"/>
      <c r="BR14" s="2476"/>
      <c r="BS14" s="2476"/>
      <c r="BT14" s="2476"/>
      <c r="BU14" s="2476"/>
      <c r="BV14" s="2476"/>
      <c r="BW14" s="2476"/>
      <c r="BX14" s="2476"/>
      <c r="BY14" s="2476"/>
      <c r="BZ14" s="2476"/>
      <c r="CA14" s="2476"/>
      <c r="CB14" s="2476"/>
      <c r="CC14" s="2476"/>
      <c r="CD14" s="2476"/>
      <c r="CE14" s="2476"/>
      <c r="CF14" s="2477"/>
      <c r="CG14" s="608"/>
    </row>
    <row r="15" spans="1:85" ht="13.5" customHeight="1">
      <c r="A15" s="608"/>
      <c r="B15" s="618"/>
      <c r="C15" s="2529"/>
      <c r="D15" s="2529"/>
      <c r="E15" s="2529"/>
      <c r="F15" s="2529"/>
      <c r="G15" s="2529"/>
      <c r="H15" s="619"/>
      <c r="I15" s="2506" t="s">
        <v>1338</v>
      </c>
      <c r="J15" s="2507"/>
      <c r="K15" s="2507"/>
      <c r="L15" s="2507"/>
      <c r="M15" s="2507"/>
      <c r="N15" s="2507"/>
      <c r="O15" s="2507"/>
      <c r="P15" s="2507"/>
      <c r="Q15" s="2507"/>
      <c r="R15" s="2508"/>
      <c r="S15" s="2512" t="s">
        <v>1339</v>
      </c>
      <c r="T15" s="2513"/>
      <c r="U15" s="2513"/>
      <c r="V15" s="2513"/>
      <c r="W15" s="2513"/>
      <c r="X15" s="2514" t="s">
        <v>1340</v>
      </c>
      <c r="Y15" s="2515"/>
      <c r="Z15" s="2515"/>
      <c r="AA15" s="2515"/>
      <c r="AB15" s="2515"/>
      <c r="AC15" s="2515"/>
      <c r="AD15" s="2515"/>
      <c r="AE15" s="2515"/>
      <c r="AF15" s="2516"/>
      <c r="AG15" s="2506" t="s">
        <v>1341</v>
      </c>
      <c r="AH15" s="2401"/>
      <c r="AI15" s="2401"/>
      <c r="AJ15" s="2401"/>
      <c r="AK15" s="2401"/>
      <c r="AL15" s="2401"/>
      <c r="AM15" s="2401"/>
      <c r="AN15" s="2401"/>
      <c r="AO15" s="2401"/>
      <c r="AP15" s="2402"/>
      <c r="AQ15" s="612"/>
      <c r="AR15" s="618"/>
      <c r="AS15" s="2554"/>
      <c r="AT15" s="2554"/>
      <c r="AU15" s="2554"/>
      <c r="AV15" s="2554"/>
      <c r="AW15" s="2554"/>
      <c r="AX15" s="619"/>
      <c r="AY15" s="2571"/>
      <c r="AZ15" s="2572"/>
      <c r="BA15" s="2572"/>
      <c r="BB15" s="2572"/>
      <c r="BC15" s="2572"/>
      <c r="BD15" s="2572"/>
      <c r="BE15" s="2572"/>
      <c r="BF15" s="2572"/>
      <c r="BG15" s="2572"/>
      <c r="BH15" s="2572"/>
      <c r="BI15" s="2572"/>
      <c r="BJ15" s="2572"/>
      <c r="BK15" s="2572"/>
      <c r="BL15" s="2572"/>
      <c r="BM15" s="2572"/>
      <c r="BN15" s="2572"/>
      <c r="BO15" s="2572"/>
      <c r="BP15" s="2572"/>
      <c r="BQ15" s="2572"/>
      <c r="BR15" s="2572"/>
      <c r="BS15" s="2572"/>
      <c r="BT15" s="2572"/>
      <c r="BU15" s="2572"/>
      <c r="BV15" s="2572"/>
      <c r="BW15" s="2572"/>
      <c r="BX15" s="2572"/>
      <c r="BY15" s="2572"/>
      <c r="BZ15" s="2572"/>
      <c r="CA15" s="2572"/>
      <c r="CB15" s="2572"/>
      <c r="CC15" s="2572"/>
      <c r="CD15" s="2572"/>
      <c r="CE15" s="2572"/>
      <c r="CF15" s="2573"/>
      <c r="CG15" s="608"/>
    </row>
    <row r="16" spans="1:85" ht="13.5" customHeight="1">
      <c r="A16" s="608"/>
      <c r="B16" s="618"/>
      <c r="C16" s="2529"/>
      <c r="D16" s="2529"/>
      <c r="E16" s="2529"/>
      <c r="F16" s="2529"/>
      <c r="G16" s="2529"/>
      <c r="H16" s="619"/>
      <c r="I16" s="2509"/>
      <c r="J16" s="2510"/>
      <c r="K16" s="2510"/>
      <c r="L16" s="2510"/>
      <c r="M16" s="2510"/>
      <c r="N16" s="2510"/>
      <c r="O16" s="2510"/>
      <c r="P16" s="2510"/>
      <c r="Q16" s="2510"/>
      <c r="R16" s="2511"/>
      <c r="S16" s="2519" t="s">
        <v>1342</v>
      </c>
      <c r="T16" s="2520"/>
      <c r="U16" s="2520"/>
      <c r="V16" s="2520"/>
      <c r="W16" s="2520"/>
      <c r="X16" s="2517"/>
      <c r="Y16" s="2517"/>
      <c r="Z16" s="2517"/>
      <c r="AA16" s="2517"/>
      <c r="AB16" s="2517"/>
      <c r="AC16" s="2517"/>
      <c r="AD16" s="2517"/>
      <c r="AE16" s="2517"/>
      <c r="AF16" s="2518"/>
      <c r="AG16" s="2403"/>
      <c r="AH16" s="2404"/>
      <c r="AI16" s="2404"/>
      <c r="AJ16" s="2404"/>
      <c r="AK16" s="2404"/>
      <c r="AL16" s="2404"/>
      <c r="AM16" s="2404"/>
      <c r="AN16" s="2404"/>
      <c r="AO16" s="2404"/>
      <c r="AP16" s="2405"/>
      <c r="AQ16" s="612"/>
      <c r="AR16" s="620"/>
      <c r="AS16" s="2555"/>
      <c r="AT16" s="2555"/>
      <c r="AU16" s="2555"/>
      <c r="AV16" s="2555"/>
      <c r="AW16" s="2555"/>
      <c r="AX16" s="621"/>
      <c r="AY16" s="2478"/>
      <c r="AZ16" s="2479"/>
      <c r="BA16" s="2479"/>
      <c r="BB16" s="2479"/>
      <c r="BC16" s="2479"/>
      <c r="BD16" s="2479"/>
      <c r="BE16" s="2479"/>
      <c r="BF16" s="2479"/>
      <c r="BG16" s="2479"/>
      <c r="BH16" s="2479"/>
      <c r="BI16" s="2479"/>
      <c r="BJ16" s="2479"/>
      <c r="BK16" s="2479"/>
      <c r="BL16" s="2479"/>
      <c r="BM16" s="2479"/>
      <c r="BN16" s="2479"/>
      <c r="BO16" s="2479"/>
      <c r="BP16" s="2479"/>
      <c r="BQ16" s="2479"/>
      <c r="BR16" s="2479"/>
      <c r="BS16" s="2479"/>
      <c r="BT16" s="2479"/>
      <c r="BU16" s="2479"/>
      <c r="BV16" s="2479"/>
      <c r="BW16" s="2479"/>
      <c r="BX16" s="2479"/>
      <c r="BY16" s="2479"/>
      <c r="BZ16" s="2479"/>
      <c r="CA16" s="2479"/>
      <c r="CB16" s="2479"/>
      <c r="CC16" s="2479"/>
      <c r="CD16" s="2479"/>
      <c r="CE16" s="2479"/>
      <c r="CF16" s="2480"/>
      <c r="CG16" s="608"/>
    </row>
    <row r="17" spans="1:85" ht="13.5" customHeight="1">
      <c r="A17" s="608"/>
      <c r="B17" s="618"/>
      <c r="C17" s="2529"/>
      <c r="D17" s="2529"/>
      <c r="E17" s="2529"/>
      <c r="F17" s="2529"/>
      <c r="G17" s="2529"/>
      <c r="H17" s="619"/>
      <c r="I17" s="2531" t="s">
        <v>1338</v>
      </c>
      <c r="J17" s="2532"/>
      <c r="K17" s="2532"/>
      <c r="L17" s="2532"/>
      <c r="M17" s="2532"/>
      <c r="N17" s="2532"/>
      <c r="O17" s="2532"/>
      <c r="P17" s="2532"/>
      <c r="Q17" s="2532"/>
      <c r="R17" s="2533"/>
      <c r="S17" s="2537" t="s">
        <v>1339</v>
      </c>
      <c r="T17" s="2538"/>
      <c r="U17" s="2538"/>
      <c r="V17" s="2538"/>
      <c r="W17" s="2538"/>
      <c r="X17" s="2539" t="s">
        <v>1340</v>
      </c>
      <c r="Y17" s="2540"/>
      <c r="Z17" s="2540"/>
      <c r="AA17" s="2540"/>
      <c r="AB17" s="2540"/>
      <c r="AC17" s="2540"/>
      <c r="AD17" s="2540"/>
      <c r="AE17" s="2540"/>
      <c r="AF17" s="2541"/>
      <c r="AG17" s="2531" t="s">
        <v>1341</v>
      </c>
      <c r="AH17" s="2354"/>
      <c r="AI17" s="2354"/>
      <c r="AJ17" s="2354"/>
      <c r="AK17" s="2354"/>
      <c r="AL17" s="2354"/>
      <c r="AM17" s="2354"/>
      <c r="AN17" s="2354"/>
      <c r="AO17" s="2354"/>
      <c r="AP17" s="2355"/>
      <c r="AQ17" s="612"/>
      <c r="AR17" s="616"/>
      <c r="AS17" s="2348" t="s">
        <v>1343</v>
      </c>
      <c r="AT17" s="2348"/>
      <c r="AU17" s="2348"/>
      <c r="AV17" s="2348"/>
      <c r="AW17" s="2348"/>
      <c r="AX17" s="617"/>
      <c r="AY17" s="2521" t="s">
        <v>1344</v>
      </c>
      <c r="AZ17" s="2522"/>
      <c r="BA17" s="2522"/>
      <c r="BB17" s="2522"/>
      <c r="BC17" s="2522"/>
      <c r="BD17" s="2522"/>
      <c r="BE17" s="2522"/>
      <c r="BF17" s="2522"/>
      <c r="BG17" s="2522"/>
      <c r="BH17" s="2522"/>
      <c r="BI17" s="2522"/>
      <c r="BJ17" s="2522"/>
      <c r="BK17" s="2522"/>
      <c r="BL17" s="2523"/>
      <c r="BM17" s="623"/>
      <c r="BN17" s="2348" t="s">
        <v>78</v>
      </c>
      <c r="BO17" s="2348"/>
      <c r="BP17" s="2348"/>
      <c r="BQ17" s="2348"/>
      <c r="BR17" s="2348"/>
      <c r="BS17" s="617"/>
      <c r="BT17" s="2521" t="s">
        <v>1345</v>
      </c>
      <c r="BU17" s="2439"/>
      <c r="BV17" s="2439"/>
      <c r="BW17" s="2439"/>
      <c r="BX17" s="2439"/>
      <c r="BY17" s="2439"/>
      <c r="BZ17" s="2439"/>
      <c r="CA17" s="2439"/>
      <c r="CB17" s="2439"/>
      <c r="CC17" s="2439"/>
      <c r="CD17" s="2439"/>
      <c r="CE17" s="2439"/>
      <c r="CF17" s="2440"/>
      <c r="CG17" s="608"/>
    </row>
    <row r="18" spans="1:85" ht="13.5" customHeight="1">
      <c r="A18" s="608"/>
      <c r="B18" s="620"/>
      <c r="C18" s="2530"/>
      <c r="D18" s="2530"/>
      <c r="E18" s="2530"/>
      <c r="F18" s="2530"/>
      <c r="G18" s="2530"/>
      <c r="H18" s="621"/>
      <c r="I18" s="2534"/>
      <c r="J18" s="2535"/>
      <c r="K18" s="2535"/>
      <c r="L18" s="2535"/>
      <c r="M18" s="2535"/>
      <c r="N18" s="2535"/>
      <c r="O18" s="2535"/>
      <c r="P18" s="2535"/>
      <c r="Q18" s="2535"/>
      <c r="R18" s="2536"/>
      <c r="S18" s="2473" t="s">
        <v>1342</v>
      </c>
      <c r="T18" s="2474"/>
      <c r="U18" s="2474"/>
      <c r="V18" s="2474"/>
      <c r="W18" s="2474"/>
      <c r="X18" s="2542"/>
      <c r="Y18" s="2542"/>
      <c r="Z18" s="2542"/>
      <c r="AA18" s="2542"/>
      <c r="AB18" s="2542"/>
      <c r="AC18" s="2542"/>
      <c r="AD18" s="2542"/>
      <c r="AE18" s="2542"/>
      <c r="AF18" s="2543"/>
      <c r="AG18" s="2356"/>
      <c r="AH18" s="2357"/>
      <c r="AI18" s="2357"/>
      <c r="AJ18" s="2357"/>
      <c r="AK18" s="2357"/>
      <c r="AL18" s="2357"/>
      <c r="AM18" s="2357"/>
      <c r="AN18" s="2357"/>
      <c r="AO18" s="2357"/>
      <c r="AP18" s="2358"/>
      <c r="AQ18" s="612"/>
      <c r="AR18" s="620"/>
      <c r="AS18" s="2351"/>
      <c r="AT18" s="2351"/>
      <c r="AU18" s="2351"/>
      <c r="AV18" s="2351"/>
      <c r="AW18" s="2351"/>
      <c r="AX18" s="621"/>
      <c r="AY18" s="2524"/>
      <c r="AZ18" s="2525"/>
      <c r="BA18" s="2525"/>
      <c r="BB18" s="2525"/>
      <c r="BC18" s="2525"/>
      <c r="BD18" s="2525"/>
      <c r="BE18" s="2525"/>
      <c r="BF18" s="2525"/>
      <c r="BG18" s="2525"/>
      <c r="BH18" s="2525"/>
      <c r="BI18" s="2525"/>
      <c r="BJ18" s="2525"/>
      <c r="BK18" s="2525"/>
      <c r="BL18" s="2526"/>
      <c r="BM18" s="624"/>
      <c r="BN18" s="2351"/>
      <c r="BO18" s="2351"/>
      <c r="BP18" s="2351"/>
      <c r="BQ18" s="2351"/>
      <c r="BR18" s="2351"/>
      <c r="BS18" s="621"/>
      <c r="BT18" s="2574" t="s">
        <v>1346</v>
      </c>
      <c r="BU18" s="2442"/>
      <c r="BV18" s="2442"/>
      <c r="BW18" s="2442"/>
      <c r="BX18" s="2442"/>
      <c r="BY18" s="2442"/>
      <c r="BZ18" s="2442"/>
      <c r="CA18" s="2442"/>
      <c r="CB18" s="2442"/>
      <c r="CC18" s="2442"/>
      <c r="CD18" s="2442"/>
      <c r="CE18" s="2442"/>
      <c r="CF18" s="2443"/>
      <c r="CG18" s="608"/>
    </row>
    <row r="19" spans="1:85" ht="13.5" customHeight="1">
      <c r="A19" s="608"/>
      <c r="B19" s="625"/>
      <c r="C19" s="626"/>
      <c r="D19" s="626"/>
      <c r="E19" s="626"/>
      <c r="F19" s="626"/>
      <c r="G19" s="626"/>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12"/>
      <c r="AR19" s="618"/>
      <c r="AS19" s="2529" t="s">
        <v>1347</v>
      </c>
      <c r="AT19" s="2496"/>
      <c r="AU19" s="2496"/>
      <c r="AV19" s="2496"/>
      <c r="AW19" s="2496"/>
      <c r="AX19" s="619"/>
      <c r="AY19" s="2497" t="s">
        <v>1348</v>
      </c>
      <c r="AZ19" s="2498"/>
      <c r="BA19" s="2498"/>
      <c r="BB19" s="2498"/>
      <c r="BC19" s="2498"/>
      <c r="BD19" s="2498"/>
      <c r="BE19" s="2498"/>
      <c r="BF19" s="2498"/>
      <c r="BG19" s="2498"/>
      <c r="BH19" s="2498"/>
      <c r="BI19" s="2498"/>
      <c r="BJ19" s="2498"/>
      <c r="BK19" s="2498"/>
      <c r="BL19" s="2499"/>
      <c r="BM19" s="627"/>
      <c r="BN19" s="2528" t="s">
        <v>1349</v>
      </c>
      <c r="BO19" s="2544"/>
      <c r="BP19" s="2544"/>
      <c r="BQ19" s="2544"/>
      <c r="BR19" s="2544"/>
      <c r="BS19" s="619"/>
      <c r="BT19" s="2521" t="s">
        <v>1350</v>
      </c>
      <c r="BU19" s="2439"/>
      <c r="BV19" s="2439"/>
      <c r="BW19" s="2439"/>
      <c r="BX19" s="2439"/>
      <c r="BY19" s="2439"/>
      <c r="BZ19" s="2546" t="s">
        <v>1351</v>
      </c>
      <c r="CA19" s="2547"/>
      <c r="CB19" s="2547"/>
      <c r="CC19" s="2547"/>
      <c r="CD19" s="2547"/>
      <c r="CE19" s="2547"/>
      <c r="CF19" s="2548"/>
      <c r="CG19" s="608"/>
    </row>
    <row r="20" spans="1:85" ht="13.5" customHeight="1">
      <c r="A20" s="608"/>
      <c r="B20" s="616"/>
      <c r="C20" s="2553" t="s">
        <v>1337</v>
      </c>
      <c r="D20" s="2553"/>
      <c r="E20" s="2553"/>
      <c r="F20" s="2553"/>
      <c r="G20" s="2553"/>
      <c r="H20" s="617"/>
      <c r="I20" s="2400"/>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2"/>
      <c r="AQ20" s="612"/>
      <c r="AR20" s="620"/>
      <c r="AS20" s="2351"/>
      <c r="AT20" s="2351"/>
      <c r="AU20" s="2351"/>
      <c r="AV20" s="2351"/>
      <c r="AW20" s="2351"/>
      <c r="AX20" s="621"/>
      <c r="AY20" s="2500"/>
      <c r="AZ20" s="2501"/>
      <c r="BA20" s="2501"/>
      <c r="BB20" s="2501"/>
      <c r="BC20" s="2501"/>
      <c r="BD20" s="2501"/>
      <c r="BE20" s="2501"/>
      <c r="BF20" s="2501"/>
      <c r="BG20" s="2501"/>
      <c r="BH20" s="2501"/>
      <c r="BI20" s="2501"/>
      <c r="BJ20" s="2501"/>
      <c r="BK20" s="2501"/>
      <c r="BL20" s="2502"/>
      <c r="BM20" s="624"/>
      <c r="BN20" s="2545"/>
      <c r="BO20" s="2545"/>
      <c r="BP20" s="2545"/>
      <c r="BQ20" s="2545"/>
      <c r="BR20" s="2545"/>
      <c r="BS20" s="621"/>
      <c r="BT20" s="2441"/>
      <c r="BU20" s="2442"/>
      <c r="BV20" s="2442"/>
      <c r="BW20" s="2442"/>
      <c r="BX20" s="2442"/>
      <c r="BY20" s="2442"/>
      <c r="BZ20" s="2549"/>
      <c r="CA20" s="2549"/>
      <c r="CB20" s="2549"/>
      <c r="CC20" s="2549"/>
      <c r="CD20" s="2549"/>
      <c r="CE20" s="2549"/>
      <c r="CF20" s="2550"/>
      <c r="CG20" s="608"/>
    </row>
    <row r="21" spans="1:85" ht="13.5" customHeight="1">
      <c r="A21" s="608"/>
      <c r="B21" s="618"/>
      <c r="C21" s="2554"/>
      <c r="D21" s="2554"/>
      <c r="E21" s="2554"/>
      <c r="F21" s="2554"/>
      <c r="G21" s="2554"/>
      <c r="H21" s="619"/>
      <c r="I21" s="2567"/>
      <c r="J21" s="2552"/>
      <c r="K21" s="2552"/>
      <c r="L21" s="2552"/>
      <c r="M21" s="2552"/>
      <c r="N21" s="2552"/>
      <c r="O21" s="2552"/>
      <c r="P21" s="2552"/>
      <c r="Q21" s="2552"/>
      <c r="R21" s="2552"/>
      <c r="S21" s="2552"/>
      <c r="T21" s="2552"/>
      <c r="U21" s="2552"/>
      <c r="V21" s="2552"/>
      <c r="W21" s="2552"/>
      <c r="X21" s="2552"/>
      <c r="Y21" s="2552"/>
      <c r="Z21" s="2552"/>
      <c r="AA21" s="2552"/>
      <c r="AB21" s="2552"/>
      <c r="AC21" s="2552"/>
      <c r="AD21" s="2552"/>
      <c r="AE21" s="2552"/>
      <c r="AF21" s="2552"/>
      <c r="AG21" s="2552"/>
      <c r="AH21" s="2552"/>
      <c r="AI21" s="2552"/>
      <c r="AJ21" s="2552"/>
      <c r="AK21" s="2552"/>
      <c r="AL21" s="2552"/>
      <c r="AM21" s="2552"/>
      <c r="AN21" s="2552"/>
      <c r="AO21" s="2552"/>
      <c r="AP21" s="2568"/>
      <c r="AQ21" s="612"/>
      <c r="AR21" s="616"/>
      <c r="AS21" s="628"/>
      <c r="AT21" s="628"/>
      <c r="AU21" s="628"/>
      <c r="AV21" s="628"/>
      <c r="AW21" s="628"/>
      <c r="AX21" s="629"/>
      <c r="AY21" s="630"/>
      <c r="AZ21" s="630"/>
      <c r="BA21" s="630"/>
      <c r="BB21" s="630"/>
      <c r="BC21" s="630"/>
      <c r="BD21" s="630"/>
      <c r="BE21" s="630"/>
      <c r="BF21" s="630"/>
      <c r="BG21" s="630"/>
      <c r="BH21" s="630"/>
      <c r="BI21" s="630"/>
      <c r="BJ21" s="630"/>
      <c r="BK21" s="630"/>
      <c r="BL21" s="630"/>
      <c r="BM21" s="631"/>
      <c r="BN21" s="2551" t="s">
        <v>1352</v>
      </c>
      <c r="BO21" s="2551"/>
      <c r="BP21" s="2551"/>
      <c r="BQ21" s="2551"/>
      <c r="BR21" s="632"/>
      <c r="BS21" s="633"/>
      <c r="BT21" s="634"/>
      <c r="BU21" s="634"/>
      <c r="BV21" s="634"/>
      <c r="BW21" s="634"/>
      <c r="BX21" s="634"/>
      <c r="BY21" s="634"/>
      <c r="BZ21" s="634"/>
      <c r="CA21" s="634"/>
      <c r="CB21" s="634"/>
      <c r="CC21" s="634"/>
      <c r="CD21" s="634"/>
      <c r="CE21" s="634"/>
      <c r="CF21" s="635"/>
      <c r="CG21" s="608"/>
    </row>
    <row r="22" spans="1:85" ht="13.5" customHeight="1">
      <c r="A22" s="608"/>
      <c r="B22" s="620"/>
      <c r="C22" s="2555"/>
      <c r="D22" s="2555"/>
      <c r="E22" s="2555"/>
      <c r="F22" s="2555"/>
      <c r="G22" s="2555"/>
      <c r="H22" s="621"/>
      <c r="I22" s="2403"/>
      <c r="J22" s="2404"/>
      <c r="K22" s="2404"/>
      <c r="L22" s="2404"/>
      <c r="M22" s="2404"/>
      <c r="N22" s="2404"/>
      <c r="O22" s="2404"/>
      <c r="P22" s="2404"/>
      <c r="Q22" s="2404"/>
      <c r="R22" s="2404"/>
      <c r="S22" s="2404"/>
      <c r="T22" s="2404"/>
      <c r="U22" s="2404"/>
      <c r="V22" s="2404"/>
      <c r="W22" s="2404"/>
      <c r="X22" s="2404"/>
      <c r="Y22" s="2404"/>
      <c r="Z22" s="2404"/>
      <c r="AA22" s="2404"/>
      <c r="AB22" s="2404"/>
      <c r="AC22" s="2404"/>
      <c r="AD22" s="2404"/>
      <c r="AE22" s="2404"/>
      <c r="AF22" s="2404"/>
      <c r="AG22" s="2404"/>
      <c r="AH22" s="2404"/>
      <c r="AI22" s="2404"/>
      <c r="AJ22" s="2404"/>
      <c r="AK22" s="2404"/>
      <c r="AL22" s="2404"/>
      <c r="AM22" s="2404"/>
      <c r="AN22" s="2404"/>
      <c r="AO22" s="2404"/>
      <c r="AP22" s="2405"/>
      <c r="AQ22" s="612"/>
      <c r="AR22" s="618"/>
      <c r="AS22" s="2565" t="s">
        <v>1353</v>
      </c>
      <c r="AT22" s="2565"/>
      <c r="AU22" s="2565"/>
      <c r="AV22" s="2565"/>
      <c r="AW22" s="2565"/>
      <c r="AX22" s="636"/>
      <c r="AY22" s="637"/>
      <c r="AZ22" s="2569" t="s">
        <v>1354</v>
      </c>
      <c r="BA22" s="2569"/>
      <c r="BB22" s="2569"/>
      <c r="BC22" s="2569" t="s">
        <v>1355</v>
      </c>
      <c r="BD22" s="2569"/>
      <c r="BE22" s="2569"/>
      <c r="BF22" s="2570"/>
      <c r="BG22" s="2569" t="s">
        <v>1356</v>
      </c>
      <c r="BH22" s="2569"/>
      <c r="BI22" s="2569"/>
      <c r="BJ22" s="2570"/>
      <c r="BK22" s="638"/>
      <c r="BL22" s="638"/>
      <c r="BM22" s="639"/>
      <c r="BN22" s="2551" t="s">
        <v>1357</v>
      </c>
      <c r="BO22" s="2551"/>
      <c r="BP22" s="2551"/>
      <c r="BQ22" s="2551"/>
      <c r="BR22" s="640"/>
      <c r="BS22" s="641"/>
      <c r="BT22" s="642"/>
      <c r="BU22" s="642"/>
      <c r="BV22" s="2551" t="s">
        <v>1358</v>
      </c>
      <c r="BW22" s="2551"/>
      <c r="BX22" s="2551"/>
      <c r="BY22" s="2551"/>
      <c r="BZ22" s="2552"/>
      <c r="CA22" s="2552"/>
      <c r="CB22" s="642"/>
      <c r="CC22" s="642"/>
      <c r="CD22" s="642"/>
      <c r="CE22" s="642"/>
      <c r="CF22" s="643"/>
      <c r="CG22" s="608"/>
    </row>
    <row r="23" spans="1:85" ht="13.5" customHeight="1">
      <c r="A23" s="608"/>
      <c r="B23" s="616"/>
      <c r="C23" s="2553" t="s">
        <v>1359</v>
      </c>
      <c r="D23" s="2553"/>
      <c r="E23" s="2553"/>
      <c r="F23" s="2553"/>
      <c r="G23" s="2553"/>
      <c r="H23" s="617"/>
      <c r="I23" s="2556"/>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7"/>
      <c r="AK23" s="2557"/>
      <c r="AL23" s="2557"/>
      <c r="AM23" s="2557"/>
      <c r="AN23" s="2557"/>
      <c r="AO23" s="2557"/>
      <c r="AP23" s="2558"/>
      <c r="AQ23" s="644"/>
      <c r="AR23" s="618"/>
      <c r="AS23" s="645"/>
      <c r="AT23" s="2565" t="s">
        <v>1360</v>
      </c>
      <c r="AU23" s="2565"/>
      <c r="AV23" s="2565"/>
      <c r="AW23" s="2565"/>
      <c r="AX23" s="636"/>
      <c r="AY23" s="646"/>
      <c r="AZ23" s="2566" t="s">
        <v>1361</v>
      </c>
      <c r="BA23" s="2566"/>
      <c r="BB23" s="2566"/>
      <c r="BC23" s="2566" t="s">
        <v>1362</v>
      </c>
      <c r="BD23" s="2566"/>
      <c r="BE23" s="2566"/>
      <c r="BF23" s="2566"/>
      <c r="BG23" s="2566" t="s">
        <v>1362</v>
      </c>
      <c r="BH23" s="2566"/>
      <c r="BI23" s="2566"/>
      <c r="BJ23" s="2566"/>
      <c r="BK23" s="638"/>
      <c r="BL23" s="638"/>
      <c r="BM23" s="639"/>
      <c r="BN23" s="2551" t="s">
        <v>1363</v>
      </c>
      <c r="BO23" s="2551"/>
      <c r="BP23" s="2551"/>
      <c r="BQ23" s="2551"/>
      <c r="BR23" s="640"/>
      <c r="BS23" s="641"/>
      <c r="BT23" s="642"/>
      <c r="BU23" s="642"/>
      <c r="BV23" s="2551" t="s">
        <v>1364</v>
      </c>
      <c r="BW23" s="2551"/>
      <c r="BX23" s="2551"/>
      <c r="BY23" s="2551"/>
      <c r="BZ23" s="2552"/>
      <c r="CA23" s="2552"/>
      <c r="CB23" s="642"/>
      <c r="CC23" s="642"/>
      <c r="CD23" s="642"/>
      <c r="CE23" s="642"/>
      <c r="CF23" s="643"/>
      <c r="CG23" s="608"/>
    </row>
    <row r="24" spans="1:85" ht="13.5" customHeight="1">
      <c r="A24" s="608"/>
      <c r="B24" s="618"/>
      <c r="C24" s="2554"/>
      <c r="D24" s="2554"/>
      <c r="E24" s="2554"/>
      <c r="F24" s="2554"/>
      <c r="G24" s="2554"/>
      <c r="H24" s="619"/>
      <c r="I24" s="2559"/>
      <c r="J24" s="2560"/>
      <c r="K24" s="2560"/>
      <c r="L24" s="2560"/>
      <c r="M24" s="2560"/>
      <c r="N24" s="2560"/>
      <c r="O24" s="2560"/>
      <c r="P24" s="2560"/>
      <c r="Q24" s="2560"/>
      <c r="R24" s="2560"/>
      <c r="S24" s="2560"/>
      <c r="T24" s="2560"/>
      <c r="U24" s="2560"/>
      <c r="V24" s="2560"/>
      <c r="W24" s="2560"/>
      <c r="X24" s="2560"/>
      <c r="Y24" s="2560"/>
      <c r="Z24" s="2560"/>
      <c r="AA24" s="2560"/>
      <c r="AB24" s="2560"/>
      <c r="AC24" s="2560"/>
      <c r="AD24" s="2560"/>
      <c r="AE24" s="2560"/>
      <c r="AF24" s="2560"/>
      <c r="AG24" s="2560"/>
      <c r="AH24" s="2560"/>
      <c r="AI24" s="2560"/>
      <c r="AJ24" s="2560"/>
      <c r="AK24" s="2560"/>
      <c r="AL24" s="2560"/>
      <c r="AM24" s="2560"/>
      <c r="AN24" s="2560"/>
      <c r="AO24" s="2560"/>
      <c r="AP24" s="2561"/>
      <c r="AQ24" s="644"/>
      <c r="AR24" s="620"/>
      <c r="AS24" s="647"/>
      <c r="AT24" s="647"/>
      <c r="AU24" s="647"/>
      <c r="AV24" s="647"/>
      <c r="AW24" s="647"/>
      <c r="AX24" s="648"/>
      <c r="AY24" s="649"/>
      <c r="AZ24" s="649"/>
      <c r="BA24" s="649"/>
      <c r="BB24" s="649"/>
      <c r="BC24" s="649"/>
      <c r="BD24" s="649"/>
      <c r="BE24" s="649"/>
      <c r="BF24" s="649"/>
      <c r="BG24" s="649"/>
      <c r="BH24" s="649"/>
      <c r="BI24" s="649"/>
      <c r="BJ24" s="649"/>
      <c r="BK24" s="649"/>
      <c r="BL24" s="649"/>
      <c r="BM24" s="650"/>
      <c r="BN24" s="2404" t="s">
        <v>1365</v>
      </c>
      <c r="BO24" s="2404"/>
      <c r="BP24" s="2404"/>
      <c r="BQ24" s="2404"/>
      <c r="BR24" s="2404"/>
      <c r="BS24" s="651"/>
      <c r="BT24" s="652"/>
      <c r="BU24" s="652"/>
      <c r="BV24" s="653" t="s">
        <v>1366</v>
      </c>
      <c r="BW24" s="652"/>
      <c r="BX24" s="652"/>
      <c r="BY24" s="652"/>
      <c r="BZ24" s="652"/>
      <c r="CA24" s="652"/>
      <c r="CB24" s="652"/>
      <c r="CC24" s="652"/>
      <c r="CD24" s="652"/>
      <c r="CE24" s="652"/>
      <c r="CF24" s="654"/>
      <c r="CG24" s="608"/>
    </row>
    <row r="25" spans="1:85" ht="13.5" customHeight="1">
      <c r="A25" s="608"/>
      <c r="B25" s="620"/>
      <c r="C25" s="2555"/>
      <c r="D25" s="2555"/>
      <c r="E25" s="2555"/>
      <c r="F25" s="2555"/>
      <c r="G25" s="2555"/>
      <c r="H25" s="621"/>
      <c r="I25" s="2562"/>
      <c r="J25" s="2563"/>
      <c r="K25" s="2563"/>
      <c r="L25" s="2563"/>
      <c r="M25" s="2563"/>
      <c r="N25" s="2563"/>
      <c r="O25" s="2563"/>
      <c r="P25" s="2563"/>
      <c r="Q25" s="2563"/>
      <c r="R25" s="2563"/>
      <c r="S25" s="2563"/>
      <c r="T25" s="2563"/>
      <c r="U25" s="2563"/>
      <c r="V25" s="2563"/>
      <c r="W25" s="2563"/>
      <c r="X25" s="2563"/>
      <c r="Y25" s="2563"/>
      <c r="Z25" s="2563"/>
      <c r="AA25" s="2563"/>
      <c r="AB25" s="2563"/>
      <c r="AC25" s="2563"/>
      <c r="AD25" s="2563"/>
      <c r="AE25" s="2563"/>
      <c r="AF25" s="2563"/>
      <c r="AG25" s="2563"/>
      <c r="AH25" s="2563"/>
      <c r="AI25" s="2563"/>
      <c r="AJ25" s="2563"/>
      <c r="AK25" s="2563"/>
      <c r="AL25" s="2563"/>
      <c r="AM25" s="2563"/>
      <c r="AN25" s="2563"/>
      <c r="AO25" s="2563"/>
      <c r="AP25" s="2564"/>
      <c r="AQ25" s="644"/>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08"/>
    </row>
    <row r="26" spans="1:85" ht="13.5" customHeight="1">
      <c r="A26" s="608"/>
      <c r="B26" s="616"/>
      <c r="C26" s="2348" t="s">
        <v>1343</v>
      </c>
      <c r="D26" s="2348"/>
      <c r="E26" s="2348"/>
      <c r="F26" s="2348"/>
      <c r="G26" s="2348"/>
      <c r="H26" s="617"/>
      <c r="I26" s="2521" t="s">
        <v>1344</v>
      </c>
      <c r="J26" s="2522"/>
      <c r="K26" s="2522"/>
      <c r="L26" s="2522"/>
      <c r="M26" s="2522"/>
      <c r="N26" s="2522"/>
      <c r="O26" s="2522"/>
      <c r="P26" s="2522"/>
      <c r="Q26" s="2522"/>
      <c r="R26" s="2522"/>
      <c r="S26" s="2522"/>
      <c r="T26" s="2522"/>
      <c r="U26" s="2522"/>
      <c r="V26" s="2523"/>
      <c r="W26" s="623"/>
      <c r="X26" s="2348" t="s">
        <v>78</v>
      </c>
      <c r="Y26" s="2348"/>
      <c r="Z26" s="2348"/>
      <c r="AA26" s="2348"/>
      <c r="AB26" s="2348"/>
      <c r="AC26" s="617"/>
      <c r="AD26" s="2521" t="s">
        <v>1345</v>
      </c>
      <c r="AE26" s="2439"/>
      <c r="AF26" s="2439"/>
      <c r="AG26" s="2439"/>
      <c r="AH26" s="2439"/>
      <c r="AI26" s="2439"/>
      <c r="AJ26" s="2439"/>
      <c r="AK26" s="2439"/>
      <c r="AL26" s="2439"/>
      <c r="AM26" s="2439"/>
      <c r="AN26" s="2439"/>
      <c r="AO26" s="2439"/>
      <c r="AP26" s="2440"/>
      <c r="AQ26" s="656"/>
      <c r="AR26" s="616"/>
      <c r="AS26" s="2528" t="s">
        <v>1332</v>
      </c>
      <c r="AT26" s="2528"/>
      <c r="AU26" s="2528"/>
      <c r="AV26" s="2528"/>
      <c r="AW26" s="2528"/>
      <c r="AX26" s="617"/>
      <c r="AY26" s="2408" t="s">
        <v>1367</v>
      </c>
      <c r="AZ26" s="2409"/>
      <c r="BA26" s="2409"/>
      <c r="BB26" s="2409"/>
      <c r="BC26" s="2409"/>
      <c r="BD26" s="2409"/>
      <c r="BE26" s="2409"/>
      <c r="BF26" s="2409"/>
      <c r="BG26" s="2409"/>
      <c r="BH26" s="2410"/>
      <c r="BI26" s="2408" t="s">
        <v>1334</v>
      </c>
      <c r="BJ26" s="2409"/>
      <c r="BK26" s="2409"/>
      <c r="BL26" s="2409"/>
      <c r="BM26" s="2409"/>
      <c r="BN26" s="2409"/>
      <c r="BO26" s="2409"/>
      <c r="BP26" s="2409"/>
      <c r="BQ26" s="2409"/>
      <c r="BR26" s="2409"/>
      <c r="BS26" s="2409"/>
      <c r="BT26" s="2409"/>
      <c r="BU26" s="2409"/>
      <c r="BV26" s="2410"/>
      <c r="BW26" s="2408" t="s">
        <v>1335</v>
      </c>
      <c r="BX26" s="2409"/>
      <c r="BY26" s="2409"/>
      <c r="BZ26" s="2409"/>
      <c r="CA26" s="2409"/>
      <c r="CB26" s="2409"/>
      <c r="CC26" s="2409"/>
      <c r="CD26" s="2409"/>
      <c r="CE26" s="2409"/>
      <c r="CF26" s="2410"/>
      <c r="CG26" s="608"/>
    </row>
    <row r="27" spans="1:85" ht="13.5" customHeight="1">
      <c r="A27" s="608"/>
      <c r="B27" s="620"/>
      <c r="C27" s="2351"/>
      <c r="D27" s="2351"/>
      <c r="E27" s="2351"/>
      <c r="F27" s="2351"/>
      <c r="G27" s="2351"/>
      <c r="H27" s="621"/>
      <c r="I27" s="2524"/>
      <c r="J27" s="2525"/>
      <c r="K27" s="2525"/>
      <c r="L27" s="2525"/>
      <c r="M27" s="2525"/>
      <c r="N27" s="2525"/>
      <c r="O27" s="2525"/>
      <c r="P27" s="2525"/>
      <c r="Q27" s="2525"/>
      <c r="R27" s="2525"/>
      <c r="S27" s="2525"/>
      <c r="T27" s="2525"/>
      <c r="U27" s="2525"/>
      <c r="V27" s="2526"/>
      <c r="W27" s="627"/>
      <c r="X27" s="2496"/>
      <c r="Y27" s="2496"/>
      <c r="Z27" s="2496"/>
      <c r="AA27" s="2496"/>
      <c r="AB27" s="2496"/>
      <c r="AC27" s="619"/>
      <c r="AD27" s="2527"/>
      <c r="AE27" s="2504"/>
      <c r="AF27" s="2504"/>
      <c r="AG27" s="2504"/>
      <c r="AH27" s="2504"/>
      <c r="AI27" s="2504"/>
      <c r="AJ27" s="2504"/>
      <c r="AK27" s="2504"/>
      <c r="AL27" s="2504"/>
      <c r="AM27" s="2504"/>
      <c r="AN27" s="2504"/>
      <c r="AO27" s="2504"/>
      <c r="AP27" s="2505"/>
      <c r="AQ27" s="656"/>
      <c r="AR27" s="618"/>
      <c r="AS27" s="2529"/>
      <c r="AT27" s="2529"/>
      <c r="AU27" s="2529"/>
      <c r="AV27" s="2529"/>
      <c r="AW27" s="2529"/>
      <c r="AX27" s="619"/>
      <c r="AY27" s="2411"/>
      <c r="AZ27" s="2412"/>
      <c r="BA27" s="2412"/>
      <c r="BB27" s="2412"/>
      <c r="BC27" s="2412"/>
      <c r="BD27" s="2412"/>
      <c r="BE27" s="2412"/>
      <c r="BF27" s="2412"/>
      <c r="BG27" s="2412"/>
      <c r="BH27" s="2413"/>
      <c r="BI27" s="2411"/>
      <c r="BJ27" s="2412"/>
      <c r="BK27" s="2412"/>
      <c r="BL27" s="2412"/>
      <c r="BM27" s="2412"/>
      <c r="BN27" s="2412"/>
      <c r="BO27" s="2412"/>
      <c r="BP27" s="2412"/>
      <c r="BQ27" s="2412"/>
      <c r="BR27" s="2412"/>
      <c r="BS27" s="2412"/>
      <c r="BT27" s="2412"/>
      <c r="BU27" s="2412"/>
      <c r="BV27" s="2413"/>
      <c r="BW27" s="2411"/>
      <c r="BX27" s="2412"/>
      <c r="BY27" s="2412"/>
      <c r="BZ27" s="2412"/>
      <c r="CA27" s="2412"/>
      <c r="CB27" s="2412"/>
      <c r="CC27" s="2412"/>
      <c r="CD27" s="2412"/>
      <c r="CE27" s="2412"/>
      <c r="CF27" s="2413"/>
      <c r="CG27" s="608"/>
    </row>
    <row r="28" spans="1:85" ht="13.5" customHeight="1">
      <c r="A28" s="608"/>
      <c r="B28" s="618"/>
      <c r="C28" s="2496" t="s">
        <v>1368</v>
      </c>
      <c r="D28" s="2496"/>
      <c r="E28" s="2496"/>
      <c r="F28" s="2496"/>
      <c r="G28" s="2496"/>
      <c r="H28" s="619"/>
      <c r="I28" s="2497" t="s">
        <v>1348</v>
      </c>
      <c r="J28" s="2498"/>
      <c r="K28" s="2498"/>
      <c r="L28" s="2498"/>
      <c r="M28" s="2498"/>
      <c r="N28" s="2498"/>
      <c r="O28" s="2498"/>
      <c r="P28" s="2498"/>
      <c r="Q28" s="2498"/>
      <c r="R28" s="2498"/>
      <c r="S28" s="2498"/>
      <c r="T28" s="2498"/>
      <c r="U28" s="2498"/>
      <c r="V28" s="2499"/>
      <c r="W28" s="627"/>
      <c r="X28" s="2496"/>
      <c r="Y28" s="2496"/>
      <c r="Z28" s="2496"/>
      <c r="AA28" s="2496"/>
      <c r="AB28" s="2496"/>
      <c r="AC28" s="619"/>
      <c r="AD28" s="2503" t="s">
        <v>1346</v>
      </c>
      <c r="AE28" s="2504"/>
      <c r="AF28" s="2504"/>
      <c r="AG28" s="2504"/>
      <c r="AH28" s="2504"/>
      <c r="AI28" s="2504"/>
      <c r="AJ28" s="2504"/>
      <c r="AK28" s="2504"/>
      <c r="AL28" s="2504"/>
      <c r="AM28" s="2504"/>
      <c r="AN28" s="2504"/>
      <c r="AO28" s="2504"/>
      <c r="AP28" s="2505"/>
      <c r="AQ28" s="656"/>
      <c r="AR28" s="618"/>
      <c r="AS28" s="2529"/>
      <c r="AT28" s="2529"/>
      <c r="AU28" s="2529"/>
      <c r="AV28" s="2529"/>
      <c r="AW28" s="2529"/>
      <c r="AX28" s="619"/>
      <c r="AY28" s="2506" t="s">
        <v>1338</v>
      </c>
      <c r="AZ28" s="2507"/>
      <c r="BA28" s="2507"/>
      <c r="BB28" s="2507"/>
      <c r="BC28" s="2507"/>
      <c r="BD28" s="2507"/>
      <c r="BE28" s="2507"/>
      <c r="BF28" s="2507"/>
      <c r="BG28" s="2507"/>
      <c r="BH28" s="2508"/>
      <c r="BI28" s="2512" t="s">
        <v>1339</v>
      </c>
      <c r="BJ28" s="2513"/>
      <c r="BK28" s="2513"/>
      <c r="BL28" s="2513"/>
      <c r="BM28" s="2513"/>
      <c r="BN28" s="2514" t="s">
        <v>1340</v>
      </c>
      <c r="BO28" s="2515"/>
      <c r="BP28" s="2515"/>
      <c r="BQ28" s="2515"/>
      <c r="BR28" s="2515"/>
      <c r="BS28" s="2515"/>
      <c r="BT28" s="2515"/>
      <c r="BU28" s="2515"/>
      <c r="BV28" s="2516"/>
      <c r="BW28" s="2506" t="s">
        <v>1341</v>
      </c>
      <c r="BX28" s="2401"/>
      <c r="BY28" s="2401"/>
      <c r="BZ28" s="2401"/>
      <c r="CA28" s="2401"/>
      <c r="CB28" s="2401"/>
      <c r="CC28" s="2401"/>
      <c r="CD28" s="2401"/>
      <c r="CE28" s="2401"/>
      <c r="CF28" s="2402"/>
      <c r="CG28" s="608"/>
    </row>
    <row r="29" spans="1:85" ht="13.5" customHeight="1">
      <c r="A29" s="608"/>
      <c r="B29" s="620"/>
      <c r="C29" s="2351"/>
      <c r="D29" s="2351"/>
      <c r="E29" s="2351"/>
      <c r="F29" s="2351"/>
      <c r="G29" s="2351"/>
      <c r="H29" s="621"/>
      <c r="I29" s="2500"/>
      <c r="J29" s="2501"/>
      <c r="K29" s="2501"/>
      <c r="L29" s="2501"/>
      <c r="M29" s="2501"/>
      <c r="N29" s="2501"/>
      <c r="O29" s="2501"/>
      <c r="P29" s="2501"/>
      <c r="Q29" s="2501"/>
      <c r="R29" s="2501"/>
      <c r="S29" s="2501"/>
      <c r="T29" s="2501"/>
      <c r="U29" s="2501"/>
      <c r="V29" s="2502"/>
      <c r="W29" s="624"/>
      <c r="X29" s="2351"/>
      <c r="Y29" s="2351"/>
      <c r="Z29" s="2351"/>
      <c r="AA29" s="2351"/>
      <c r="AB29" s="2351"/>
      <c r="AC29" s="621"/>
      <c r="AD29" s="2441"/>
      <c r="AE29" s="2442"/>
      <c r="AF29" s="2442"/>
      <c r="AG29" s="2442"/>
      <c r="AH29" s="2442"/>
      <c r="AI29" s="2442"/>
      <c r="AJ29" s="2442"/>
      <c r="AK29" s="2442"/>
      <c r="AL29" s="2442"/>
      <c r="AM29" s="2442"/>
      <c r="AN29" s="2442"/>
      <c r="AO29" s="2442"/>
      <c r="AP29" s="2443"/>
      <c r="AQ29" s="612"/>
      <c r="AR29" s="618"/>
      <c r="AS29" s="2529"/>
      <c r="AT29" s="2529"/>
      <c r="AU29" s="2529"/>
      <c r="AV29" s="2529"/>
      <c r="AW29" s="2529"/>
      <c r="AX29" s="619"/>
      <c r="AY29" s="2509"/>
      <c r="AZ29" s="2510"/>
      <c r="BA29" s="2510"/>
      <c r="BB29" s="2510"/>
      <c r="BC29" s="2510"/>
      <c r="BD29" s="2510"/>
      <c r="BE29" s="2510"/>
      <c r="BF29" s="2510"/>
      <c r="BG29" s="2510"/>
      <c r="BH29" s="2511"/>
      <c r="BI29" s="2519" t="s">
        <v>1342</v>
      </c>
      <c r="BJ29" s="2520"/>
      <c r="BK29" s="2520"/>
      <c r="BL29" s="2520"/>
      <c r="BM29" s="2520"/>
      <c r="BN29" s="2517"/>
      <c r="BO29" s="2517"/>
      <c r="BP29" s="2517"/>
      <c r="BQ29" s="2517"/>
      <c r="BR29" s="2517"/>
      <c r="BS29" s="2517"/>
      <c r="BT29" s="2517"/>
      <c r="BU29" s="2517"/>
      <c r="BV29" s="2518"/>
      <c r="BW29" s="2403"/>
      <c r="BX29" s="2404"/>
      <c r="BY29" s="2404"/>
      <c r="BZ29" s="2404"/>
      <c r="CA29" s="2404"/>
      <c r="CB29" s="2404"/>
      <c r="CC29" s="2404"/>
      <c r="CD29" s="2404"/>
      <c r="CE29" s="2404"/>
      <c r="CF29" s="2405"/>
      <c r="CG29" s="608"/>
    </row>
    <row r="30" spans="1:85" ht="13.5" customHeight="1">
      <c r="A30" s="608"/>
      <c r="B30" s="609"/>
      <c r="C30" s="609"/>
      <c r="D30" s="609"/>
      <c r="E30" s="609"/>
      <c r="F30" s="609"/>
      <c r="G30" s="609"/>
      <c r="H30" s="609"/>
      <c r="I30" s="609"/>
      <c r="J30" s="609"/>
      <c r="K30" s="609"/>
      <c r="L30" s="609"/>
      <c r="M30" s="609"/>
      <c r="N30" s="609"/>
      <c r="O30" s="609"/>
      <c r="P30" s="609"/>
      <c r="Q30" s="609"/>
      <c r="R30" s="609"/>
      <c r="S30" s="609"/>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22"/>
      <c r="AR30" s="618"/>
      <c r="AS30" s="2529"/>
      <c r="AT30" s="2529"/>
      <c r="AU30" s="2529"/>
      <c r="AV30" s="2529"/>
      <c r="AW30" s="2529"/>
      <c r="AX30" s="619"/>
      <c r="AY30" s="2531" t="s">
        <v>1338</v>
      </c>
      <c r="AZ30" s="2532"/>
      <c r="BA30" s="2532"/>
      <c r="BB30" s="2532"/>
      <c r="BC30" s="2532"/>
      <c r="BD30" s="2532"/>
      <c r="BE30" s="2532"/>
      <c r="BF30" s="2532"/>
      <c r="BG30" s="2532"/>
      <c r="BH30" s="2533"/>
      <c r="BI30" s="2537" t="s">
        <v>1339</v>
      </c>
      <c r="BJ30" s="2538"/>
      <c r="BK30" s="2538"/>
      <c r="BL30" s="2538"/>
      <c r="BM30" s="2538"/>
      <c r="BN30" s="2539" t="s">
        <v>1340</v>
      </c>
      <c r="BO30" s="2540"/>
      <c r="BP30" s="2540"/>
      <c r="BQ30" s="2540"/>
      <c r="BR30" s="2540"/>
      <c r="BS30" s="2540"/>
      <c r="BT30" s="2540"/>
      <c r="BU30" s="2540"/>
      <c r="BV30" s="2541"/>
      <c r="BW30" s="2531" t="s">
        <v>1341</v>
      </c>
      <c r="BX30" s="2354"/>
      <c r="BY30" s="2354"/>
      <c r="BZ30" s="2354"/>
      <c r="CA30" s="2354"/>
      <c r="CB30" s="2354"/>
      <c r="CC30" s="2354"/>
      <c r="CD30" s="2354"/>
      <c r="CE30" s="2354"/>
      <c r="CF30" s="2355"/>
      <c r="CG30" s="608"/>
    </row>
    <row r="31" spans="1:85" ht="13.5" customHeight="1">
      <c r="A31" s="608"/>
      <c r="B31" s="616"/>
      <c r="C31" s="2528" t="s">
        <v>1369</v>
      </c>
      <c r="D31" s="2528"/>
      <c r="E31" s="2528"/>
      <c r="F31" s="2528"/>
      <c r="G31" s="2528"/>
      <c r="H31" s="617"/>
      <c r="I31" s="657" t="s">
        <v>1370</v>
      </c>
      <c r="J31" s="2348" t="s">
        <v>1296</v>
      </c>
      <c r="K31" s="2348"/>
      <c r="L31" s="2348"/>
      <c r="M31" s="2348"/>
      <c r="N31" s="658"/>
      <c r="O31" s="2408" t="s">
        <v>1371</v>
      </c>
      <c r="P31" s="2409"/>
      <c r="Q31" s="2409"/>
      <c r="R31" s="2409"/>
      <c r="S31" s="2409"/>
      <c r="T31" s="2409"/>
      <c r="U31" s="2409"/>
      <c r="V31" s="2409"/>
      <c r="W31" s="2409"/>
      <c r="X31" s="2409"/>
      <c r="Y31" s="2409"/>
      <c r="Z31" s="2409"/>
      <c r="AA31" s="2409"/>
      <c r="AB31" s="2409"/>
      <c r="AC31" s="2410"/>
      <c r="AD31" s="2408" t="s">
        <v>1372</v>
      </c>
      <c r="AE31" s="2409"/>
      <c r="AF31" s="2409"/>
      <c r="AG31" s="2409"/>
      <c r="AH31" s="2409"/>
      <c r="AI31" s="2409"/>
      <c r="AJ31" s="2409"/>
      <c r="AK31" s="2409"/>
      <c r="AL31" s="2409"/>
      <c r="AM31" s="2409"/>
      <c r="AN31" s="2409"/>
      <c r="AO31" s="2409"/>
      <c r="AP31" s="2410"/>
      <c r="AQ31" s="622"/>
      <c r="AR31" s="620"/>
      <c r="AS31" s="2530"/>
      <c r="AT31" s="2530"/>
      <c r="AU31" s="2530"/>
      <c r="AV31" s="2530"/>
      <c r="AW31" s="2530"/>
      <c r="AX31" s="621"/>
      <c r="AY31" s="2534"/>
      <c r="AZ31" s="2535"/>
      <c r="BA31" s="2535"/>
      <c r="BB31" s="2535"/>
      <c r="BC31" s="2535"/>
      <c r="BD31" s="2535"/>
      <c r="BE31" s="2535"/>
      <c r="BF31" s="2535"/>
      <c r="BG31" s="2535"/>
      <c r="BH31" s="2536"/>
      <c r="BI31" s="2473" t="s">
        <v>1342</v>
      </c>
      <c r="BJ31" s="2474"/>
      <c r="BK31" s="2474"/>
      <c r="BL31" s="2474"/>
      <c r="BM31" s="2474"/>
      <c r="BN31" s="2542"/>
      <c r="BO31" s="2542"/>
      <c r="BP31" s="2542"/>
      <c r="BQ31" s="2542"/>
      <c r="BR31" s="2542"/>
      <c r="BS31" s="2542"/>
      <c r="BT31" s="2542"/>
      <c r="BU31" s="2542"/>
      <c r="BV31" s="2543"/>
      <c r="BW31" s="2356"/>
      <c r="BX31" s="2357"/>
      <c r="BY31" s="2357"/>
      <c r="BZ31" s="2357"/>
      <c r="CA31" s="2357"/>
      <c r="CB31" s="2357"/>
      <c r="CC31" s="2357"/>
      <c r="CD31" s="2357"/>
      <c r="CE31" s="2357"/>
      <c r="CF31" s="2358"/>
      <c r="CG31" s="608"/>
    </row>
    <row r="32" spans="1:85" ht="13.5" customHeight="1">
      <c r="A32" s="608"/>
      <c r="B32" s="618"/>
      <c r="C32" s="2529"/>
      <c r="D32" s="2529"/>
      <c r="E32" s="2529"/>
      <c r="F32" s="2529"/>
      <c r="G32" s="2529"/>
      <c r="H32" s="619"/>
      <c r="I32" s="659"/>
      <c r="J32" s="2351"/>
      <c r="K32" s="2351"/>
      <c r="L32" s="2351"/>
      <c r="M32" s="2351"/>
      <c r="N32" s="660"/>
      <c r="O32" s="2411"/>
      <c r="P32" s="2412"/>
      <c r="Q32" s="2412"/>
      <c r="R32" s="2412"/>
      <c r="S32" s="2412"/>
      <c r="T32" s="2412"/>
      <c r="U32" s="2412"/>
      <c r="V32" s="2412"/>
      <c r="W32" s="2412"/>
      <c r="X32" s="2412"/>
      <c r="Y32" s="2412"/>
      <c r="Z32" s="2412"/>
      <c r="AA32" s="2412"/>
      <c r="AB32" s="2412"/>
      <c r="AC32" s="2413"/>
      <c r="AD32" s="2411"/>
      <c r="AE32" s="2412"/>
      <c r="AF32" s="2412"/>
      <c r="AG32" s="2412"/>
      <c r="AH32" s="2412"/>
      <c r="AI32" s="2412"/>
      <c r="AJ32" s="2412"/>
      <c r="AK32" s="2412"/>
      <c r="AL32" s="2412"/>
      <c r="AM32" s="2412"/>
      <c r="AN32" s="2412"/>
      <c r="AO32" s="2412"/>
      <c r="AP32" s="2413"/>
      <c r="AQ32" s="661"/>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8"/>
    </row>
    <row r="33" spans="1:85" ht="13.5" customHeight="1">
      <c r="A33" s="608"/>
      <c r="B33" s="618"/>
      <c r="C33" s="2529"/>
      <c r="D33" s="2529"/>
      <c r="E33" s="2529"/>
      <c r="F33" s="2529"/>
      <c r="G33" s="2529"/>
      <c r="H33" s="619"/>
      <c r="I33" s="616"/>
      <c r="J33" s="2348" t="s">
        <v>1373</v>
      </c>
      <c r="K33" s="2348"/>
      <c r="L33" s="2348"/>
      <c r="M33" s="2348"/>
      <c r="N33" s="617"/>
      <c r="O33" s="2475"/>
      <c r="P33" s="2476"/>
      <c r="Q33" s="2476"/>
      <c r="R33" s="2476"/>
      <c r="S33" s="2476"/>
      <c r="T33" s="2476"/>
      <c r="U33" s="2476"/>
      <c r="V33" s="2476"/>
      <c r="W33" s="2476"/>
      <c r="X33" s="2476"/>
      <c r="Y33" s="2476"/>
      <c r="Z33" s="2476"/>
      <c r="AA33" s="2476"/>
      <c r="AB33" s="2476"/>
      <c r="AC33" s="2477"/>
      <c r="AD33" s="2475"/>
      <c r="AE33" s="2476"/>
      <c r="AF33" s="2476"/>
      <c r="AG33" s="2476"/>
      <c r="AH33" s="2476"/>
      <c r="AI33" s="2476"/>
      <c r="AJ33" s="2476"/>
      <c r="AK33" s="2476"/>
      <c r="AL33" s="2476"/>
      <c r="AM33" s="2476"/>
      <c r="AN33" s="2476"/>
      <c r="AO33" s="2476"/>
      <c r="AP33" s="2477"/>
      <c r="AQ33" s="661"/>
      <c r="AR33" s="616"/>
      <c r="AS33" s="2460" t="s">
        <v>1374</v>
      </c>
      <c r="AT33" s="2460"/>
      <c r="AU33" s="2460"/>
      <c r="AV33" s="2460"/>
      <c r="AW33" s="2460"/>
      <c r="AX33" s="617"/>
      <c r="AY33" s="662" t="s">
        <v>1375</v>
      </c>
      <c r="AZ33" s="2460" t="s">
        <v>1376</v>
      </c>
      <c r="BA33" s="2460"/>
      <c r="BB33" s="2460"/>
      <c r="BC33" s="2460"/>
      <c r="BD33" s="658"/>
      <c r="BE33" s="2460" t="s">
        <v>1377</v>
      </c>
      <c r="BF33" s="2460"/>
      <c r="BG33" s="2460"/>
      <c r="BH33" s="2460"/>
      <c r="BI33" s="2460"/>
      <c r="BJ33" s="2460"/>
      <c r="BK33" s="2460"/>
      <c r="BL33" s="2460"/>
      <c r="BM33" s="2460"/>
      <c r="BN33" s="2460"/>
      <c r="BO33" s="2466" t="s">
        <v>1378</v>
      </c>
      <c r="BP33" s="2466"/>
      <c r="BQ33" s="2466"/>
      <c r="BR33" s="2466"/>
      <c r="BS33" s="2466"/>
      <c r="BT33" s="2466"/>
      <c r="BU33" s="2466"/>
      <c r="BV33" s="2466"/>
      <c r="BW33" s="2466"/>
      <c r="BX33" s="2460" t="s">
        <v>1379</v>
      </c>
      <c r="BY33" s="2460"/>
      <c r="BZ33" s="2460"/>
      <c r="CA33" s="2460"/>
      <c r="CB33" s="2460"/>
      <c r="CC33" s="2460"/>
      <c r="CD33" s="2460"/>
      <c r="CE33" s="2460"/>
      <c r="CF33" s="2463"/>
      <c r="CG33" s="608"/>
    </row>
    <row r="34" spans="1:85" ht="13.5" customHeight="1">
      <c r="A34" s="608"/>
      <c r="B34" s="618"/>
      <c r="C34" s="2529"/>
      <c r="D34" s="2529"/>
      <c r="E34" s="2529"/>
      <c r="F34" s="2529"/>
      <c r="G34" s="2529"/>
      <c r="H34" s="619"/>
      <c r="I34" s="620"/>
      <c r="J34" s="2351"/>
      <c r="K34" s="2351"/>
      <c r="L34" s="2351"/>
      <c r="M34" s="2351"/>
      <c r="N34" s="621"/>
      <c r="O34" s="2478"/>
      <c r="P34" s="2479"/>
      <c r="Q34" s="2479"/>
      <c r="R34" s="2479"/>
      <c r="S34" s="2479"/>
      <c r="T34" s="2479"/>
      <c r="U34" s="2479"/>
      <c r="V34" s="2479"/>
      <c r="W34" s="2479"/>
      <c r="X34" s="2479"/>
      <c r="Y34" s="2479"/>
      <c r="Z34" s="2479"/>
      <c r="AA34" s="2479"/>
      <c r="AB34" s="2479"/>
      <c r="AC34" s="2480"/>
      <c r="AD34" s="2478"/>
      <c r="AE34" s="2479"/>
      <c r="AF34" s="2479"/>
      <c r="AG34" s="2479"/>
      <c r="AH34" s="2479"/>
      <c r="AI34" s="2479"/>
      <c r="AJ34" s="2479"/>
      <c r="AK34" s="2479"/>
      <c r="AL34" s="2479"/>
      <c r="AM34" s="2479"/>
      <c r="AN34" s="2479"/>
      <c r="AO34" s="2479"/>
      <c r="AP34" s="2480"/>
      <c r="AQ34" s="661"/>
      <c r="AR34" s="618"/>
      <c r="AS34" s="2461"/>
      <c r="AT34" s="2461"/>
      <c r="AU34" s="2461"/>
      <c r="AV34" s="2461"/>
      <c r="AW34" s="2461"/>
      <c r="AX34" s="619"/>
      <c r="AY34" s="663"/>
      <c r="AZ34" s="2461"/>
      <c r="BA34" s="2461"/>
      <c r="BB34" s="2461"/>
      <c r="BC34" s="2461"/>
      <c r="BD34" s="664"/>
      <c r="BE34" s="2462"/>
      <c r="BF34" s="2462"/>
      <c r="BG34" s="2462"/>
      <c r="BH34" s="2462"/>
      <c r="BI34" s="2462"/>
      <c r="BJ34" s="2462"/>
      <c r="BK34" s="2462"/>
      <c r="BL34" s="2462"/>
      <c r="BM34" s="2462"/>
      <c r="BN34" s="2462"/>
      <c r="BO34" s="2466"/>
      <c r="BP34" s="2466"/>
      <c r="BQ34" s="2466"/>
      <c r="BR34" s="2466"/>
      <c r="BS34" s="2466"/>
      <c r="BT34" s="2466"/>
      <c r="BU34" s="2466"/>
      <c r="BV34" s="2466"/>
      <c r="BW34" s="2466"/>
      <c r="BX34" s="2462"/>
      <c r="BY34" s="2462"/>
      <c r="BZ34" s="2462"/>
      <c r="CA34" s="2462"/>
      <c r="CB34" s="2462"/>
      <c r="CC34" s="2462"/>
      <c r="CD34" s="2462"/>
      <c r="CE34" s="2462"/>
      <c r="CF34" s="2465"/>
      <c r="CG34" s="608"/>
    </row>
    <row r="35" spans="1:85" ht="13.5" customHeight="1">
      <c r="A35" s="608"/>
      <c r="B35" s="618"/>
      <c r="C35" s="2529"/>
      <c r="D35" s="2529"/>
      <c r="E35" s="2529"/>
      <c r="F35" s="2529"/>
      <c r="G35" s="2529"/>
      <c r="H35" s="619"/>
      <c r="I35" s="618"/>
      <c r="J35" s="2348" t="s">
        <v>1380</v>
      </c>
      <c r="K35" s="2348"/>
      <c r="L35" s="2348"/>
      <c r="M35" s="2348"/>
      <c r="N35" s="619"/>
      <c r="O35" s="2475"/>
      <c r="P35" s="2476"/>
      <c r="Q35" s="2476"/>
      <c r="R35" s="2476"/>
      <c r="S35" s="2476"/>
      <c r="T35" s="2476"/>
      <c r="U35" s="2476"/>
      <c r="V35" s="2476"/>
      <c r="W35" s="2476"/>
      <c r="X35" s="2476"/>
      <c r="Y35" s="2476"/>
      <c r="Z35" s="2476"/>
      <c r="AA35" s="2476"/>
      <c r="AB35" s="2476"/>
      <c r="AC35" s="2477"/>
      <c r="AD35" s="2475"/>
      <c r="AE35" s="2476"/>
      <c r="AF35" s="2476"/>
      <c r="AG35" s="2476"/>
      <c r="AH35" s="2476"/>
      <c r="AI35" s="2476"/>
      <c r="AJ35" s="2476"/>
      <c r="AK35" s="2476"/>
      <c r="AL35" s="2476"/>
      <c r="AM35" s="2476"/>
      <c r="AN35" s="2476"/>
      <c r="AO35" s="2476"/>
      <c r="AP35" s="2477"/>
      <c r="AQ35" s="661"/>
      <c r="AR35" s="618"/>
      <c r="AS35" s="2461"/>
      <c r="AT35" s="2461"/>
      <c r="AU35" s="2461"/>
      <c r="AV35" s="2461"/>
      <c r="AW35" s="2461"/>
      <c r="AX35" s="619"/>
      <c r="AY35" s="665"/>
      <c r="AZ35" s="2461"/>
      <c r="BA35" s="2461"/>
      <c r="BB35" s="2461"/>
      <c r="BC35" s="2461"/>
      <c r="BD35" s="619"/>
      <c r="BE35" s="2481" t="s">
        <v>1381</v>
      </c>
      <c r="BF35" s="2481"/>
      <c r="BG35" s="2481"/>
      <c r="BH35" s="2481"/>
      <c r="BI35" s="2481"/>
      <c r="BJ35" s="2481"/>
      <c r="BK35" s="2481"/>
      <c r="BL35" s="2481"/>
      <c r="BM35" s="2481"/>
      <c r="BN35" s="2481"/>
      <c r="BO35" s="2483" t="s">
        <v>1381</v>
      </c>
      <c r="BP35" s="2483"/>
      <c r="BQ35" s="2483"/>
      <c r="BR35" s="2483"/>
      <c r="BS35" s="2483"/>
      <c r="BT35" s="2483"/>
      <c r="BU35" s="2483"/>
      <c r="BV35" s="2483"/>
      <c r="BW35" s="2483"/>
      <c r="BX35" s="2481" t="s">
        <v>1381</v>
      </c>
      <c r="BY35" s="2481"/>
      <c r="BZ35" s="2481"/>
      <c r="CA35" s="2481"/>
      <c r="CB35" s="2481"/>
      <c r="CC35" s="2481"/>
      <c r="CD35" s="2481"/>
      <c r="CE35" s="2481"/>
      <c r="CF35" s="2484"/>
      <c r="CG35" s="608"/>
    </row>
    <row r="36" spans="1:85" ht="13.5" customHeight="1">
      <c r="A36" s="608"/>
      <c r="B36" s="620"/>
      <c r="C36" s="2530"/>
      <c r="D36" s="2530"/>
      <c r="E36" s="2530"/>
      <c r="F36" s="2530"/>
      <c r="G36" s="2530"/>
      <c r="H36" s="621"/>
      <c r="I36" s="620"/>
      <c r="J36" s="2351"/>
      <c r="K36" s="2351"/>
      <c r="L36" s="2351"/>
      <c r="M36" s="2351"/>
      <c r="N36" s="621"/>
      <c r="O36" s="2478"/>
      <c r="P36" s="2479"/>
      <c r="Q36" s="2479"/>
      <c r="R36" s="2479"/>
      <c r="S36" s="2479"/>
      <c r="T36" s="2479"/>
      <c r="U36" s="2479"/>
      <c r="V36" s="2479"/>
      <c r="W36" s="2479"/>
      <c r="X36" s="2479"/>
      <c r="Y36" s="2479"/>
      <c r="Z36" s="2479"/>
      <c r="AA36" s="2479"/>
      <c r="AB36" s="2479"/>
      <c r="AC36" s="2480"/>
      <c r="AD36" s="2478"/>
      <c r="AE36" s="2479"/>
      <c r="AF36" s="2479"/>
      <c r="AG36" s="2479"/>
      <c r="AH36" s="2479"/>
      <c r="AI36" s="2479"/>
      <c r="AJ36" s="2479"/>
      <c r="AK36" s="2479"/>
      <c r="AL36" s="2479"/>
      <c r="AM36" s="2479"/>
      <c r="AN36" s="2479"/>
      <c r="AO36" s="2479"/>
      <c r="AP36" s="2480"/>
      <c r="AQ36" s="612"/>
      <c r="AR36" s="618"/>
      <c r="AS36" s="2461"/>
      <c r="AT36" s="2461"/>
      <c r="AU36" s="2461"/>
      <c r="AV36" s="2461"/>
      <c r="AW36" s="2461"/>
      <c r="AX36" s="619"/>
      <c r="AY36" s="665"/>
      <c r="AZ36" s="2461"/>
      <c r="BA36" s="2461"/>
      <c r="BB36" s="2461"/>
      <c r="BC36" s="2461"/>
      <c r="BD36" s="619"/>
      <c r="BE36" s="2482"/>
      <c r="BF36" s="2482"/>
      <c r="BG36" s="2482"/>
      <c r="BH36" s="2482"/>
      <c r="BI36" s="2482"/>
      <c r="BJ36" s="2482"/>
      <c r="BK36" s="2482"/>
      <c r="BL36" s="2482"/>
      <c r="BM36" s="2482"/>
      <c r="BN36" s="2482"/>
      <c r="BO36" s="2483"/>
      <c r="BP36" s="2483"/>
      <c r="BQ36" s="2483"/>
      <c r="BR36" s="2483"/>
      <c r="BS36" s="2483"/>
      <c r="BT36" s="2483"/>
      <c r="BU36" s="2483"/>
      <c r="BV36" s="2483"/>
      <c r="BW36" s="2483"/>
      <c r="BX36" s="2482"/>
      <c r="BY36" s="2482"/>
      <c r="BZ36" s="2482"/>
      <c r="CA36" s="2482"/>
      <c r="CB36" s="2482"/>
      <c r="CC36" s="2482"/>
      <c r="CD36" s="2482"/>
      <c r="CE36" s="2482"/>
      <c r="CF36" s="2485"/>
      <c r="CG36" s="608"/>
    </row>
    <row r="37" spans="1:85" ht="13.5" customHeight="1">
      <c r="A37" s="608"/>
      <c r="B37" s="609"/>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12"/>
      <c r="AR37" s="618"/>
      <c r="AS37" s="2461"/>
      <c r="AT37" s="2461"/>
      <c r="AU37" s="2461"/>
      <c r="AV37" s="2461"/>
      <c r="AW37" s="2461"/>
      <c r="AX37" s="619"/>
      <c r="AY37" s="2456" t="s">
        <v>1382</v>
      </c>
      <c r="AZ37" s="2486"/>
      <c r="BA37" s="2486"/>
      <c r="BB37" s="2486"/>
      <c r="BC37" s="2486"/>
      <c r="BD37" s="2487"/>
      <c r="BE37" s="2408" t="s">
        <v>1383</v>
      </c>
      <c r="BF37" s="2409"/>
      <c r="BG37" s="2409"/>
      <c r="BH37" s="2409"/>
      <c r="BI37" s="2409"/>
      <c r="BJ37" s="2409"/>
      <c r="BK37" s="2409"/>
      <c r="BL37" s="2408" t="s">
        <v>1377</v>
      </c>
      <c r="BM37" s="2409"/>
      <c r="BN37" s="2409"/>
      <c r="BO37" s="2409"/>
      <c r="BP37" s="2409"/>
      <c r="BQ37" s="2409"/>
      <c r="BR37" s="2409"/>
      <c r="BS37" s="2410"/>
      <c r="BT37" s="2408" t="s">
        <v>1378</v>
      </c>
      <c r="BU37" s="2409"/>
      <c r="BV37" s="2409"/>
      <c r="BW37" s="2409"/>
      <c r="BX37" s="2409"/>
      <c r="BY37" s="2409"/>
      <c r="BZ37" s="2410"/>
      <c r="CA37" s="2408" t="s">
        <v>1379</v>
      </c>
      <c r="CB37" s="2409"/>
      <c r="CC37" s="2409"/>
      <c r="CD37" s="2409"/>
      <c r="CE37" s="2409"/>
      <c r="CF37" s="2410"/>
      <c r="CG37" s="608"/>
    </row>
    <row r="38" spans="1:85" ht="13.5" customHeight="1">
      <c r="A38" s="608"/>
      <c r="B38" s="616"/>
      <c r="C38" s="2460" t="s">
        <v>1384</v>
      </c>
      <c r="D38" s="2460"/>
      <c r="E38" s="2460"/>
      <c r="F38" s="2460"/>
      <c r="G38" s="2460"/>
      <c r="H38" s="617"/>
      <c r="I38" s="662" t="s">
        <v>1370</v>
      </c>
      <c r="J38" s="2460" t="s">
        <v>1376</v>
      </c>
      <c r="K38" s="2460"/>
      <c r="L38" s="2460"/>
      <c r="M38" s="2460"/>
      <c r="N38" s="658"/>
      <c r="O38" s="2456" t="s">
        <v>1377</v>
      </c>
      <c r="P38" s="2460"/>
      <c r="Q38" s="2460"/>
      <c r="R38" s="2460"/>
      <c r="S38" s="2460"/>
      <c r="T38" s="2460"/>
      <c r="U38" s="2460"/>
      <c r="V38" s="2460"/>
      <c r="W38" s="2460"/>
      <c r="X38" s="2463"/>
      <c r="Y38" s="2466" t="s">
        <v>1378</v>
      </c>
      <c r="Z38" s="2466"/>
      <c r="AA38" s="2466"/>
      <c r="AB38" s="2466"/>
      <c r="AC38" s="2466"/>
      <c r="AD38" s="2466"/>
      <c r="AE38" s="2466"/>
      <c r="AF38" s="2466"/>
      <c r="AG38" s="2466"/>
      <c r="AH38" s="2460" t="s">
        <v>1379</v>
      </c>
      <c r="AI38" s="2460"/>
      <c r="AJ38" s="2460"/>
      <c r="AK38" s="2460"/>
      <c r="AL38" s="2460"/>
      <c r="AM38" s="2460"/>
      <c r="AN38" s="2460"/>
      <c r="AO38" s="2460"/>
      <c r="AP38" s="2463"/>
      <c r="AQ38" s="612"/>
      <c r="AR38" s="618"/>
      <c r="AS38" s="2461"/>
      <c r="AT38" s="2461"/>
      <c r="AU38" s="2461"/>
      <c r="AV38" s="2461"/>
      <c r="AW38" s="2461"/>
      <c r="AX38" s="619"/>
      <c r="AY38" s="2488"/>
      <c r="AZ38" s="2489"/>
      <c r="BA38" s="2489"/>
      <c r="BB38" s="2489"/>
      <c r="BC38" s="2489"/>
      <c r="BD38" s="2490"/>
      <c r="BE38" s="2411"/>
      <c r="BF38" s="2412"/>
      <c r="BG38" s="2412"/>
      <c r="BH38" s="2412"/>
      <c r="BI38" s="2412"/>
      <c r="BJ38" s="2412"/>
      <c r="BK38" s="2412"/>
      <c r="BL38" s="2411"/>
      <c r="BM38" s="2412"/>
      <c r="BN38" s="2412"/>
      <c r="BO38" s="2412"/>
      <c r="BP38" s="2412"/>
      <c r="BQ38" s="2412"/>
      <c r="BR38" s="2412"/>
      <c r="BS38" s="2413"/>
      <c r="BT38" s="2411"/>
      <c r="BU38" s="2412"/>
      <c r="BV38" s="2412"/>
      <c r="BW38" s="2412"/>
      <c r="BX38" s="2412"/>
      <c r="BY38" s="2412"/>
      <c r="BZ38" s="2413"/>
      <c r="CA38" s="2411"/>
      <c r="CB38" s="2412"/>
      <c r="CC38" s="2412"/>
      <c r="CD38" s="2412"/>
      <c r="CE38" s="2412"/>
      <c r="CF38" s="2413"/>
      <c r="CG38" s="608"/>
    </row>
    <row r="39" spans="1:85" ht="13.5" customHeight="1">
      <c r="A39" s="608"/>
      <c r="B39" s="618"/>
      <c r="C39" s="2461"/>
      <c r="D39" s="2461"/>
      <c r="E39" s="2461"/>
      <c r="F39" s="2461"/>
      <c r="G39" s="2461"/>
      <c r="H39" s="619"/>
      <c r="I39" s="663"/>
      <c r="J39" s="2461"/>
      <c r="K39" s="2461"/>
      <c r="L39" s="2461"/>
      <c r="M39" s="2461"/>
      <c r="N39" s="664"/>
      <c r="O39" s="2464"/>
      <c r="P39" s="2462"/>
      <c r="Q39" s="2462"/>
      <c r="R39" s="2462"/>
      <c r="S39" s="2462"/>
      <c r="T39" s="2462"/>
      <c r="U39" s="2462"/>
      <c r="V39" s="2462"/>
      <c r="W39" s="2462"/>
      <c r="X39" s="2465"/>
      <c r="Y39" s="2466"/>
      <c r="Z39" s="2466"/>
      <c r="AA39" s="2466"/>
      <c r="AB39" s="2466"/>
      <c r="AC39" s="2466"/>
      <c r="AD39" s="2466"/>
      <c r="AE39" s="2466"/>
      <c r="AF39" s="2466"/>
      <c r="AG39" s="2466"/>
      <c r="AH39" s="2462"/>
      <c r="AI39" s="2462"/>
      <c r="AJ39" s="2462"/>
      <c r="AK39" s="2462"/>
      <c r="AL39" s="2462"/>
      <c r="AM39" s="2462"/>
      <c r="AN39" s="2462"/>
      <c r="AO39" s="2462"/>
      <c r="AP39" s="2465"/>
      <c r="AQ39" s="612"/>
      <c r="AR39" s="618"/>
      <c r="AS39" s="2461"/>
      <c r="AT39" s="2461"/>
      <c r="AU39" s="2461"/>
      <c r="AV39" s="2461"/>
      <c r="AW39" s="2461"/>
      <c r="AX39" s="619"/>
      <c r="AY39" s="2488"/>
      <c r="AZ39" s="2489"/>
      <c r="BA39" s="2489"/>
      <c r="BB39" s="2489"/>
      <c r="BC39" s="2489"/>
      <c r="BD39" s="2490"/>
      <c r="BE39" s="2438"/>
      <c r="BF39" s="2439"/>
      <c r="BG39" s="2439"/>
      <c r="BH39" s="2439"/>
      <c r="BI39" s="2439"/>
      <c r="BJ39" s="2439"/>
      <c r="BK39" s="2439"/>
      <c r="BL39" s="2438"/>
      <c r="BM39" s="2439"/>
      <c r="BN39" s="2439"/>
      <c r="BO39" s="2439"/>
      <c r="BP39" s="2439"/>
      <c r="BQ39" s="2439"/>
      <c r="BR39" s="2439"/>
      <c r="BS39" s="2440"/>
      <c r="BT39" s="2438"/>
      <c r="BU39" s="2439"/>
      <c r="BV39" s="2439"/>
      <c r="BW39" s="2439"/>
      <c r="BX39" s="2439"/>
      <c r="BY39" s="2439"/>
      <c r="BZ39" s="2440"/>
      <c r="CA39" s="2438"/>
      <c r="CB39" s="2439"/>
      <c r="CC39" s="2439"/>
      <c r="CD39" s="2439"/>
      <c r="CE39" s="2439"/>
      <c r="CF39" s="2440"/>
      <c r="CG39" s="608"/>
    </row>
    <row r="40" spans="1:85" ht="13.5" customHeight="1">
      <c r="A40" s="608"/>
      <c r="B40" s="618"/>
      <c r="C40" s="2461"/>
      <c r="D40" s="2461"/>
      <c r="E40" s="2461"/>
      <c r="F40" s="2461"/>
      <c r="G40" s="2461"/>
      <c r="H40" s="619"/>
      <c r="I40" s="665"/>
      <c r="J40" s="2461"/>
      <c r="K40" s="2461"/>
      <c r="L40" s="2461"/>
      <c r="M40" s="2461"/>
      <c r="N40" s="619"/>
      <c r="O40" s="2494" t="s">
        <v>1381</v>
      </c>
      <c r="P40" s="2481"/>
      <c r="Q40" s="2481"/>
      <c r="R40" s="2481"/>
      <c r="S40" s="2481"/>
      <c r="T40" s="2481"/>
      <c r="U40" s="2481"/>
      <c r="V40" s="2481"/>
      <c r="W40" s="2481"/>
      <c r="X40" s="2484"/>
      <c r="Y40" s="2483" t="s">
        <v>1381</v>
      </c>
      <c r="Z40" s="2483"/>
      <c r="AA40" s="2483"/>
      <c r="AB40" s="2483"/>
      <c r="AC40" s="2483"/>
      <c r="AD40" s="2483"/>
      <c r="AE40" s="2483"/>
      <c r="AF40" s="2483"/>
      <c r="AG40" s="2483"/>
      <c r="AH40" s="2481" t="s">
        <v>1381</v>
      </c>
      <c r="AI40" s="2481"/>
      <c r="AJ40" s="2481"/>
      <c r="AK40" s="2481"/>
      <c r="AL40" s="2481"/>
      <c r="AM40" s="2481"/>
      <c r="AN40" s="2481"/>
      <c r="AO40" s="2481"/>
      <c r="AP40" s="2484"/>
      <c r="AQ40" s="612"/>
      <c r="AR40" s="620"/>
      <c r="AS40" s="2462"/>
      <c r="AT40" s="2462"/>
      <c r="AU40" s="2462"/>
      <c r="AV40" s="2462"/>
      <c r="AW40" s="2462"/>
      <c r="AX40" s="621"/>
      <c r="AY40" s="2491"/>
      <c r="AZ40" s="2492"/>
      <c r="BA40" s="2492"/>
      <c r="BB40" s="2492"/>
      <c r="BC40" s="2492"/>
      <c r="BD40" s="2493"/>
      <c r="BE40" s="2441"/>
      <c r="BF40" s="2442"/>
      <c r="BG40" s="2442"/>
      <c r="BH40" s="2442"/>
      <c r="BI40" s="2442"/>
      <c r="BJ40" s="2442"/>
      <c r="BK40" s="2442"/>
      <c r="BL40" s="2441"/>
      <c r="BM40" s="2442"/>
      <c r="BN40" s="2442"/>
      <c r="BO40" s="2442"/>
      <c r="BP40" s="2442"/>
      <c r="BQ40" s="2442"/>
      <c r="BR40" s="2442"/>
      <c r="BS40" s="2443"/>
      <c r="BT40" s="2441"/>
      <c r="BU40" s="2442"/>
      <c r="BV40" s="2442"/>
      <c r="BW40" s="2442"/>
      <c r="BX40" s="2442"/>
      <c r="BY40" s="2442"/>
      <c r="BZ40" s="2443"/>
      <c r="CA40" s="2441"/>
      <c r="CB40" s="2442"/>
      <c r="CC40" s="2442"/>
      <c r="CD40" s="2442"/>
      <c r="CE40" s="2442"/>
      <c r="CF40" s="2443"/>
      <c r="CG40" s="608"/>
    </row>
    <row r="41" spans="1:85" ht="13.5" customHeight="1">
      <c r="A41" s="608"/>
      <c r="B41" s="618"/>
      <c r="C41" s="2461"/>
      <c r="D41" s="2461"/>
      <c r="E41" s="2461"/>
      <c r="F41" s="2461"/>
      <c r="G41" s="2461"/>
      <c r="H41" s="619"/>
      <c r="I41" s="665"/>
      <c r="J41" s="2461"/>
      <c r="K41" s="2461"/>
      <c r="L41" s="2461"/>
      <c r="M41" s="2461"/>
      <c r="N41" s="619"/>
      <c r="O41" s="2495"/>
      <c r="P41" s="2482"/>
      <c r="Q41" s="2482"/>
      <c r="R41" s="2482"/>
      <c r="S41" s="2482"/>
      <c r="T41" s="2482"/>
      <c r="U41" s="2482"/>
      <c r="V41" s="2482"/>
      <c r="W41" s="2482"/>
      <c r="X41" s="2485"/>
      <c r="Y41" s="2483"/>
      <c r="Z41" s="2483"/>
      <c r="AA41" s="2483"/>
      <c r="AB41" s="2483"/>
      <c r="AC41" s="2483"/>
      <c r="AD41" s="2483"/>
      <c r="AE41" s="2483"/>
      <c r="AF41" s="2483"/>
      <c r="AG41" s="2483"/>
      <c r="AH41" s="2482"/>
      <c r="AI41" s="2482"/>
      <c r="AJ41" s="2482"/>
      <c r="AK41" s="2482"/>
      <c r="AL41" s="2482"/>
      <c r="AM41" s="2482"/>
      <c r="AN41" s="2482"/>
      <c r="AO41" s="2482"/>
      <c r="AP41" s="2485"/>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08"/>
    </row>
    <row r="42" spans="1:85" ht="13.5" customHeight="1">
      <c r="A42" s="608"/>
      <c r="B42" s="618"/>
      <c r="C42" s="2461"/>
      <c r="D42" s="2461"/>
      <c r="E42" s="2461"/>
      <c r="F42" s="2461"/>
      <c r="G42" s="2461"/>
      <c r="H42" s="619"/>
      <c r="I42" s="2456" t="s">
        <v>1382</v>
      </c>
      <c r="J42" s="2354"/>
      <c r="K42" s="2354"/>
      <c r="L42" s="2354"/>
      <c r="M42" s="2354"/>
      <c r="N42" s="2355"/>
      <c r="O42" s="2408" t="s">
        <v>1296</v>
      </c>
      <c r="P42" s="2409"/>
      <c r="Q42" s="2409"/>
      <c r="R42" s="2410"/>
      <c r="S42" s="2408" t="s">
        <v>1383</v>
      </c>
      <c r="T42" s="2409"/>
      <c r="U42" s="2409"/>
      <c r="V42" s="2409"/>
      <c r="W42" s="2409"/>
      <c r="X42" s="2409"/>
      <c r="Y42" s="2410"/>
      <c r="Z42" s="2408" t="s">
        <v>1377</v>
      </c>
      <c r="AA42" s="2409"/>
      <c r="AB42" s="2409"/>
      <c r="AC42" s="2409"/>
      <c r="AD42" s="2409"/>
      <c r="AE42" s="2409"/>
      <c r="AF42" s="2408" t="s">
        <v>1378</v>
      </c>
      <c r="AG42" s="2409"/>
      <c r="AH42" s="2409"/>
      <c r="AI42" s="2409"/>
      <c r="AJ42" s="2409"/>
      <c r="AK42" s="2410"/>
      <c r="AL42" s="2409" t="s">
        <v>1379</v>
      </c>
      <c r="AM42" s="2409"/>
      <c r="AN42" s="2409"/>
      <c r="AO42" s="2409"/>
      <c r="AP42" s="2410"/>
      <c r="AQ42" s="612"/>
      <c r="AR42" s="2414" t="s">
        <v>1385</v>
      </c>
      <c r="AS42" s="2415"/>
      <c r="AT42" s="2415"/>
      <c r="AU42" s="2415"/>
      <c r="AV42" s="2415"/>
      <c r="AW42" s="2415"/>
      <c r="AX42" s="2415"/>
      <c r="AY42" s="2415"/>
      <c r="AZ42" s="2416"/>
      <c r="BA42" s="2408"/>
      <c r="BB42" s="2409"/>
      <c r="BC42" s="2409"/>
      <c r="BD42" s="2409"/>
      <c r="BE42" s="2409"/>
      <c r="BF42" s="2409"/>
      <c r="BG42" s="2409"/>
      <c r="BH42" s="2409"/>
      <c r="BI42" s="2409"/>
      <c r="BJ42" s="2409"/>
      <c r="BK42" s="2410"/>
      <c r="BL42" s="609"/>
      <c r="BM42" s="2414" t="s">
        <v>1386</v>
      </c>
      <c r="BN42" s="2415"/>
      <c r="BO42" s="2415"/>
      <c r="BP42" s="2415"/>
      <c r="BQ42" s="2415"/>
      <c r="BR42" s="2415"/>
      <c r="BS42" s="2415"/>
      <c r="BT42" s="2415"/>
      <c r="BU42" s="2416"/>
      <c r="BV42" s="2408"/>
      <c r="BW42" s="2409"/>
      <c r="BX42" s="2409"/>
      <c r="BY42" s="2409"/>
      <c r="BZ42" s="2409"/>
      <c r="CA42" s="2409"/>
      <c r="CB42" s="2409"/>
      <c r="CC42" s="2409"/>
      <c r="CD42" s="2409"/>
      <c r="CE42" s="2409"/>
      <c r="CF42" s="2410"/>
      <c r="CG42" s="608"/>
    </row>
    <row r="43" spans="1:85" ht="13.5" customHeight="1">
      <c r="A43" s="608"/>
      <c r="B43" s="618"/>
      <c r="C43" s="2461"/>
      <c r="D43" s="2461"/>
      <c r="E43" s="2461"/>
      <c r="F43" s="2461"/>
      <c r="G43" s="2461"/>
      <c r="H43" s="619"/>
      <c r="I43" s="2457"/>
      <c r="J43" s="2458"/>
      <c r="K43" s="2458"/>
      <c r="L43" s="2458"/>
      <c r="M43" s="2458"/>
      <c r="N43" s="2459"/>
      <c r="O43" s="2411"/>
      <c r="P43" s="2412"/>
      <c r="Q43" s="2412"/>
      <c r="R43" s="2413"/>
      <c r="S43" s="2411"/>
      <c r="T43" s="2412"/>
      <c r="U43" s="2412"/>
      <c r="V43" s="2412"/>
      <c r="W43" s="2412"/>
      <c r="X43" s="2412"/>
      <c r="Y43" s="2413"/>
      <c r="Z43" s="2411"/>
      <c r="AA43" s="2412"/>
      <c r="AB43" s="2412"/>
      <c r="AC43" s="2412"/>
      <c r="AD43" s="2412"/>
      <c r="AE43" s="2412"/>
      <c r="AF43" s="2411"/>
      <c r="AG43" s="2412"/>
      <c r="AH43" s="2412"/>
      <c r="AI43" s="2412"/>
      <c r="AJ43" s="2412"/>
      <c r="AK43" s="2413"/>
      <c r="AL43" s="2412"/>
      <c r="AM43" s="2412"/>
      <c r="AN43" s="2412"/>
      <c r="AO43" s="2412"/>
      <c r="AP43" s="2413"/>
      <c r="AQ43" s="612"/>
      <c r="AR43" s="2417"/>
      <c r="AS43" s="2418"/>
      <c r="AT43" s="2418"/>
      <c r="AU43" s="2418"/>
      <c r="AV43" s="2418"/>
      <c r="AW43" s="2418"/>
      <c r="AX43" s="2418"/>
      <c r="AY43" s="2418"/>
      <c r="AZ43" s="2419"/>
      <c r="BA43" s="2420"/>
      <c r="BB43" s="2421"/>
      <c r="BC43" s="2421"/>
      <c r="BD43" s="2421"/>
      <c r="BE43" s="2421"/>
      <c r="BF43" s="2421"/>
      <c r="BG43" s="2421"/>
      <c r="BH43" s="2421"/>
      <c r="BI43" s="2421"/>
      <c r="BJ43" s="2421"/>
      <c r="BK43" s="2422"/>
      <c r="BL43" s="609"/>
      <c r="BM43" s="2417"/>
      <c r="BN43" s="2418"/>
      <c r="BO43" s="2418"/>
      <c r="BP43" s="2418"/>
      <c r="BQ43" s="2418"/>
      <c r="BR43" s="2418"/>
      <c r="BS43" s="2418"/>
      <c r="BT43" s="2418"/>
      <c r="BU43" s="2419"/>
      <c r="BV43" s="2420"/>
      <c r="BW43" s="2421"/>
      <c r="BX43" s="2421"/>
      <c r="BY43" s="2421"/>
      <c r="BZ43" s="2421"/>
      <c r="CA43" s="2421"/>
      <c r="CB43" s="2421"/>
      <c r="CC43" s="2421"/>
      <c r="CD43" s="2421"/>
      <c r="CE43" s="2421"/>
      <c r="CF43" s="2422"/>
      <c r="CG43" s="608"/>
    </row>
    <row r="44" spans="1:85" ht="13.5" customHeight="1">
      <c r="A44" s="608"/>
      <c r="B44" s="618"/>
      <c r="C44" s="2461"/>
      <c r="D44" s="2461"/>
      <c r="E44" s="2461"/>
      <c r="F44" s="2461"/>
      <c r="G44" s="2461"/>
      <c r="H44" s="619"/>
      <c r="I44" s="2457"/>
      <c r="J44" s="2458"/>
      <c r="K44" s="2458"/>
      <c r="L44" s="2458"/>
      <c r="M44" s="2458"/>
      <c r="N44" s="2459"/>
      <c r="O44" s="2432" t="s">
        <v>1373</v>
      </c>
      <c r="P44" s="2433"/>
      <c r="Q44" s="2433"/>
      <c r="R44" s="2434"/>
      <c r="S44" s="2438"/>
      <c r="T44" s="2439"/>
      <c r="U44" s="2439"/>
      <c r="V44" s="2439"/>
      <c r="W44" s="2439"/>
      <c r="X44" s="2439"/>
      <c r="Y44" s="2440"/>
      <c r="Z44" s="2438"/>
      <c r="AA44" s="2439"/>
      <c r="AB44" s="2439"/>
      <c r="AC44" s="2439"/>
      <c r="AD44" s="2439"/>
      <c r="AE44" s="2439"/>
      <c r="AF44" s="2438"/>
      <c r="AG44" s="2439"/>
      <c r="AH44" s="2439"/>
      <c r="AI44" s="2439"/>
      <c r="AJ44" s="2439"/>
      <c r="AK44" s="2440"/>
      <c r="AL44" s="2439"/>
      <c r="AM44" s="2439"/>
      <c r="AN44" s="2439"/>
      <c r="AO44" s="2439"/>
      <c r="AP44" s="2440"/>
      <c r="AQ44" s="612"/>
      <c r="AR44" s="666"/>
      <c r="AS44" s="612"/>
      <c r="AT44" s="2467" t="s">
        <v>1387</v>
      </c>
      <c r="AU44" s="2468"/>
      <c r="AV44" s="2468"/>
      <c r="AW44" s="2468"/>
      <c r="AX44" s="2468"/>
      <c r="AY44" s="2468"/>
      <c r="AZ44" s="2469"/>
      <c r="BA44" s="2408"/>
      <c r="BB44" s="2409"/>
      <c r="BC44" s="2409"/>
      <c r="BD44" s="2409"/>
      <c r="BE44" s="2409"/>
      <c r="BF44" s="2409"/>
      <c r="BG44" s="2409"/>
      <c r="BH44" s="2409"/>
      <c r="BI44" s="2409"/>
      <c r="BJ44" s="2409"/>
      <c r="BK44" s="2410"/>
      <c r="BL44" s="609"/>
      <c r="BM44" s="2414" t="s">
        <v>1388</v>
      </c>
      <c r="BN44" s="2415"/>
      <c r="BO44" s="2415"/>
      <c r="BP44" s="2415"/>
      <c r="BQ44" s="2415"/>
      <c r="BR44" s="2415"/>
      <c r="BS44" s="2415"/>
      <c r="BT44" s="2415"/>
      <c r="BU44" s="2416"/>
      <c r="BV44" s="2408"/>
      <c r="BW44" s="2409"/>
      <c r="BX44" s="2409"/>
      <c r="BY44" s="2409"/>
      <c r="BZ44" s="2409"/>
      <c r="CA44" s="2409"/>
      <c r="CB44" s="2409"/>
      <c r="CC44" s="2409"/>
      <c r="CD44" s="2409"/>
      <c r="CE44" s="2409"/>
      <c r="CF44" s="2410"/>
      <c r="CG44" s="608"/>
    </row>
    <row r="45" spans="1:85" ht="13.5" customHeight="1">
      <c r="A45" s="608"/>
      <c r="B45" s="618"/>
      <c r="C45" s="2461"/>
      <c r="D45" s="2461"/>
      <c r="E45" s="2461"/>
      <c r="F45" s="2461"/>
      <c r="G45" s="2461"/>
      <c r="H45" s="619"/>
      <c r="I45" s="2457"/>
      <c r="J45" s="2458"/>
      <c r="K45" s="2458"/>
      <c r="L45" s="2458"/>
      <c r="M45" s="2458"/>
      <c r="N45" s="2459"/>
      <c r="O45" s="2435"/>
      <c r="P45" s="2436"/>
      <c r="Q45" s="2436"/>
      <c r="R45" s="2437"/>
      <c r="S45" s="2441"/>
      <c r="T45" s="2442"/>
      <c r="U45" s="2442"/>
      <c r="V45" s="2442"/>
      <c r="W45" s="2442"/>
      <c r="X45" s="2442"/>
      <c r="Y45" s="2443"/>
      <c r="Z45" s="2441"/>
      <c r="AA45" s="2442"/>
      <c r="AB45" s="2442"/>
      <c r="AC45" s="2442"/>
      <c r="AD45" s="2442"/>
      <c r="AE45" s="2442"/>
      <c r="AF45" s="2441"/>
      <c r="AG45" s="2442"/>
      <c r="AH45" s="2442"/>
      <c r="AI45" s="2442"/>
      <c r="AJ45" s="2442"/>
      <c r="AK45" s="2443"/>
      <c r="AL45" s="2442"/>
      <c r="AM45" s="2442"/>
      <c r="AN45" s="2442"/>
      <c r="AO45" s="2442"/>
      <c r="AP45" s="2443"/>
      <c r="AQ45" s="612"/>
      <c r="AR45" s="666"/>
      <c r="AS45" s="612"/>
      <c r="AT45" s="2470"/>
      <c r="AU45" s="2471"/>
      <c r="AV45" s="2471"/>
      <c r="AW45" s="2471"/>
      <c r="AX45" s="2471"/>
      <c r="AY45" s="2471"/>
      <c r="AZ45" s="2472"/>
      <c r="BA45" s="2420"/>
      <c r="BB45" s="2421"/>
      <c r="BC45" s="2421"/>
      <c r="BD45" s="2421"/>
      <c r="BE45" s="2421"/>
      <c r="BF45" s="2421"/>
      <c r="BG45" s="2421"/>
      <c r="BH45" s="2421"/>
      <c r="BI45" s="2421"/>
      <c r="BJ45" s="2421"/>
      <c r="BK45" s="2422"/>
      <c r="BL45" s="609"/>
      <c r="BM45" s="2417"/>
      <c r="BN45" s="2418"/>
      <c r="BO45" s="2418"/>
      <c r="BP45" s="2418"/>
      <c r="BQ45" s="2418"/>
      <c r="BR45" s="2418"/>
      <c r="BS45" s="2418"/>
      <c r="BT45" s="2418"/>
      <c r="BU45" s="2419"/>
      <c r="BV45" s="2420"/>
      <c r="BW45" s="2421"/>
      <c r="BX45" s="2421"/>
      <c r="BY45" s="2421"/>
      <c r="BZ45" s="2421"/>
      <c r="CA45" s="2421"/>
      <c r="CB45" s="2421"/>
      <c r="CC45" s="2421"/>
      <c r="CD45" s="2421"/>
      <c r="CE45" s="2421"/>
      <c r="CF45" s="2422"/>
      <c r="CG45" s="608"/>
    </row>
    <row r="46" spans="1:85" ht="13.5" customHeight="1">
      <c r="A46" s="608"/>
      <c r="B46" s="618"/>
      <c r="C46" s="2461"/>
      <c r="D46" s="2461"/>
      <c r="E46" s="2461"/>
      <c r="F46" s="2461"/>
      <c r="G46" s="2461"/>
      <c r="H46" s="619"/>
      <c r="I46" s="2457"/>
      <c r="J46" s="2458"/>
      <c r="K46" s="2458"/>
      <c r="L46" s="2458"/>
      <c r="M46" s="2458"/>
      <c r="N46" s="2459"/>
      <c r="O46" s="2432" t="s">
        <v>1380</v>
      </c>
      <c r="P46" s="2433"/>
      <c r="Q46" s="2433"/>
      <c r="R46" s="2434"/>
      <c r="S46" s="2438"/>
      <c r="T46" s="2439"/>
      <c r="U46" s="2439"/>
      <c r="V46" s="2439"/>
      <c r="W46" s="2439"/>
      <c r="X46" s="2439"/>
      <c r="Y46" s="2440"/>
      <c r="Z46" s="2438"/>
      <c r="AA46" s="2439"/>
      <c r="AB46" s="2439"/>
      <c r="AC46" s="2439"/>
      <c r="AD46" s="2439"/>
      <c r="AE46" s="2439"/>
      <c r="AF46" s="2438"/>
      <c r="AG46" s="2439"/>
      <c r="AH46" s="2439"/>
      <c r="AI46" s="2439"/>
      <c r="AJ46" s="2439"/>
      <c r="AK46" s="2440"/>
      <c r="AL46" s="2439"/>
      <c r="AM46" s="2439"/>
      <c r="AN46" s="2439"/>
      <c r="AO46" s="2439"/>
      <c r="AP46" s="2440"/>
      <c r="AQ46" s="612"/>
      <c r="AR46" s="2444" t="s">
        <v>1389</v>
      </c>
      <c r="AS46" s="2445"/>
      <c r="AT46" s="2445"/>
      <c r="AU46" s="2445"/>
      <c r="AV46" s="2445"/>
      <c r="AW46" s="2445"/>
      <c r="AX46" s="2445"/>
      <c r="AY46" s="2445"/>
      <c r="AZ46" s="2446"/>
      <c r="BA46" s="2450" t="s">
        <v>1390</v>
      </c>
      <c r="BB46" s="2451"/>
      <c r="BC46" s="2451"/>
      <c r="BD46" s="2451"/>
      <c r="BE46" s="2451"/>
      <c r="BF46" s="2451"/>
      <c r="BG46" s="2451"/>
      <c r="BH46" s="2451"/>
      <c r="BI46" s="2451"/>
      <c r="BJ46" s="2451"/>
      <c r="BK46" s="2452"/>
      <c r="BL46" s="609"/>
      <c r="BM46" s="2414" t="s">
        <v>1391</v>
      </c>
      <c r="BN46" s="2415"/>
      <c r="BO46" s="2415"/>
      <c r="BP46" s="2415"/>
      <c r="BQ46" s="2415"/>
      <c r="BR46" s="2415"/>
      <c r="BS46" s="2415"/>
      <c r="BT46" s="2415"/>
      <c r="BU46" s="2416"/>
      <c r="BV46" s="2408"/>
      <c r="BW46" s="2409"/>
      <c r="BX46" s="2409"/>
      <c r="BY46" s="2409"/>
      <c r="BZ46" s="2409"/>
      <c r="CA46" s="2409"/>
      <c r="CB46" s="2409"/>
      <c r="CC46" s="2409"/>
      <c r="CD46" s="2409"/>
      <c r="CE46" s="2409"/>
      <c r="CF46" s="2410"/>
      <c r="CG46" s="608"/>
    </row>
    <row r="47" spans="1:85" ht="13.5" customHeight="1">
      <c r="A47" s="608"/>
      <c r="B47" s="620"/>
      <c r="C47" s="2462"/>
      <c r="D47" s="2462"/>
      <c r="E47" s="2462"/>
      <c r="F47" s="2462"/>
      <c r="G47" s="2462"/>
      <c r="H47" s="621"/>
      <c r="I47" s="2356"/>
      <c r="J47" s="2357"/>
      <c r="K47" s="2357"/>
      <c r="L47" s="2357"/>
      <c r="M47" s="2357"/>
      <c r="N47" s="2358"/>
      <c r="O47" s="2435"/>
      <c r="P47" s="2436"/>
      <c r="Q47" s="2436"/>
      <c r="R47" s="2437"/>
      <c r="S47" s="2441"/>
      <c r="T47" s="2442"/>
      <c r="U47" s="2442"/>
      <c r="V47" s="2442"/>
      <c r="W47" s="2442"/>
      <c r="X47" s="2442"/>
      <c r="Y47" s="2443"/>
      <c r="Z47" s="2441"/>
      <c r="AA47" s="2442"/>
      <c r="AB47" s="2442"/>
      <c r="AC47" s="2442"/>
      <c r="AD47" s="2442"/>
      <c r="AE47" s="2442"/>
      <c r="AF47" s="2441"/>
      <c r="AG47" s="2442"/>
      <c r="AH47" s="2442"/>
      <c r="AI47" s="2442"/>
      <c r="AJ47" s="2442"/>
      <c r="AK47" s="2443"/>
      <c r="AL47" s="2442"/>
      <c r="AM47" s="2442"/>
      <c r="AN47" s="2442"/>
      <c r="AO47" s="2442"/>
      <c r="AP47" s="2443"/>
      <c r="AQ47" s="612"/>
      <c r="AR47" s="2447"/>
      <c r="AS47" s="2448"/>
      <c r="AT47" s="2448"/>
      <c r="AU47" s="2448"/>
      <c r="AV47" s="2448"/>
      <c r="AW47" s="2448"/>
      <c r="AX47" s="2448"/>
      <c r="AY47" s="2448"/>
      <c r="AZ47" s="2449"/>
      <c r="BA47" s="2453"/>
      <c r="BB47" s="2454"/>
      <c r="BC47" s="2454"/>
      <c r="BD47" s="2454"/>
      <c r="BE47" s="2454"/>
      <c r="BF47" s="2454"/>
      <c r="BG47" s="2454"/>
      <c r="BH47" s="2454"/>
      <c r="BI47" s="2454"/>
      <c r="BJ47" s="2454"/>
      <c r="BK47" s="2455"/>
      <c r="BL47" s="609"/>
      <c r="BM47" s="2417"/>
      <c r="BN47" s="2418"/>
      <c r="BO47" s="2418"/>
      <c r="BP47" s="2418"/>
      <c r="BQ47" s="2418"/>
      <c r="BR47" s="2418"/>
      <c r="BS47" s="2418"/>
      <c r="BT47" s="2418"/>
      <c r="BU47" s="2419"/>
      <c r="BV47" s="2420"/>
      <c r="BW47" s="2421"/>
      <c r="BX47" s="2421"/>
      <c r="BY47" s="2421"/>
      <c r="BZ47" s="2421"/>
      <c r="CA47" s="2421"/>
      <c r="CB47" s="2421"/>
      <c r="CC47" s="2421"/>
      <c r="CD47" s="2421"/>
      <c r="CE47" s="2421"/>
      <c r="CF47" s="2422"/>
      <c r="CG47" s="608"/>
    </row>
    <row r="48" spans="1:85" ht="13.5" customHeight="1">
      <c r="A48" s="608"/>
      <c r="B48" s="609"/>
      <c r="C48" s="609"/>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12"/>
      <c r="AR48" s="666"/>
      <c r="AS48" s="612"/>
      <c r="AT48" s="2414" t="s">
        <v>1392</v>
      </c>
      <c r="AU48" s="2415"/>
      <c r="AV48" s="2415"/>
      <c r="AW48" s="2415"/>
      <c r="AX48" s="2415"/>
      <c r="AY48" s="2415"/>
      <c r="AZ48" s="2416"/>
      <c r="BA48" s="2426"/>
      <c r="BB48" s="2427"/>
      <c r="BC48" s="2427"/>
      <c r="BD48" s="2427"/>
      <c r="BE48" s="2427"/>
      <c r="BF48" s="2427"/>
      <c r="BG48" s="2427"/>
      <c r="BH48" s="2427"/>
      <c r="BI48" s="2427"/>
      <c r="BJ48" s="2427"/>
      <c r="BK48" s="2428"/>
      <c r="BL48" s="609"/>
      <c r="BM48" s="2414" t="s">
        <v>1314</v>
      </c>
      <c r="BN48" s="2415"/>
      <c r="BO48" s="2415"/>
      <c r="BP48" s="2415"/>
      <c r="BQ48" s="2415"/>
      <c r="BR48" s="2415"/>
      <c r="BS48" s="2415"/>
      <c r="BT48" s="2415"/>
      <c r="BU48" s="2416"/>
      <c r="BV48" s="2408"/>
      <c r="BW48" s="2409"/>
      <c r="BX48" s="2409"/>
      <c r="BY48" s="2409"/>
      <c r="BZ48" s="2409"/>
      <c r="CA48" s="2409"/>
      <c r="CB48" s="2409"/>
      <c r="CC48" s="2409"/>
      <c r="CD48" s="2409"/>
      <c r="CE48" s="2409"/>
      <c r="CF48" s="2410"/>
      <c r="CG48" s="608"/>
    </row>
    <row r="49" spans="1:85" ht="13.5" customHeight="1">
      <c r="A49" s="608"/>
      <c r="B49" s="616"/>
      <c r="C49" s="2360" t="s">
        <v>1393</v>
      </c>
      <c r="D49" s="2360"/>
      <c r="E49" s="2360"/>
      <c r="F49" s="2360"/>
      <c r="G49" s="2360"/>
      <c r="H49" s="617"/>
      <c r="I49" s="2400"/>
      <c r="J49" s="2401"/>
      <c r="K49" s="2401"/>
      <c r="L49" s="2401"/>
      <c r="M49" s="2401"/>
      <c r="N49" s="2401"/>
      <c r="O49" s="2401"/>
      <c r="P49" s="2401"/>
      <c r="Q49" s="2401"/>
      <c r="R49" s="2401"/>
      <c r="S49" s="2401"/>
      <c r="T49" s="2401"/>
      <c r="U49" s="2401"/>
      <c r="V49" s="2402"/>
      <c r="W49" s="616"/>
      <c r="X49" s="2406" t="s">
        <v>1394</v>
      </c>
      <c r="Y49" s="2406"/>
      <c r="Z49" s="2406"/>
      <c r="AA49" s="2406"/>
      <c r="AB49" s="2406"/>
      <c r="AC49" s="617"/>
      <c r="AD49" s="2400"/>
      <c r="AE49" s="2401"/>
      <c r="AF49" s="2401"/>
      <c r="AG49" s="2401"/>
      <c r="AH49" s="2401"/>
      <c r="AI49" s="2401"/>
      <c r="AJ49" s="2401"/>
      <c r="AK49" s="2401"/>
      <c r="AL49" s="2401"/>
      <c r="AM49" s="2401"/>
      <c r="AN49" s="2401"/>
      <c r="AO49" s="2401"/>
      <c r="AP49" s="2402"/>
      <c r="AQ49" s="612"/>
      <c r="AR49" s="667"/>
      <c r="AS49" s="668"/>
      <c r="AT49" s="2423"/>
      <c r="AU49" s="2424"/>
      <c r="AV49" s="2424"/>
      <c r="AW49" s="2424"/>
      <c r="AX49" s="2424"/>
      <c r="AY49" s="2424"/>
      <c r="AZ49" s="2425"/>
      <c r="BA49" s="2429"/>
      <c r="BB49" s="2430"/>
      <c r="BC49" s="2430"/>
      <c r="BD49" s="2430"/>
      <c r="BE49" s="2430"/>
      <c r="BF49" s="2430"/>
      <c r="BG49" s="2430"/>
      <c r="BH49" s="2430"/>
      <c r="BI49" s="2430"/>
      <c r="BJ49" s="2430"/>
      <c r="BK49" s="2431"/>
      <c r="BL49" s="609"/>
      <c r="BM49" s="2417"/>
      <c r="BN49" s="2418"/>
      <c r="BO49" s="2418"/>
      <c r="BP49" s="2418"/>
      <c r="BQ49" s="2418"/>
      <c r="BR49" s="2418"/>
      <c r="BS49" s="2418"/>
      <c r="BT49" s="2418"/>
      <c r="BU49" s="2419"/>
      <c r="BV49" s="2420"/>
      <c r="BW49" s="2421"/>
      <c r="BX49" s="2421"/>
      <c r="BY49" s="2421"/>
      <c r="BZ49" s="2421"/>
      <c r="CA49" s="2421"/>
      <c r="CB49" s="2421"/>
      <c r="CC49" s="2421"/>
      <c r="CD49" s="2421"/>
      <c r="CE49" s="2421"/>
      <c r="CF49" s="2422"/>
      <c r="CG49" s="608"/>
    </row>
    <row r="50" spans="1:85" ht="13.5" customHeight="1">
      <c r="A50" s="608"/>
      <c r="B50" s="620"/>
      <c r="C50" s="2363"/>
      <c r="D50" s="2363"/>
      <c r="E50" s="2363"/>
      <c r="F50" s="2363"/>
      <c r="G50" s="2363"/>
      <c r="H50" s="621"/>
      <c r="I50" s="2403"/>
      <c r="J50" s="2404"/>
      <c r="K50" s="2404"/>
      <c r="L50" s="2404"/>
      <c r="M50" s="2404"/>
      <c r="N50" s="2404"/>
      <c r="O50" s="2404"/>
      <c r="P50" s="2404"/>
      <c r="Q50" s="2404"/>
      <c r="R50" s="2404"/>
      <c r="S50" s="2404"/>
      <c r="T50" s="2404"/>
      <c r="U50" s="2404"/>
      <c r="V50" s="2405"/>
      <c r="W50" s="620"/>
      <c r="X50" s="2407"/>
      <c r="Y50" s="2407"/>
      <c r="Z50" s="2407"/>
      <c r="AA50" s="2407"/>
      <c r="AB50" s="2407"/>
      <c r="AC50" s="621"/>
      <c r="AD50" s="2403"/>
      <c r="AE50" s="2404"/>
      <c r="AF50" s="2404"/>
      <c r="AG50" s="2404"/>
      <c r="AH50" s="2404"/>
      <c r="AI50" s="2404"/>
      <c r="AJ50" s="2404"/>
      <c r="AK50" s="2404"/>
      <c r="AL50" s="2404"/>
      <c r="AM50" s="2404"/>
      <c r="AN50" s="2404"/>
      <c r="AO50" s="2404"/>
      <c r="AP50" s="2405"/>
      <c r="AQ50" s="612"/>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66"/>
      <c r="BN50" s="612"/>
      <c r="BO50" s="2414" t="s">
        <v>1392</v>
      </c>
      <c r="BP50" s="2415"/>
      <c r="BQ50" s="2415"/>
      <c r="BR50" s="2415"/>
      <c r="BS50" s="2415"/>
      <c r="BT50" s="2415"/>
      <c r="BU50" s="2416"/>
      <c r="BV50" s="2408"/>
      <c r="BW50" s="2409"/>
      <c r="BX50" s="2409"/>
      <c r="BY50" s="2409"/>
      <c r="BZ50" s="2409"/>
      <c r="CA50" s="2409"/>
      <c r="CB50" s="2409"/>
      <c r="CC50" s="2409"/>
      <c r="CD50" s="2409"/>
      <c r="CE50" s="2409"/>
      <c r="CF50" s="2410"/>
      <c r="CG50" s="608"/>
    </row>
    <row r="51" spans="1:85" ht="13.5" customHeight="1">
      <c r="A51" s="608"/>
      <c r="B51" s="612"/>
      <c r="C51" s="669"/>
      <c r="D51" s="669"/>
      <c r="E51" s="669"/>
      <c r="F51" s="669"/>
      <c r="G51" s="669"/>
      <c r="H51" s="612"/>
      <c r="I51" s="612"/>
      <c r="J51" s="612"/>
      <c r="K51" s="612"/>
      <c r="L51" s="612"/>
      <c r="M51" s="612"/>
      <c r="N51" s="612"/>
      <c r="O51" s="612"/>
      <c r="P51" s="612"/>
      <c r="Q51" s="612"/>
      <c r="R51" s="612"/>
      <c r="S51" s="612"/>
      <c r="T51" s="612"/>
      <c r="U51" s="612"/>
      <c r="V51" s="612"/>
      <c r="W51" s="612"/>
      <c r="X51" s="670"/>
      <c r="Y51" s="670"/>
      <c r="Z51" s="670"/>
      <c r="AA51" s="670"/>
      <c r="AB51" s="670"/>
      <c r="AC51" s="612"/>
      <c r="AD51" s="612"/>
      <c r="AE51" s="612"/>
      <c r="AF51" s="612"/>
      <c r="AG51" s="612"/>
      <c r="AH51" s="612"/>
      <c r="AI51" s="612"/>
      <c r="AJ51" s="612"/>
      <c r="AK51" s="612"/>
      <c r="AL51" s="612"/>
      <c r="AM51" s="612"/>
      <c r="AN51" s="612"/>
      <c r="AO51" s="612"/>
      <c r="AP51" s="612"/>
      <c r="AQ51" s="612"/>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66"/>
      <c r="BN51" s="612"/>
      <c r="BO51" s="2417"/>
      <c r="BP51" s="2418"/>
      <c r="BQ51" s="2418"/>
      <c r="BR51" s="2418"/>
      <c r="BS51" s="2418"/>
      <c r="BT51" s="2418"/>
      <c r="BU51" s="2419"/>
      <c r="BV51" s="2420"/>
      <c r="BW51" s="2421"/>
      <c r="BX51" s="2421"/>
      <c r="BY51" s="2421"/>
      <c r="BZ51" s="2421"/>
      <c r="CA51" s="2421"/>
      <c r="CB51" s="2421"/>
      <c r="CC51" s="2421"/>
      <c r="CD51" s="2421"/>
      <c r="CE51" s="2421"/>
      <c r="CF51" s="2422"/>
      <c r="CG51" s="608"/>
    </row>
    <row r="52" spans="1:85" ht="13.5" customHeight="1">
      <c r="A52" s="608"/>
      <c r="B52" s="671"/>
      <c r="C52" s="2360" t="s">
        <v>1395</v>
      </c>
      <c r="D52" s="2348"/>
      <c r="E52" s="2348"/>
      <c r="F52" s="2348"/>
      <c r="G52" s="2348"/>
      <c r="H52" s="672"/>
      <c r="I52" s="2353"/>
      <c r="J52" s="2354"/>
      <c r="K52" s="2354"/>
      <c r="L52" s="2354"/>
      <c r="M52" s="2354"/>
      <c r="N52" s="2354"/>
      <c r="O52" s="2354"/>
      <c r="P52" s="2354"/>
      <c r="Q52" s="2354"/>
      <c r="R52" s="2354"/>
      <c r="S52" s="2354"/>
      <c r="T52" s="2354"/>
      <c r="U52" s="2354"/>
      <c r="V52" s="2355"/>
      <c r="W52" s="671"/>
      <c r="X52" s="2406" t="s">
        <v>1394</v>
      </c>
      <c r="Y52" s="2406"/>
      <c r="Z52" s="2406"/>
      <c r="AA52" s="2406"/>
      <c r="AB52" s="2406"/>
      <c r="AC52" s="672"/>
      <c r="AD52" s="2353"/>
      <c r="AE52" s="2354"/>
      <c r="AF52" s="2354"/>
      <c r="AG52" s="2354"/>
      <c r="AH52" s="2354"/>
      <c r="AI52" s="2354"/>
      <c r="AJ52" s="2354"/>
      <c r="AK52" s="2354"/>
      <c r="AL52" s="2354"/>
      <c r="AM52" s="2354"/>
      <c r="AN52" s="2354"/>
      <c r="AO52" s="2354"/>
      <c r="AP52" s="2355"/>
      <c r="AQ52" s="612"/>
      <c r="AR52" s="609"/>
      <c r="AS52" s="609"/>
      <c r="AT52" s="609"/>
      <c r="AU52" s="609"/>
      <c r="AV52" s="609"/>
      <c r="AW52" s="609"/>
      <c r="AX52" s="609"/>
      <c r="AY52" s="609"/>
      <c r="AZ52" s="609"/>
      <c r="BA52" s="609"/>
      <c r="BB52" s="609"/>
      <c r="BC52" s="609"/>
      <c r="BD52" s="609"/>
      <c r="BE52" s="609"/>
      <c r="BF52" s="609"/>
      <c r="BG52" s="609"/>
      <c r="BH52" s="609"/>
      <c r="BI52" s="609"/>
      <c r="BJ52" s="609"/>
      <c r="BK52" s="609"/>
      <c r="BL52" s="609"/>
      <c r="BM52" s="666"/>
      <c r="BN52" s="612"/>
      <c r="BO52" s="2408" t="s">
        <v>1316</v>
      </c>
      <c r="BP52" s="2409"/>
      <c r="BQ52" s="2409"/>
      <c r="BR52" s="2409"/>
      <c r="BS52" s="2409"/>
      <c r="BT52" s="2409"/>
      <c r="BU52" s="2410"/>
      <c r="BV52" s="2408"/>
      <c r="BW52" s="2409"/>
      <c r="BX52" s="2409"/>
      <c r="BY52" s="2409"/>
      <c r="BZ52" s="2409"/>
      <c r="CA52" s="2409"/>
      <c r="CB52" s="2409"/>
      <c r="CC52" s="2409"/>
      <c r="CD52" s="2409"/>
      <c r="CE52" s="2409"/>
      <c r="CF52" s="2410"/>
      <c r="CG52" s="608"/>
    </row>
    <row r="53" spans="1:85" ht="13.5" customHeight="1">
      <c r="A53" s="608"/>
      <c r="B53" s="667"/>
      <c r="C53" s="2351"/>
      <c r="D53" s="2351"/>
      <c r="E53" s="2351"/>
      <c r="F53" s="2351"/>
      <c r="G53" s="2351"/>
      <c r="H53" s="673"/>
      <c r="I53" s="2356"/>
      <c r="J53" s="2357"/>
      <c r="K53" s="2357"/>
      <c r="L53" s="2357"/>
      <c r="M53" s="2357"/>
      <c r="N53" s="2357"/>
      <c r="O53" s="2357"/>
      <c r="P53" s="2357"/>
      <c r="Q53" s="2357"/>
      <c r="R53" s="2357"/>
      <c r="S53" s="2357"/>
      <c r="T53" s="2357"/>
      <c r="U53" s="2357"/>
      <c r="V53" s="2358"/>
      <c r="W53" s="667"/>
      <c r="X53" s="2407"/>
      <c r="Y53" s="2407"/>
      <c r="Z53" s="2407"/>
      <c r="AA53" s="2407"/>
      <c r="AB53" s="2407"/>
      <c r="AC53" s="673"/>
      <c r="AD53" s="2356"/>
      <c r="AE53" s="2357"/>
      <c r="AF53" s="2357"/>
      <c r="AG53" s="2357"/>
      <c r="AH53" s="2357"/>
      <c r="AI53" s="2357"/>
      <c r="AJ53" s="2357"/>
      <c r="AK53" s="2357"/>
      <c r="AL53" s="2357"/>
      <c r="AM53" s="2357"/>
      <c r="AN53" s="2357"/>
      <c r="AO53" s="2357"/>
      <c r="AP53" s="2358"/>
      <c r="AQ53" s="612"/>
      <c r="AR53" s="609"/>
      <c r="AS53" s="609"/>
      <c r="AT53" s="609"/>
      <c r="AU53" s="609"/>
      <c r="AV53" s="609"/>
      <c r="AW53" s="609"/>
      <c r="AX53" s="609"/>
      <c r="AY53" s="609"/>
      <c r="AZ53" s="609"/>
      <c r="BA53" s="609"/>
      <c r="BB53" s="609"/>
      <c r="BC53" s="609"/>
      <c r="BD53" s="609"/>
      <c r="BE53" s="609"/>
      <c r="BF53" s="609"/>
      <c r="BG53" s="609"/>
      <c r="BH53" s="609"/>
      <c r="BI53" s="609"/>
      <c r="BJ53" s="609"/>
      <c r="BK53" s="609"/>
      <c r="BL53" s="609"/>
      <c r="BM53" s="667"/>
      <c r="BN53" s="668"/>
      <c r="BO53" s="2411"/>
      <c r="BP53" s="2412"/>
      <c r="BQ53" s="2412"/>
      <c r="BR53" s="2412"/>
      <c r="BS53" s="2412"/>
      <c r="BT53" s="2412"/>
      <c r="BU53" s="2413"/>
      <c r="BV53" s="2411"/>
      <c r="BW53" s="2412"/>
      <c r="BX53" s="2412"/>
      <c r="BY53" s="2412"/>
      <c r="BZ53" s="2412"/>
      <c r="CA53" s="2412"/>
      <c r="CB53" s="2412"/>
      <c r="CC53" s="2412"/>
      <c r="CD53" s="2412"/>
      <c r="CE53" s="2412"/>
      <c r="CF53" s="2413"/>
      <c r="CG53" s="608"/>
    </row>
    <row r="54" spans="1:85" ht="13.5" customHeight="1">
      <c r="A54" s="608"/>
      <c r="B54" s="616"/>
      <c r="C54" s="2360" t="s">
        <v>1396</v>
      </c>
      <c r="D54" s="2360"/>
      <c r="E54" s="2360"/>
      <c r="F54" s="2360"/>
      <c r="G54" s="2360"/>
      <c r="H54" s="617"/>
      <c r="I54" s="2400"/>
      <c r="J54" s="2401"/>
      <c r="K54" s="2401"/>
      <c r="L54" s="2401"/>
      <c r="M54" s="2401"/>
      <c r="N54" s="2401"/>
      <c r="O54" s="2401"/>
      <c r="P54" s="2401"/>
      <c r="Q54" s="2401"/>
      <c r="R54" s="2401"/>
      <c r="S54" s="2401"/>
      <c r="T54" s="2401"/>
      <c r="U54" s="2401"/>
      <c r="V54" s="2402"/>
      <c r="W54" s="616"/>
      <c r="X54" s="2406" t="s">
        <v>1394</v>
      </c>
      <c r="Y54" s="2406"/>
      <c r="Z54" s="2406"/>
      <c r="AA54" s="2406"/>
      <c r="AB54" s="2406"/>
      <c r="AC54" s="617"/>
      <c r="AD54" s="2400"/>
      <c r="AE54" s="2401"/>
      <c r="AF54" s="2401"/>
      <c r="AG54" s="2401"/>
      <c r="AH54" s="2401"/>
      <c r="AI54" s="2401"/>
      <c r="AJ54" s="2401"/>
      <c r="AK54" s="2401"/>
      <c r="AL54" s="2401"/>
      <c r="AM54" s="2401"/>
      <c r="AN54" s="2401"/>
      <c r="AO54" s="2401"/>
      <c r="AP54" s="2402"/>
      <c r="AQ54" s="612"/>
      <c r="AR54" s="609"/>
      <c r="AS54" s="609"/>
      <c r="AT54" s="609"/>
      <c r="AU54" s="609"/>
      <c r="AV54" s="609"/>
      <c r="AW54" s="609"/>
      <c r="AX54" s="609"/>
      <c r="AY54" s="609"/>
      <c r="AZ54" s="609"/>
      <c r="BA54" s="609"/>
      <c r="BB54" s="609"/>
      <c r="BC54" s="609"/>
      <c r="BD54" s="609"/>
      <c r="BE54" s="609"/>
      <c r="BF54" s="609"/>
      <c r="BG54" s="609"/>
      <c r="BH54" s="609"/>
      <c r="BI54" s="609"/>
      <c r="BJ54" s="609"/>
      <c r="BK54" s="609"/>
      <c r="BL54" s="609"/>
      <c r="BM54" s="611"/>
      <c r="BN54" s="611"/>
      <c r="BO54" s="611"/>
      <c r="BP54" s="611"/>
      <c r="BQ54" s="611"/>
      <c r="BR54" s="611"/>
      <c r="BS54" s="611"/>
      <c r="BT54" s="611"/>
      <c r="BU54" s="611"/>
      <c r="BV54" s="611"/>
      <c r="BW54" s="611"/>
      <c r="BX54" s="611"/>
      <c r="BY54" s="611"/>
      <c r="BZ54" s="611"/>
      <c r="CA54" s="611"/>
      <c r="CB54" s="611"/>
      <c r="CC54" s="611"/>
      <c r="CD54" s="611"/>
      <c r="CE54" s="611"/>
      <c r="CF54" s="611"/>
      <c r="CG54" s="608"/>
    </row>
    <row r="55" spans="1:85" ht="13.5" customHeight="1">
      <c r="A55" s="608"/>
      <c r="B55" s="620"/>
      <c r="C55" s="2363"/>
      <c r="D55" s="2363"/>
      <c r="E55" s="2363"/>
      <c r="F55" s="2363"/>
      <c r="G55" s="2363"/>
      <c r="H55" s="621"/>
      <c r="I55" s="2403"/>
      <c r="J55" s="2404"/>
      <c r="K55" s="2404"/>
      <c r="L55" s="2404"/>
      <c r="M55" s="2404"/>
      <c r="N55" s="2404"/>
      <c r="O55" s="2404"/>
      <c r="P55" s="2404"/>
      <c r="Q55" s="2404"/>
      <c r="R55" s="2404"/>
      <c r="S55" s="2404"/>
      <c r="T55" s="2404"/>
      <c r="U55" s="2404"/>
      <c r="V55" s="2405"/>
      <c r="W55" s="620"/>
      <c r="X55" s="2407"/>
      <c r="Y55" s="2407"/>
      <c r="Z55" s="2407"/>
      <c r="AA55" s="2407"/>
      <c r="AB55" s="2407"/>
      <c r="AC55" s="621"/>
      <c r="AD55" s="2403"/>
      <c r="AE55" s="2404"/>
      <c r="AF55" s="2404"/>
      <c r="AG55" s="2404"/>
      <c r="AH55" s="2404"/>
      <c r="AI55" s="2404"/>
      <c r="AJ55" s="2404"/>
      <c r="AK55" s="2404"/>
      <c r="AL55" s="2404"/>
      <c r="AM55" s="2404"/>
      <c r="AN55" s="2404"/>
      <c r="AO55" s="2404"/>
      <c r="AP55" s="2405"/>
      <c r="AQ55" s="612"/>
      <c r="AR55" s="2320" t="s">
        <v>1397</v>
      </c>
      <c r="AS55" s="2320"/>
      <c r="AT55" s="2320"/>
      <c r="AU55" s="2320"/>
      <c r="AV55" s="2320"/>
      <c r="AW55" s="2320"/>
      <c r="AX55" s="2320"/>
      <c r="AY55" s="2320"/>
      <c r="AZ55" s="2323" t="s">
        <v>1398</v>
      </c>
      <c r="BA55" s="2323"/>
      <c r="BB55" s="2323"/>
      <c r="BC55" s="2323"/>
      <c r="BD55" s="2323"/>
      <c r="BE55" s="2323"/>
      <c r="BF55" s="2326" t="s">
        <v>1400</v>
      </c>
      <c r="BG55" s="2327"/>
      <c r="BH55" s="2327"/>
      <c r="BI55" s="2327"/>
      <c r="BJ55" s="2327"/>
      <c r="BK55" s="2327"/>
      <c r="BL55" s="2327"/>
      <c r="BM55" s="2328"/>
      <c r="BN55" s="2333" t="s">
        <v>1398</v>
      </c>
      <c r="BO55" s="2334"/>
      <c r="BP55" s="2334"/>
      <c r="BQ55" s="2334"/>
      <c r="BR55" s="2334"/>
      <c r="BS55" s="2335"/>
      <c r="BT55" s="2342" t="s">
        <v>1401</v>
      </c>
      <c r="BU55" s="2327"/>
      <c r="BV55" s="2327"/>
      <c r="BW55" s="2327"/>
      <c r="BX55" s="2327"/>
      <c r="BY55" s="2327"/>
      <c r="BZ55" s="2328"/>
      <c r="CA55" s="2333" t="s">
        <v>1398</v>
      </c>
      <c r="CB55" s="2334"/>
      <c r="CC55" s="2334"/>
      <c r="CD55" s="2334"/>
      <c r="CE55" s="2334"/>
      <c r="CF55" s="2335"/>
      <c r="CG55" s="608"/>
    </row>
    <row r="56" spans="1:85" ht="13.5" customHeight="1">
      <c r="A56" s="608"/>
      <c r="B56" s="616"/>
      <c r="C56" s="2365" t="s">
        <v>1402</v>
      </c>
      <c r="D56" s="2365"/>
      <c r="E56" s="2365"/>
      <c r="F56" s="2365"/>
      <c r="G56" s="2365"/>
      <c r="H56" s="617"/>
      <c r="I56" s="2388" t="s">
        <v>1390</v>
      </c>
      <c r="J56" s="2389"/>
      <c r="K56" s="2389"/>
      <c r="L56" s="2389"/>
      <c r="M56" s="2389"/>
      <c r="N56" s="2389"/>
      <c r="O56" s="2389"/>
      <c r="P56" s="2389"/>
      <c r="Q56" s="2389"/>
      <c r="R56" s="2389"/>
      <c r="S56" s="2389"/>
      <c r="T56" s="2389"/>
      <c r="U56" s="2389"/>
      <c r="V56" s="2390"/>
      <c r="W56" s="616"/>
      <c r="X56" s="2373" t="s">
        <v>1392</v>
      </c>
      <c r="Y56" s="2373"/>
      <c r="Z56" s="2373"/>
      <c r="AA56" s="2373"/>
      <c r="AB56" s="2373"/>
      <c r="AC56" s="617"/>
      <c r="AD56" s="2394"/>
      <c r="AE56" s="2395"/>
      <c r="AF56" s="2395"/>
      <c r="AG56" s="2395"/>
      <c r="AH56" s="2395"/>
      <c r="AI56" s="2395"/>
      <c r="AJ56" s="2395"/>
      <c r="AK56" s="2395"/>
      <c r="AL56" s="2395"/>
      <c r="AM56" s="2395"/>
      <c r="AN56" s="2395"/>
      <c r="AO56" s="2395"/>
      <c r="AP56" s="2396"/>
      <c r="AQ56" s="612"/>
      <c r="AR56" s="2321"/>
      <c r="AS56" s="2321"/>
      <c r="AT56" s="2321"/>
      <c r="AU56" s="2321"/>
      <c r="AV56" s="2321"/>
      <c r="AW56" s="2321"/>
      <c r="AX56" s="2321"/>
      <c r="AY56" s="2321"/>
      <c r="AZ56" s="2324"/>
      <c r="BA56" s="2324"/>
      <c r="BB56" s="2324"/>
      <c r="BC56" s="2324"/>
      <c r="BD56" s="2324"/>
      <c r="BE56" s="2324"/>
      <c r="BF56" s="2329"/>
      <c r="BG56" s="2329"/>
      <c r="BH56" s="2329"/>
      <c r="BI56" s="2329"/>
      <c r="BJ56" s="2329"/>
      <c r="BK56" s="2329"/>
      <c r="BL56" s="2329"/>
      <c r="BM56" s="2330"/>
      <c r="BN56" s="2336"/>
      <c r="BO56" s="2337"/>
      <c r="BP56" s="2337"/>
      <c r="BQ56" s="2337"/>
      <c r="BR56" s="2337"/>
      <c r="BS56" s="2338"/>
      <c r="BT56" s="2343"/>
      <c r="BU56" s="2329"/>
      <c r="BV56" s="2329"/>
      <c r="BW56" s="2329"/>
      <c r="BX56" s="2329"/>
      <c r="BY56" s="2329"/>
      <c r="BZ56" s="2330"/>
      <c r="CA56" s="2336"/>
      <c r="CB56" s="2337"/>
      <c r="CC56" s="2337"/>
      <c r="CD56" s="2337"/>
      <c r="CE56" s="2337"/>
      <c r="CF56" s="2338"/>
      <c r="CG56" s="608"/>
    </row>
    <row r="57" spans="1:85" ht="13.5" customHeight="1">
      <c r="A57" s="608"/>
      <c r="B57" s="620"/>
      <c r="C57" s="2366"/>
      <c r="D57" s="2366"/>
      <c r="E57" s="2366"/>
      <c r="F57" s="2366"/>
      <c r="G57" s="2366"/>
      <c r="H57" s="621"/>
      <c r="I57" s="2391"/>
      <c r="J57" s="2392"/>
      <c r="K57" s="2392"/>
      <c r="L57" s="2392"/>
      <c r="M57" s="2392"/>
      <c r="N57" s="2392"/>
      <c r="O57" s="2392"/>
      <c r="P57" s="2392"/>
      <c r="Q57" s="2392"/>
      <c r="R57" s="2392"/>
      <c r="S57" s="2392"/>
      <c r="T57" s="2392"/>
      <c r="U57" s="2392"/>
      <c r="V57" s="2393"/>
      <c r="W57" s="620"/>
      <c r="X57" s="2374"/>
      <c r="Y57" s="2374"/>
      <c r="Z57" s="2374"/>
      <c r="AA57" s="2374"/>
      <c r="AB57" s="2374"/>
      <c r="AC57" s="621"/>
      <c r="AD57" s="2397"/>
      <c r="AE57" s="2398"/>
      <c r="AF57" s="2398"/>
      <c r="AG57" s="2398"/>
      <c r="AH57" s="2398"/>
      <c r="AI57" s="2398"/>
      <c r="AJ57" s="2398"/>
      <c r="AK57" s="2398"/>
      <c r="AL57" s="2398"/>
      <c r="AM57" s="2398"/>
      <c r="AN57" s="2398"/>
      <c r="AO57" s="2398"/>
      <c r="AP57" s="2399"/>
      <c r="AQ57" s="612"/>
      <c r="AR57" s="2322"/>
      <c r="AS57" s="2322"/>
      <c r="AT57" s="2322"/>
      <c r="AU57" s="2322"/>
      <c r="AV57" s="2322"/>
      <c r="AW57" s="2322"/>
      <c r="AX57" s="2322"/>
      <c r="AY57" s="2322"/>
      <c r="AZ57" s="2325"/>
      <c r="BA57" s="2325"/>
      <c r="BB57" s="2325"/>
      <c r="BC57" s="2325"/>
      <c r="BD57" s="2325"/>
      <c r="BE57" s="2325"/>
      <c r="BF57" s="2331"/>
      <c r="BG57" s="2331"/>
      <c r="BH57" s="2331"/>
      <c r="BI57" s="2331"/>
      <c r="BJ57" s="2331"/>
      <c r="BK57" s="2331"/>
      <c r="BL57" s="2331"/>
      <c r="BM57" s="2332"/>
      <c r="BN57" s="2339"/>
      <c r="BO57" s="2340"/>
      <c r="BP57" s="2340"/>
      <c r="BQ57" s="2340"/>
      <c r="BR57" s="2340"/>
      <c r="BS57" s="2341"/>
      <c r="BT57" s="2344"/>
      <c r="BU57" s="2331"/>
      <c r="BV57" s="2331"/>
      <c r="BW57" s="2331"/>
      <c r="BX57" s="2331"/>
      <c r="BY57" s="2331"/>
      <c r="BZ57" s="2332"/>
      <c r="CA57" s="2339"/>
      <c r="CB57" s="2340"/>
      <c r="CC57" s="2340"/>
      <c r="CD57" s="2340"/>
      <c r="CE57" s="2340"/>
      <c r="CF57" s="2341"/>
      <c r="CG57" s="608"/>
    </row>
    <row r="58" spans="1:85" ht="13.5" customHeight="1">
      <c r="A58" s="608"/>
      <c r="B58" s="618"/>
      <c r="C58" s="2365" t="s">
        <v>1403</v>
      </c>
      <c r="D58" s="2365"/>
      <c r="E58" s="2365"/>
      <c r="F58" s="2365"/>
      <c r="G58" s="2365"/>
      <c r="H58" s="619"/>
      <c r="I58" s="2367"/>
      <c r="J58" s="2368"/>
      <c r="K58" s="2368"/>
      <c r="L58" s="2368"/>
      <c r="M58" s="2368"/>
      <c r="N58" s="2368"/>
      <c r="O58" s="2368"/>
      <c r="P58" s="2368"/>
      <c r="Q58" s="2368"/>
      <c r="R58" s="2368"/>
      <c r="S58" s="2368"/>
      <c r="T58" s="2368"/>
      <c r="U58" s="2368"/>
      <c r="V58" s="2369"/>
      <c r="W58" s="618"/>
      <c r="X58" s="2373" t="s">
        <v>1392</v>
      </c>
      <c r="Y58" s="2373"/>
      <c r="Z58" s="2373"/>
      <c r="AA58" s="2373"/>
      <c r="AB58" s="2373"/>
      <c r="AC58" s="619"/>
      <c r="AD58" s="2375"/>
      <c r="AE58" s="2376"/>
      <c r="AF58" s="2376"/>
      <c r="AG58" s="2376"/>
      <c r="AH58" s="2376"/>
      <c r="AI58" s="2376"/>
      <c r="AJ58" s="2376"/>
      <c r="AK58" s="2376"/>
      <c r="AL58" s="2376"/>
      <c r="AM58" s="2376"/>
      <c r="AN58" s="2376"/>
      <c r="AO58" s="2376"/>
      <c r="AP58" s="2377"/>
      <c r="AQ58" s="612"/>
      <c r="AR58" s="674"/>
      <c r="AS58" s="674"/>
      <c r="AT58" s="674"/>
      <c r="AU58" s="674"/>
      <c r="AV58" s="674"/>
      <c r="AW58" s="674"/>
      <c r="AX58" s="674"/>
      <c r="AY58" s="674"/>
      <c r="AZ58" s="675"/>
      <c r="BA58" s="675"/>
      <c r="BB58" s="675"/>
      <c r="BC58" s="675"/>
      <c r="BD58" s="675"/>
      <c r="BE58" s="675"/>
      <c r="BF58" s="676"/>
      <c r="BG58" s="676"/>
      <c r="BH58" s="676"/>
      <c r="BI58" s="676"/>
      <c r="BJ58" s="676"/>
      <c r="BK58" s="676"/>
      <c r="BL58" s="676"/>
      <c r="BM58" s="676"/>
      <c r="BN58" s="675"/>
      <c r="BO58" s="675"/>
      <c r="BP58" s="675"/>
      <c r="BQ58" s="675"/>
      <c r="BR58" s="675"/>
      <c r="BS58" s="675"/>
      <c r="BT58" s="676"/>
      <c r="BU58" s="676"/>
      <c r="BV58" s="676"/>
      <c r="BW58" s="676"/>
      <c r="BX58" s="676"/>
      <c r="BY58" s="676"/>
      <c r="BZ58" s="676"/>
      <c r="CA58" s="675"/>
      <c r="CB58" s="675"/>
      <c r="CC58" s="675"/>
      <c r="CD58" s="675"/>
      <c r="CE58" s="675"/>
      <c r="CF58" s="675"/>
      <c r="CG58" s="608"/>
    </row>
    <row r="59" spans="1:85" ht="13.5" customHeight="1">
      <c r="A59" s="608"/>
      <c r="B59" s="618"/>
      <c r="C59" s="2366"/>
      <c r="D59" s="2366"/>
      <c r="E59" s="2366"/>
      <c r="F59" s="2366"/>
      <c r="G59" s="2366"/>
      <c r="H59" s="619"/>
      <c r="I59" s="2370"/>
      <c r="J59" s="2371"/>
      <c r="K59" s="2371"/>
      <c r="L59" s="2371"/>
      <c r="M59" s="2371"/>
      <c r="N59" s="2371"/>
      <c r="O59" s="2371"/>
      <c r="P59" s="2371"/>
      <c r="Q59" s="2371"/>
      <c r="R59" s="2371"/>
      <c r="S59" s="2371"/>
      <c r="T59" s="2371"/>
      <c r="U59" s="2371"/>
      <c r="V59" s="2372"/>
      <c r="W59" s="618"/>
      <c r="X59" s="2374"/>
      <c r="Y59" s="2374"/>
      <c r="Z59" s="2374"/>
      <c r="AA59" s="2374"/>
      <c r="AB59" s="2374"/>
      <c r="AC59" s="619"/>
      <c r="AD59" s="2378"/>
      <c r="AE59" s="2379"/>
      <c r="AF59" s="2379"/>
      <c r="AG59" s="2379"/>
      <c r="AH59" s="2379"/>
      <c r="AI59" s="2379"/>
      <c r="AJ59" s="2379"/>
      <c r="AK59" s="2379"/>
      <c r="AL59" s="2379"/>
      <c r="AM59" s="2379"/>
      <c r="AN59" s="2379"/>
      <c r="AO59" s="2379"/>
      <c r="AP59" s="2380"/>
      <c r="AQ59" s="612"/>
      <c r="AR59" s="608" t="s">
        <v>1405</v>
      </c>
      <c r="AS59" s="608"/>
      <c r="AT59" s="608"/>
      <c r="AU59" s="608"/>
      <c r="AV59" s="608" t="s">
        <v>1406</v>
      </c>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row>
    <row r="60" spans="1:85" ht="13.5" customHeight="1">
      <c r="A60" s="608"/>
      <c r="B60" s="671"/>
      <c r="C60" s="2360" t="s">
        <v>1407</v>
      </c>
      <c r="D60" s="2360"/>
      <c r="E60" s="2360"/>
      <c r="F60" s="2360"/>
      <c r="G60" s="2360"/>
      <c r="H60" s="672"/>
      <c r="I60" s="2382"/>
      <c r="J60" s="2383"/>
      <c r="K60" s="2383"/>
      <c r="L60" s="2383"/>
      <c r="M60" s="2383"/>
      <c r="N60" s="2383"/>
      <c r="O60" s="2383"/>
      <c r="P60" s="2383"/>
      <c r="Q60" s="2383"/>
      <c r="R60" s="2383"/>
      <c r="S60" s="2383"/>
      <c r="T60" s="2383"/>
      <c r="U60" s="2383"/>
      <c r="V60" s="2384"/>
      <c r="W60" s="671"/>
      <c r="X60" s="2360" t="s">
        <v>1407</v>
      </c>
      <c r="Y60" s="2360"/>
      <c r="Z60" s="2360"/>
      <c r="AA60" s="2360"/>
      <c r="AB60" s="2360"/>
      <c r="AC60" s="672"/>
      <c r="AD60" s="2353"/>
      <c r="AE60" s="2354"/>
      <c r="AF60" s="2354"/>
      <c r="AG60" s="2354"/>
      <c r="AH60" s="2354"/>
      <c r="AI60" s="2354"/>
      <c r="AJ60" s="2354"/>
      <c r="AK60" s="2354"/>
      <c r="AL60" s="2354"/>
      <c r="AM60" s="2354"/>
      <c r="AN60" s="2354"/>
      <c r="AO60" s="2354"/>
      <c r="AP60" s="2355"/>
      <c r="AQ60" s="612"/>
      <c r="AR60" s="608" t="s">
        <v>1408</v>
      </c>
      <c r="AS60" s="608"/>
      <c r="AT60" s="608"/>
      <c r="AU60" s="608"/>
      <c r="AV60" s="2345" t="s">
        <v>1409</v>
      </c>
      <c r="AW60" s="2346"/>
      <c r="AX60" s="2346"/>
      <c r="AY60" s="2346"/>
      <c r="AZ60" s="2346"/>
      <c r="BA60" s="2346"/>
      <c r="BB60" s="2346"/>
      <c r="BC60" s="2346"/>
      <c r="BD60" s="2346"/>
      <c r="BE60" s="2346"/>
      <c r="BF60" s="2346"/>
      <c r="BG60" s="2346"/>
      <c r="BH60" s="2346"/>
      <c r="BI60" s="2346"/>
      <c r="BJ60" s="2346"/>
      <c r="BK60" s="2346"/>
      <c r="BL60" s="2346"/>
      <c r="BM60" s="2346"/>
      <c r="BN60" s="2346"/>
      <c r="BO60" s="2346"/>
      <c r="BP60" s="2346"/>
      <c r="BQ60" s="2346"/>
      <c r="BR60" s="2346"/>
      <c r="BS60" s="2346"/>
      <c r="BT60" s="2346"/>
      <c r="BU60" s="2346"/>
      <c r="BV60" s="2346"/>
      <c r="BW60" s="2346"/>
      <c r="BX60" s="2346"/>
      <c r="BY60" s="2346"/>
      <c r="BZ60" s="2346"/>
      <c r="CA60" s="2346"/>
      <c r="CB60" s="2346"/>
      <c r="CC60" s="2346"/>
      <c r="CD60" s="2346"/>
      <c r="CE60" s="2346"/>
      <c r="CF60" s="2346"/>
      <c r="CG60" s="608"/>
    </row>
    <row r="61" spans="1:85" ht="13.5" customHeight="1">
      <c r="A61" s="608"/>
      <c r="B61" s="666"/>
      <c r="C61" s="2381"/>
      <c r="D61" s="2381"/>
      <c r="E61" s="2381"/>
      <c r="F61" s="2381"/>
      <c r="G61" s="2381"/>
      <c r="H61" s="677"/>
      <c r="I61" s="2385"/>
      <c r="J61" s="2386"/>
      <c r="K61" s="2386"/>
      <c r="L61" s="2386"/>
      <c r="M61" s="2386"/>
      <c r="N61" s="2386"/>
      <c r="O61" s="2386"/>
      <c r="P61" s="2386"/>
      <c r="Q61" s="2386"/>
      <c r="R61" s="2386"/>
      <c r="S61" s="2386"/>
      <c r="T61" s="2386"/>
      <c r="U61" s="2386"/>
      <c r="V61" s="2387"/>
      <c r="W61" s="666"/>
      <c r="X61" s="2381"/>
      <c r="Y61" s="2381"/>
      <c r="Z61" s="2381"/>
      <c r="AA61" s="2381"/>
      <c r="AB61" s="2381"/>
      <c r="AC61" s="677"/>
      <c r="AD61" s="2356"/>
      <c r="AE61" s="2357"/>
      <c r="AF61" s="2357"/>
      <c r="AG61" s="2357"/>
      <c r="AH61" s="2357"/>
      <c r="AI61" s="2357"/>
      <c r="AJ61" s="2357"/>
      <c r="AK61" s="2357"/>
      <c r="AL61" s="2357"/>
      <c r="AM61" s="2357"/>
      <c r="AN61" s="2357"/>
      <c r="AO61" s="2357"/>
      <c r="AP61" s="2358"/>
      <c r="AQ61" s="612"/>
      <c r="AR61" s="608"/>
      <c r="AS61" s="608"/>
      <c r="AT61" s="608"/>
      <c r="AU61" s="608"/>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c r="BY61" s="2346"/>
      <c r="BZ61" s="2346"/>
      <c r="CA61" s="2346"/>
      <c r="CB61" s="2346"/>
      <c r="CC61" s="2346"/>
      <c r="CD61" s="2346"/>
      <c r="CE61" s="2346"/>
      <c r="CF61" s="2346"/>
      <c r="CG61" s="608"/>
    </row>
    <row r="62" spans="1:85" ht="13.5" customHeight="1">
      <c r="A62" s="608"/>
      <c r="B62" s="666"/>
      <c r="C62" s="612"/>
      <c r="D62" s="2347" t="s">
        <v>1392</v>
      </c>
      <c r="E62" s="2348"/>
      <c r="F62" s="2348"/>
      <c r="G62" s="2348"/>
      <c r="H62" s="2349"/>
      <c r="I62" s="2353"/>
      <c r="J62" s="2354"/>
      <c r="K62" s="2354"/>
      <c r="L62" s="2354"/>
      <c r="M62" s="2354"/>
      <c r="N62" s="2354"/>
      <c r="O62" s="2354"/>
      <c r="P62" s="2354"/>
      <c r="Q62" s="2354"/>
      <c r="R62" s="2354"/>
      <c r="S62" s="2354"/>
      <c r="T62" s="2354"/>
      <c r="U62" s="2354"/>
      <c r="V62" s="2355"/>
      <c r="W62" s="666"/>
      <c r="X62" s="612"/>
      <c r="Y62" s="2347" t="s">
        <v>1392</v>
      </c>
      <c r="Z62" s="2348"/>
      <c r="AA62" s="2348"/>
      <c r="AB62" s="2348"/>
      <c r="AC62" s="2349"/>
      <c r="AD62" s="2353"/>
      <c r="AE62" s="2354"/>
      <c r="AF62" s="2354"/>
      <c r="AG62" s="2354"/>
      <c r="AH62" s="2354"/>
      <c r="AI62" s="2354"/>
      <c r="AJ62" s="2354"/>
      <c r="AK62" s="2354"/>
      <c r="AL62" s="2354"/>
      <c r="AM62" s="2354"/>
      <c r="AN62" s="2354"/>
      <c r="AO62" s="2354"/>
      <c r="AP62" s="2355"/>
      <c r="AQ62" s="612"/>
      <c r="AR62" s="608" t="s">
        <v>1410</v>
      </c>
      <c r="AS62" s="608"/>
      <c r="AT62" s="608"/>
      <c r="AU62" s="608"/>
      <c r="AV62" s="608" t="s">
        <v>1411</v>
      </c>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c r="CG62" s="608"/>
    </row>
    <row r="63" spans="1:85" ht="13.5" customHeight="1">
      <c r="A63" s="608"/>
      <c r="B63" s="666"/>
      <c r="C63" s="612"/>
      <c r="D63" s="2350"/>
      <c r="E63" s="2351"/>
      <c r="F63" s="2351"/>
      <c r="G63" s="2351"/>
      <c r="H63" s="2352"/>
      <c r="I63" s="2356"/>
      <c r="J63" s="2357"/>
      <c r="K63" s="2357"/>
      <c r="L63" s="2357"/>
      <c r="M63" s="2357"/>
      <c r="N63" s="2357"/>
      <c r="O63" s="2357"/>
      <c r="P63" s="2357"/>
      <c r="Q63" s="2357"/>
      <c r="R63" s="2357"/>
      <c r="S63" s="2357"/>
      <c r="T63" s="2357"/>
      <c r="U63" s="2357"/>
      <c r="V63" s="2358"/>
      <c r="W63" s="666"/>
      <c r="X63" s="612"/>
      <c r="Y63" s="2350"/>
      <c r="Z63" s="2351"/>
      <c r="AA63" s="2351"/>
      <c r="AB63" s="2351"/>
      <c r="AC63" s="2352"/>
      <c r="AD63" s="2356"/>
      <c r="AE63" s="2357"/>
      <c r="AF63" s="2357"/>
      <c r="AG63" s="2357"/>
      <c r="AH63" s="2357"/>
      <c r="AI63" s="2357"/>
      <c r="AJ63" s="2357"/>
      <c r="AK63" s="2357"/>
      <c r="AL63" s="2357"/>
      <c r="AM63" s="2357"/>
      <c r="AN63" s="2357"/>
      <c r="AO63" s="2357"/>
      <c r="AP63" s="2358"/>
      <c r="AQ63" s="612"/>
      <c r="AR63" s="608"/>
      <c r="AS63" s="608"/>
      <c r="AT63" s="608"/>
      <c r="AU63" s="608"/>
      <c r="AV63" s="2345" t="s">
        <v>1412</v>
      </c>
      <c r="AW63" s="2346"/>
      <c r="AX63" s="2346"/>
      <c r="AY63" s="2346"/>
      <c r="AZ63" s="2346"/>
      <c r="BA63" s="2346"/>
      <c r="BB63" s="2346"/>
      <c r="BC63" s="2346"/>
      <c r="BD63" s="2346"/>
      <c r="BE63" s="2346"/>
      <c r="BF63" s="2346"/>
      <c r="BG63" s="2346"/>
      <c r="BH63" s="2346"/>
      <c r="BI63" s="2346"/>
      <c r="BJ63" s="2346"/>
      <c r="BK63" s="2346"/>
      <c r="BL63" s="2346"/>
      <c r="BM63" s="2346"/>
      <c r="BN63" s="2346"/>
      <c r="BO63" s="2346"/>
      <c r="BP63" s="2346"/>
      <c r="BQ63" s="2346"/>
      <c r="BR63" s="2346"/>
      <c r="BS63" s="2346"/>
      <c r="BT63" s="2346"/>
      <c r="BU63" s="2346"/>
      <c r="BV63" s="2346"/>
      <c r="BW63" s="2346"/>
      <c r="BX63" s="2346"/>
      <c r="BY63" s="2346"/>
      <c r="BZ63" s="2346"/>
      <c r="CA63" s="2346"/>
      <c r="CB63" s="2346"/>
      <c r="CC63" s="2346"/>
      <c r="CD63" s="2346"/>
      <c r="CE63" s="2346"/>
      <c r="CF63" s="2346"/>
      <c r="CG63" s="608"/>
    </row>
    <row r="64" spans="1:85" ht="13.5" customHeight="1">
      <c r="A64" s="608"/>
      <c r="B64" s="666"/>
      <c r="C64" s="612"/>
      <c r="D64" s="2359" t="s">
        <v>1413</v>
      </c>
      <c r="E64" s="2360"/>
      <c r="F64" s="2360"/>
      <c r="G64" s="2360"/>
      <c r="H64" s="2361"/>
      <c r="I64" s="2353"/>
      <c r="J64" s="2354"/>
      <c r="K64" s="2354"/>
      <c r="L64" s="2354"/>
      <c r="M64" s="2354"/>
      <c r="N64" s="2354"/>
      <c r="O64" s="2354"/>
      <c r="P64" s="2354"/>
      <c r="Q64" s="2354"/>
      <c r="R64" s="2354"/>
      <c r="S64" s="2354"/>
      <c r="T64" s="2354"/>
      <c r="U64" s="2354"/>
      <c r="V64" s="2355"/>
      <c r="W64" s="666"/>
      <c r="X64" s="612"/>
      <c r="Y64" s="2359" t="s">
        <v>1413</v>
      </c>
      <c r="Z64" s="2360"/>
      <c r="AA64" s="2360"/>
      <c r="AB64" s="2360"/>
      <c r="AC64" s="2361"/>
      <c r="AD64" s="2353"/>
      <c r="AE64" s="2354"/>
      <c r="AF64" s="2354"/>
      <c r="AG64" s="2354"/>
      <c r="AH64" s="2354"/>
      <c r="AI64" s="2354"/>
      <c r="AJ64" s="2354"/>
      <c r="AK64" s="2354"/>
      <c r="AL64" s="2354"/>
      <c r="AM64" s="2354"/>
      <c r="AN64" s="2354"/>
      <c r="AO64" s="2354"/>
      <c r="AP64" s="2355"/>
      <c r="AQ64" s="612"/>
      <c r="AR64" s="608"/>
      <c r="AS64" s="608"/>
      <c r="AT64" s="608"/>
      <c r="AU64" s="608"/>
      <c r="AV64" s="2346"/>
      <c r="AW64" s="2346"/>
      <c r="AX64" s="2346"/>
      <c r="AY64" s="2346"/>
      <c r="AZ64" s="2346"/>
      <c r="BA64" s="2346"/>
      <c r="BB64" s="2346"/>
      <c r="BC64" s="2346"/>
      <c r="BD64" s="2346"/>
      <c r="BE64" s="2346"/>
      <c r="BF64" s="2346"/>
      <c r="BG64" s="2346"/>
      <c r="BH64" s="2346"/>
      <c r="BI64" s="2346"/>
      <c r="BJ64" s="2346"/>
      <c r="BK64" s="2346"/>
      <c r="BL64" s="2346"/>
      <c r="BM64" s="2346"/>
      <c r="BN64" s="2346"/>
      <c r="BO64" s="2346"/>
      <c r="BP64" s="2346"/>
      <c r="BQ64" s="2346"/>
      <c r="BR64" s="2346"/>
      <c r="BS64" s="2346"/>
      <c r="BT64" s="2346"/>
      <c r="BU64" s="2346"/>
      <c r="BV64" s="2346"/>
      <c r="BW64" s="2346"/>
      <c r="BX64" s="2346"/>
      <c r="BY64" s="2346"/>
      <c r="BZ64" s="2346"/>
      <c r="CA64" s="2346"/>
      <c r="CB64" s="2346"/>
      <c r="CC64" s="2346"/>
      <c r="CD64" s="2346"/>
      <c r="CE64" s="2346"/>
      <c r="CF64" s="2346"/>
      <c r="CG64" s="608"/>
    </row>
    <row r="65" spans="1:85" ht="14.25" customHeight="1">
      <c r="A65" s="608"/>
      <c r="B65" s="667"/>
      <c r="C65" s="668"/>
      <c r="D65" s="2362"/>
      <c r="E65" s="2363"/>
      <c r="F65" s="2363"/>
      <c r="G65" s="2363"/>
      <c r="H65" s="2364"/>
      <c r="I65" s="2356"/>
      <c r="J65" s="2357"/>
      <c r="K65" s="2357"/>
      <c r="L65" s="2357"/>
      <c r="M65" s="2357"/>
      <c r="N65" s="2357"/>
      <c r="O65" s="2357"/>
      <c r="P65" s="2357"/>
      <c r="Q65" s="2357"/>
      <c r="R65" s="2357"/>
      <c r="S65" s="2357"/>
      <c r="T65" s="2357"/>
      <c r="U65" s="2357"/>
      <c r="V65" s="2358"/>
      <c r="W65" s="667"/>
      <c r="X65" s="668"/>
      <c r="Y65" s="2362"/>
      <c r="Z65" s="2363"/>
      <c r="AA65" s="2363"/>
      <c r="AB65" s="2363"/>
      <c r="AC65" s="2364"/>
      <c r="AD65" s="2356"/>
      <c r="AE65" s="2357"/>
      <c r="AF65" s="2357"/>
      <c r="AG65" s="2357"/>
      <c r="AH65" s="2357"/>
      <c r="AI65" s="2357"/>
      <c r="AJ65" s="2357"/>
      <c r="AK65" s="2357"/>
      <c r="AL65" s="2357"/>
      <c r="AM65" s="2357"/>
      <c r="AN65" s="2357"/>
      <c r="AO65" s="2357"/>
      <c r="AP65" s="2358"/>
      <c r="AQ65" s="612"/>
      <c r="AR65" s="608" t="s">
        <v>1414</v>
      </c>
      <c r="AS65" s="608"/>
      <c r="AT65" s="608"/>
      <c r="AU65" s="608"/>
      <c r="AV65" s="678" t="s">
        <v>1415</v>
      </c>
      <c r="AW65" s="678"/>
      <c r="AX65" s="678"/>
      <c r="AY65" s="678"/>
      <c r="AZ65" s="678"/>
      <c r="BA65" s="678"/>
      <c r="BB65" s="678"/>
      <c r="BC65" s="678"/>
      <c r="BD65" s="678"/>
      <c r="BE65" s="678"/>
      <c r="BF65" s="678"/>
      <c r="BG65" s="678"/>
      <c r="BH65" s="678"/>
      <c r="BI65" s="678"/>
      <c r="BJ65" s="678"/>
      <c r="BK65" s="678"/>
      <c r="BL65" s="678"/>
      <c r="BM65" s="679"/>
      <c r="BN65" s="679"/>
      <c r="BO65" s="679"/>
      <c r="BP65" s="679"/>
      <c r="BQ65" s="679"/>
      <c r="BR65" s="679"/>
      <c r="BS65" s="679"/>
      <c r="BT65" s="679"/>
      <c r="BU65" s="679"/>
      <c r="BV65" s="679"/>
      <c r="BW65" s="679"/>
      <c r="BX65" s="679"/>
      <c r="BY65" s="679"/>
      <c r="BZ65" s="679"/>
      <c r="CA65" s="679"/>
      <c r="CB65" s="679"/>
      <c r="CC65" s="679"/>
      <c r="CD65" s="679"/>
      <c r="CE65" s="679"/>
      <c r="CF65" s="679"/>
      <c r="CG65" s="608"/>
    </row>
    <row r="66" spans="1:85" ht="12" customHeight="1">
      <c r="A66" s="608"/>
      <c r="B66" s="612"/>
      <c r="C66" s="612"/>
      <c r="D66" s="680"/>
      <c r="E66" s="680"/>
      <c r="F66" s="680"/>
      <c r="G66" s="680"/>
      <c r="H66" s="680"/>
      <c r="I66" s="625"/>
      <c r="J66" s="625"/>
      <c r="K66" s="625"/>
      <c r="L66" s="625"/>
      <c r="M66" s="625"/>
      <c r="N66" s="625"/>
      <c r="O66" s="625"/>
      <c r="P66" s="625"/>
      <c r="Q66" s="625"/>
      <c r="R66" s="625"/>
      <c r="S66" s="625"/>
      <c r="T66" s="625"/>
      <c r="U66" s="625"/>
      <c r="V66" s="625"/>
      <c r="W66" s="625"/>
      <c r="X66" s="625"/>
      <c r="Y66" s="681"/>
      <c r="Z66" s="681"/>
      <c r="AA66" s="681"/>
      <c r="AB66" s="681"/>
      <c r="AC66" s="681"/>
      <c r="AD66" s="625"/>
      <c r="AE66" s="625"/>
      <c r="AF66" s="625"/>
      <c r="AG66" s="625"/>
      <c r="AH66" s="625"/>
      <c r="AI66" s="625"/>
      <c r="AJ66" s="625"/>
      <c r="AK66" s="625"/>
      <c r="AL66" s="625"/>
      <c r="AM66" s="625"/>
      <c r="AN66" s="625"/>
      <c r="AO66" s="625"/>
      <c r="AP66" s="625"/>
      <c r="AQ66" s="682"/>
      <c r="AR66" s="683"/>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08"/>
    </row>
    <row r="67" spans="1:85" ht="12" customHeight="1">
      <c r="A67" s="608"/>
      <c r="B67" s="2320" t="s">
        <v>1397</v>
      </c>
      <c r="C67" s="2320"/>
      <c r="D67" s="2320"/>
      <c r="E67" s="2320"/>
      <c r="F67" s="2320"/>
      <c r="G67" s="2320"/>
      <c r="H67" s="2320"/>
      <c r="I67" s="2320"/>
      <c r="J67" s="2323" t="s">
        <v>1398</v>
      </c>
      <c r="K67" s="2323"/>
      <c r="L67" s="2323"/>
      <c r="M67" s="2323"/>
      <c r="N67" s="2323"/>
      <c r="O67" s="2323"/>
      <c r="P67" s="2326" t="s">
        <v>1400</v>
      </c>
      <c r="Q67" s="2327"/>
      <c r="R67" s="2327"/>
      <c r="S67" s="2327"/>
      <c r="T67" s="2327"/>
      <c r="U67" s="2327"/>
      <c r="V67" s="2327"/>
      <c r="W67" s="2328"/>
      <c r="X67" s="2333" t="s">
        <v>1398</v>
      </c>
      <c r="Y67" s="2334"/>
      <c r="Z67" s="2334"/>
      <c r="AA67" s="2334"/>
      <c r="AB67" s="2334"/>
      <c r="AC67" s="2335"/>
      <c r="AD67" s="2342" t="s">
        <v>1401</v>
      </c>
      <c r="AE67" s="2327"/>
      <c r="AF67" s="2327"/>
      <c r="AG67" s="2327"/>
      <c r="AH67" s="2327"/>
      <c r="AI67" s="2327"/>
      <c r="AJ67" s="2328"/>
      <c r="AK67" s="2333" t="s">
        <v>1398</v>
      </c>
      <c r="AL67" s="2334"/>
      <c r="AM67" s="2334"/>
      <c r="AN67" s="2334"/>
      <c r="AO67" s="2334"/>
      <c r="AP67" s="2335"/>
      <c r="AQ67" s="682"/>
      <c r="AR67" s="683" t="s">
        <v>1417</v>
      </c>
      <c r="AS67" s="684"/>
      <c r="AT67" s="684"/>
      <c r="AU67" s="684"/>
      <c r="AV67" s="678"/>
      <c r="AW67" s="678"/>
      <c r="AX67" s="678"/>
      <c r="AY67" s="678"/>
      <c r="AZ67" s="678"/>
      <c r="BA67" s="678"/>
      <c r="BB67" s="678"/>
      <c r="BC67" s="678"/>
      <c r="BD67" s="678"/>
      <c r="BE67" s="678"/>
      <c r="BF67" s="678"/>
      <c r="BG67" s="678"/>
      <c r="BH67" s="678"/>
      <c r="BI67" s="678"/>
      <c r="BJ67" s="678"/>
      <c r="BK67" s="678"/>
      <c r="BL67" s="678"/>
      <c r="BM67" s="678"/>
      <c r="BN67" s="678"/>
      <c r="BO67" s="678"/>
      <c r="BP67" s="678"/>
      <c r="BQ67" s="678"/>
      <c r="BR67" s="678"/>
      <c r="BS67" s="678"/>
      <c r="BT67" s="678"/>
      <c r="BU67" s="678"/>
      <c r="BV67" s="678"/>
      <c r="BW67" s="678"/>
      <c r="BX67" s="678"/>
      <c r="BY67" s="678"/>
      <c r="BZ67" s="678"/>
      <c r="CA67" s="678"/>
      <c r="CB67" s="678"/>
      <c r="CC67" s="678"/>
      <c r="CD67" s="678"/>
      <c r="CE67" s="678"/>
      <c r="CF67" s="678"/>
      <c r="CG67" s="608"/>
    </row>
    <row r="68" spans="1:85" ht="14.25" customHeight="1">
      <c r="A68" s="608"/>
      <c r="B68" s="2321"/>
      <c r="C68" s="2321"/>
      <c r="D68" s="2321"/>
      <c r="E68" s="2321"/>
      <c r="F68" s="2321"/>
      <c r="G68" s="2321"/>
      <c r="H68" s="2321"/>
      <c r="I68" s="2321"/>
      <c r="J68" s="2324"/>
      <c r="K68" s="2324"/>
      <c r="L68" s="2324"/>
      <c r="M68" s="2324"/>
      <c r="N68" s="2324"/>
      <c r="O68" s="2324"/>
      <c r="P68" s="2329"/>
      <c r="Q68" s="2329"/>
      <c r="R68" s="2329"/>
      <c r="S68" s="2329"/>
      <c r="T68" s="2329"/>
      <c r="U68" s="2329"/>
      <c r="V68" s="2329"/>
      <c r="W68" s="2330"/>
      <c r="X68" s="2336"/>
      <c r="Y68" s="2337"/>
      <c r="Z68" s="2337"/>
      <c r="AA68" s="2337"/>
      <c r="AB68" s="2337"/>
      <c r="AC68" s="2338"/>
      <c r="AD68" s="2343"/>
      <c r="AE68" s="2329"/>
      <c r="AF68" s="2329"/>
      <c r="AG68" s="2329"/>
      <c r="AH68" s="2329"/>
      <c r="AI68" s="2329"/>
      <c r="AJ68" s="2330"/>
      <c r="AK68" s="2336"/>
      <c r="AL68" s="2337"/>
      <c r="AM68" s="2337"/>
      <c r="AN68" s="2337"/>
      <c r="AO68" s="2337"/>
      <c r="AP68" s="2338"/>
      <c r="AQ68" s="682"/>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row>
    <row r="69" spans="1:85" ht="12" customHeight="1">
      <c r="A69" s="608"/>
      <c r="B69" s="2322"/>
      <c r="C69" s="2322"/>
      <c r="D69" s="2322"/>
      <c r="E69" s="2322"/>
      <c r="F69" s="2322"/>
      <c r="G69" s="2322"/>
      <c r="H69" s="2322"/>
      <c r="I69" s="2322"/>
      <c r="J69" s="2325"/>
      <c r="K69" s="2325"/>
      <c r="L69" s="2325"/>
      <c r="M69" s="2325"/>
      <c r="N69" s="2325"/>
      <c r="O69" s="2325"/>
      <c r="P69" s="2331"/>
      <c r="Q69" s="2331"/>
      <c r="R69" s="2331"/>
      <c r="S69" s="2331"/>
      <c r="T69" s="2331"/>
      <c r="U69" s="2331"/>
      <c r="V69" s="2331"/>
      <c r="W69" s="2332"/>
      <c r="X69" s="2339"/>
      <c r="Y69" s="2340"/>
      <c r="Z69" s="2340"/>
      <c r="AA69" s="2340"/>
      <c r="AB69" s="2340"/>
      <c r="AC69" s="2341"/>
      <c r="AD69" s="2344"/>
      <c r="AE69" s="2331"/>
      <c r="AF69" s="2331"/>
      <c r="AG69" s="2331"/>
      <c r="AH69" s="2331"/>
      <c r="AI69" s="2331"/>
      <c r="AJ69" s="2332"/>
      <c r="AK69" s="2339"/>
      <c r="AL69" s="2340"/>
      <c r="AM69" s="2340"/>
      <c r="AN69" s="2340"/>
      <c r="AO69" s="2340"/>
      <c r="AP69" s="2341"/>
      <c r="AQ69" s="682"/>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row>
    <row r="70" spans="1:85" ht="12" customHeight="1">
      <c r="A70" s="608"/>
      <c r="B70" s="685"/>
      <c r="C70" s="685"/>
      <c r="D70" s="685"/>
      <c r="E70" s="685"/>
      <c r="F70" s="685"/>
      <c r="G70" s="685"/>
      <c r="H70" s="685"/>
      <c r="I70" s="685"/>
      <c r="J70" s="685"/>
      <c r="K70" s="685"/>
      <c r="L70" s="663"/>
      <c r="M70" s="663"/>
      <c r="N70" s="663"/>
      <c r="O70" s="663"/>
      <c r="P70" s="663"/>
      <c r="Q70" s="663"/>
      <c r="R70" s="663"/>
      <c r="S70" s="663"/>
      <c r="T70" s="663"/>
      <c r="U70" s="663"/>
      <c r="V70" s="663"/>
      <c r="W70" s="663"/>
      <c r="X70" s="663"/>
      <c r="Y70" s="663"/>
      <c r="Z70" s="663"/>
      <c r="AA70" s="663"/>
      <c r="AB70" s="663"/>
      <c r="AC70" s="663"/>
      <c r="AD70" s="663"/>
      <c r="AE70" s="663"/>
      <c r="AF70" s="663"/>
      <c r="AG70" s="686"/>
      <c r="AH70" s="686"/>
      <c r="AI70" s="686"/>
      <c r="AJ70" s="686"/>
      <c r="AK70" s="686"/>
      <c r="AL70" s="686"/>
      <c r="AM70" s="686"/>
      <c r="AN70" s="686"/>
      <c r="AO70" s="686"/>
      <c r="AP70" s="686"/>
      <c r="AQ70" s="682"/>
      <c r="AR70" s="683"/>
      <c r="AS70" s="684"/>
      <c r="AT70" s="684"/>
      <c r="AU70" s="684"/>
      <c r="AV70" s="678"/>
      <c r="AW70" s="678"/>
      <c r="AX70" s="678"/>
      <c r="AY70" s="678"/>
      <c r="AZ70" s="678"/>
      <c r="BA70" s="678"/>
      <c r="BB70" s="678"/>
      <c r="BC70" s="678"/>
      <c r="BD70" s="678"/>
      <c r="BE70" s="678"/>
      <c r="BF70" s="678"/>
      <c r="BG70" s="678"/>
      <c r="BH70" s="678"/>
      <c r="BI70" s="678"/>
      <c r="BJ70" s="678"/>
      <c r="BK70" s="678"/>
      <c r="BL70" s="678"/>
      <c r="BM70" s="678"/>
      <c r="BN70" s="678"/>
      <c r="BO70" s="678"/>
      <c r="BP70" s="678"/>
      <c r="BQ70" s="678"/>
      <c r="BR70" s="678"/>
      <c r="BS70" s="678"/>
      <c r="BT70" s="678"/>
      <c r="BU70" s="678"/>
      <c r="BV70" s="678"/>
      <c r="BW70" s="678"/>
      <c r="BX70" s="678"/>
      <c r="BY70" s="678"/>
      <c r="BZ70" s="678"/>
      <c r="CA70" s="678"/>
      <c r="CB70" s="678"/>
      <c r="CC70" s="678"/>
      <c r="CD70" s="678"/>
      <c r="CE70" s="678"/>
      <c r="CF70" s="678"/>
      <c r="CG70" s="608"/>
    </row>
    <row r="71" spans="1:85" ht="12" customHeight="1">
      <c r="A71" s="608"/>
      <c r="B71" s="685"/>
      <c r="C71" s="685"/>
      <c r="D71" s="685"/>
      <c r="E71" s="685"/>
      <c r="F71" s="685"/>
      <c r="G71" s="685"/>
      <c r="H71" s="685"/>
      <c r="I71" s="685"/>
      <c r="J71" s="685"/>
      <c r="K71" s="685"/>
      <c r="L71" s="663"/>
      <c r="M71" s="663"/>
      <c r="N71" s="663"/>
      <c r="O71" s="663"/>
      <c r="P71" s="663"/>
      <c r="Q71" s="663"/>
      <c r="R71" s="663"/>
      <c r="S71" s="663"/>
      <c r="T71" s="663"/>
      <c r="U71" s="663"/>
      <c r="V71" s="663"/>
      <c r="W71" s="663"/>
      <c r="X71" s="663"/>
      <c r="Y71" s="663"/>
      <c r="Z71" s="663"/>
      <c r="AA71" s="663"/>
      <c r="AB71" s="663"/>
      <c r="AC71" s="663"/>
      <c r="AD71" s="663"/>
      <c r="AE71" s="663"/>
      <c r="AF71" s="663"/>
      <c r="AG71" s="686"/>
      <c r="AH71" s="686"/>
      <c r="AI71" s="686"/>
      <c r="AJ71" s="686"/>
      <c r="AK71" s="686"/>
      <c r="AL71" s="686"/>
      <c r="AM71" s="686"/>
      <c r="AN71" s="686"/>
      <c r="AO71" s="686"/>
      <c r="AP71" s="686"/>
      <c r="AQ71" s="682"/>
      <c r="AR71" s="683"/>
      <c r="AS71" s="684"/>
      <c r="AT71" s="684"/>
      <c r="AU71" s="684"/>
      <c r="AV71" s="684"/>
      <c r="AW71" s="684"/>
      <c r="AX71" s="684"/>
      <c r="AY71" s="684"/>
      <c r="AZ71" s="684"/>
      <c r="BA71" s="684"/>
      <c r="BB71" s="684"/>
      <c r="BC71" s="684"/>
      <c r="BD71" s="684"/>
      <c r="BE71" s="684"/>
      <c r="BF71" s="684"/>
      <c r="BG71" s="684"/>
      <c r="BH71" s="684"/>
      <c r="BI71" s="684"/>
      <c r="BJ71" s="684"/>
      <c r="BK71" s="684"/>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row>
    <row r="72" spans="1:85" ht="12" customHeight="1">
      <c r="A72" s="608"/>
      <c r="B72" s="685"/>
      <c r="C72" s="685"/>
      <c r="D72" s="685"/>
      <c r="E72" s="685"/>
      <c r="F72" s="685"/>
      <c r="G72" s="685"/>
      <c r="H72" s="685"/>
      <c r="I72" s="685"/>
      <c r="J72" s="685"/>
      <c r="K72" s="685"/>
      <c r="L72" s="663"/>
      <c r="M72" s="663"/>
      <c r="N72" s="663"/>
      <c r="O72" s="663"/>
      <c r="P72" s="663"/>
      <c r="Q72" s="663"/>
      <c r="R72" s="663"/>
      <c r="S72" s="663"/>
      <c r="T72" s="663"/>
      <c r="U72" s="663"/>
      <c r="V72" s="663"/>
      <c r="W72" s="663"/>
      <c r="X72" s="663"/>
      <c r="Y72" s="663"/>
      <c r="Z72" s="663"/>
      <c r="AA72" s="663"/>
      <c r="AB72" s="663"/>
      <c r="AC72" s="663"/>
      <c r="AD72" s="663"/>
      <c r="AE72" s="663"/>
      <c r="AF72" s="663"/>
      <c r="AG72" s="686"/>
      <c r="AH72" s="686"/>
      <c r="AI72" s="686"/>
      <c r="AJ72" s="686"/>
      <c r="AK72" s="686"/>
      <c r="AL72" s="686"/>
      <c r="AM72" s="686"/>
      <c r="AN72" s="686"/>
      <c r="AO72" s="686"/>
      <c r="AP72" s="686"/>
      <c r="AQ72" s="682"/>
      <c r="AR72" s="684"/>
      <c r="AS72" s="684"/>
      <c r="AT72" s="684"/>
      <c r="AU72" s="684"/>
      <c r="AV72" s="684"/>
      <c r="AW72" s="684"/>
      <c r="AX72" s="684"/>
      <c r="AY72" s="684"/>
      <c r="AZ72" s="684"/>
      <c r="BA72" s="684"/>
      <c r="BB72" s="684"/>
      <c r="BC72" s="684"/>
      <c r="BD72" s="684"/>
      <c r="BE72" s="684"/>
      <c r="BF72" s="684"/>
      <c r="BG72" s="684"/>
      <c r="BH72" s="684"/>
      <c r="BI72" s="684"/>
      <c r="BJ72" s="684"/>
      <c r="BK72" s="684"/>
      <c r="BL72" s="608"/>
      <c r="BM72" s="608"/>
      <c r="BN72" s="608"/>
      <c r="BO72" s="608"/>
      <c r="BP72" s="608"/>
      <c r="BQ72" s="608"/>
      <c r="BR72" s="608"/>
      <c r="BS72" s="608"/>
      <c r="BT72" s="608"/>
      <c r="BU72" s="608"/>
      <c r="BV72" s="608"/>
      <c r="BW72" s="608"/>
      <c r="BX72" s="608"/>
      <c r="BY72" s="608"/>
      <c r="BZ72" s="608"/>
      <c r="CA72" s="608"/>
      <c r="CB72" s="608"/>
      <c r="CC72" s="608"/>
      <c r="CD72" s="608"/>
      <c r="CE72" s="608"/>
      <c r="CF72" s="608"/>
      <c r="CG72" s="608"/>
    </row>
    <row r="73" spans="1:85" ht="12" customHeight="1">
      <c r="A73" s="608"/>
      <c r="B73" s="685"/>
      <c r="C73" s="685"/>
      <c r="D73" s="685"/>
      <c r="E73" s="685"/>
      <c r="F73" s="685"/>
      <c r="G73" s="685"/>
      <c r="H73" s="685"/>
      <c r="I73" s="685"/>
      <c r="J73" s="685"/>
      <c r="K73" s="685"/>
      <c r="L73" s="663"/>
      <c r="M73" s="663"/>
      <c r="N73" s="663"/>
      <c r="O73" s="663"/>
      <c r="P73" s="663"/>
      <c r="Q73" s="663"/>
      <c r="R73" s="663"/>
      <c r="S73" s="663"/>
      <c r="T73" s="663"/>
      <c r="U73" s="663"/>
      <c r="V73" s="663"/>
      <c r="W73" s="663"/>
      <c r="X73" s="663"/>
      <c r="Y73" s="663"/>
      <c r="Z73" s="663"/>
      <c r="AA73" s="663"/>
      <c r="AB73" s="663"/>
      <c r="AC73" s="663"/>
      <c r="AD73" s="663"/>
      <c r="AE73" s="663"/>
      <c r="AF73" s="663"/>
      <c r="AG73" s="686"/>
      <c r="AH73" s="686"/>
      <c r="AI73" s="686"/>
      <c r="AJ73" s="686"/>
      <c r="AK73" s="686"/>
      <c r="AL73" s="686"/>
      <c r="AM73" s="686"/>
      <c r="AN73" s="686"/>
      <c r="AO73" s="686"/>
      <c r="AP73" s="686"/>
      <c r="AQ73" s="682"/>
      <c r="AR73" s="684"/>
      <c r="AS73" s="684"/>
      <c r="AT73" s="684"/>
      <c r="AU73" s="684"/>
      <c r="AV73" s="684"/>
      <c r="AW73" s="684"/>
      <c r="AX73" s="684"/>
      <c r="AY73" s="684"/>
      <c r="AZ73" s="684"/>
      <c r="BA73" s="684"/>
      <c r="BB73" s="684"/>
      <c r="BC73" s="684"/>
      <c r="BD73" s="684"/>
      <c r="BE73" s="684"/>
      <c r="BF73" s="684"/>
      <c r="BG73" s="684"/>
      <c r="BH73" s="684"/>
      <c r="BI73" s="684"/>
      <c r="BJ73" s="684"/>
      <c r="BK73" s="684"/>
      <c r="BL73" s="608"/>
      <c r="BM73" s="608"/>
      <c r="BN73" s="608"/>
      <c r="BO73" s="608"/>
      <c r="BP73" s="608"/>
      <c r="BQ73" s="608"/>
      <c r="BR73" s="608"/>
      <c r="BS73" s="608"/>
      <c r="BT73" s="608"/>
      <c r="BU73" s="608"/>
      <c r="BV73" s="608"/>
      <c r="BW73" s="608"/>
      <c r="BX73" s="608"/>
      <c r="BY73" s="608"/>
      <c r="BZ73" s="608"/>
      <c r="CA73" s="608"/>
      <c r="CB73" s="608"/>
      <c r="CC73" s="608"/>
      <c r="CD73" s="608"/>
      <c r="CE73" s="608"/>
      <c r="CF73" s="608"/>
      <c r="CG73" s="608"/>
    </row>
    <row r="74" spans="1:85" ht="12" customHeight="1">
      <c r="A74" s="608"/>
      <c r="B74" s="685"/>
      <c r="C74" s="685"/>
      <c r="D74" s="685"/>
      <c r="E74" s="685"/>
      <c r="F74" s="685"/>
      <c r="G74" s="685"/>
      <c r="H74" s="685"/>
      <c r="I74" s="685"/>
      <c r="J74" s="685"/>
      <c r="K74" s="685"/>
      <c r="L74" s="663"/>
      <c r="M74" s="663"/>
      <c r="N74" s="663"/>
      <c r="O74" s="663"/>
      <c r="P74" s="663"/>
      <c r="Q74" s="663"/>
      <c r="R74" s="663"/>
      <c r="S74" s="663"/>
      <c r="T74" s="663"/>
      <c r="U74" s="663"/>
      <c r="V74" s="663"/>
      <c r="W74" s="663"/>
      <c r="X74" s="663"/>
      <c r="Y74" s="663"/>
      <c r="Z74" s="663"/>
      <c r="AA74" s="663"/>
      <c r="AB74" s="663"/>
      <c r="AC74" s="663"/>
      <c r="AD74" s="663"/>
      <c r="AE74" s="663"/>
      <c r="AF74" s="663"/>
      <c r="AG74" s="686"/>
      <c r="AH74" s="686"/>
      <c r="AI74" s="686"/>
      <c r="AJ74" s="686"/>
      <c r="AK74" s="686"/>
      <c r="AL74" s="686"/>
      <c r="AM74" s="686"/>
      <c r="AN74" s="686"/>
      <c r="AO74" s="686"/>
      <c r="AP74" s="686"/>
      <c r="AQ74" s="682"/>
      <c r="AR74" s="684"/>
      <c r="AS74" s="684"/>
      <c r="AT74" s="684"/>
      <c r="AU74" s="684"/>
      <c r="AV74" s="684"/>
      <c r="AW74" s="684"/>
      <c r="AX74" s="684"/>
      <c r="AY74" s="684"/>
      <c r="AZ74" s="684"/>
      <c r="BA74" s="684"/>
      <c r="BB74" s="684"/>
      <c r="BC74" s="684"/>
      <c r="BD74" s="684"/>
      <c r="BE74" s="684"/>
      <c r="BF74" s="684"/>
      <c r="BG74" s="684"/>
      <c r="BH74" s="684"/>
      <c r="BI74" s="684"/>
      <c r="BJ74" s="684"/>
      <c r="BK74" s="684"/>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row>
    <row r="75" spans="1:85" ht="12" customHeight="1">
      <c r="A75" s="608"/>
      <c r="B75" s="685"/>
      <c r="C75" s="685"/>
      <c r="D75" s="685"/>
      <c r="E75" s="685"/>
      <c r="F75" s="685"/>
      <c r="G75" s="685"/>
      <c r="H75" s="685"/>
      <c r="I75" s="685"/>
      <c r="J75" s="685"/>
      <c r="K75" s="685"/>
      <c r="L75" s="663"/>
      <c r="M75" s="663"/>
      <c r="N75" s="663"/>
      <c r="O75" s="663"/>
      <c r="P75" s="663"/>
      <c r="Q75" s="663"/>
      <c r="R75" s="663"/>
      <c r="S75" s="663"/>
      <c r="T75" s="663"/>
      <c r="U75" s="663"/>
      <c r="V75" s="663"/>
      <c r="W75" s="663"/>
      <c r="X75" s="663"/>
      <c r="Y75" s="663"/>
      <c r="Z75" s="663"/>
      <c r="AA75" s="663"/>
      <c r="AB75" s="663"/>
      <c r="AC75" s="663"/>
      <c r="AD75" s="663"/>
      <c r="AE75" s="663"/>
      <c r="AF75" s="663"/>
      <c r="AG75" s="686"/>
      <c r="AH75" s="686"/>
      <c r="AI75" s="686"/>
      <c r="AJ75" s="686"/>
      <c r="AK75" s="686"/>
      <c r="AL75" s="686"/>
      <c r="AM75" s="686"/>
      <c r="AN75" s="686"/>
      <c r="AO75" s="686"/>
      <c r="AP75" s="686"/>
      <c r="AQ75" s="682"/>
      <c r="AR75" s="684"/>
      <c r="AS75" s="684"/>
      <c r="AT75" s="684"/>
      <c r="AU75" s="684"/>
      <c r="AV75" s="684"/>
      <c r="AW75" s="684"/>
      <c r="AX75" s="684"/>
      <c r="AY75" s="684"/>
      <c r="AZ75" s="684"/>
      <c r="BA75" s="684"/>
      <c r="BB75" s="684"/>
      <c r="BC75" s="684"/>
      <c r="BD75" s="684"/>
      <c r="BE75" s="684"/>
      <c r="BF75" s="684"/>
      <c r="BG75" s="684"/>
      <c r="BH75" s="684"/>
      <c r="BI75" s="684"/>
      <c r="BJ75" s="684"/>
      <c r="BK75" s="684"/>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row>
    <row r="76" spans="1:85" ht="12" customHeight="1">
      <c r="A76" s="608"/>
      <c r="B76" s="685"/>
      <c r="C76" s="685"/>
      <c r="D76" s="685"/>
      <c r="E76" s="685"/>
      <c r="F76" s="685"/>
      <c r="G76" s="685"/>
      <c r="H76" s="685"/>
      <c r="I76" s="685"/>
      <c r="J76" s="685"/>
      <c r="K76" s="685"/>
      <c r="L76" s="663"/>
      <c r="M76" s="663"/>
      <c r="N76" s="663"/>
      <c r="O76" s="663"/>
      <c r="P76" s="663"/>
      <c r="Q76" s="663"/>
      <c r="R76" s="663"/>
      <c r="S76" s="663"/>
      <c r="T76" s="663"/>
      <c r="U76" s="663"/>
      <c r="V76" s="663"/>
      <c r="W76" s="663"/>
      <c r="X76" s="663"/>
      <c r="Y76" s="663"/>
      <c r="Z76" s="663"/>
      <c r="AA76" s="663"/>
      <c r="AB76" s="663"/>
      <c r="AC76" s="663"/>
      <c r="AD76" s="663"/>
      <c r="AE76" s="663"/>
      <c r="AF76" s="663"/>
      <c r="AG76" s="686"/>
      <c r="AH76" s="686"/>
      <c r="AI76" s="686"/>
      <c r="AJ76" s="686"/>
      <c r="AK76" s="686"/>
      <c r="AL76" s="686"/>
      <c r="AM76" s="686"/>
      <c r="AN76" s="686"/>
      <c r="AO76" s="686"/>
      <c r="AP76" s="686"/>
      <c r="AQ76" s="682"/>
      <c r="AR76" s="684"/>
      <c r="AS76" s="684"/>
      <c r="AT76" s="684"/>
      <c r="AU76" s="684"/>
      <c r="AV76" s="684"/>
      <c r="AW76" s="684"/>
      <c r="AX76" s="684"/>
      <c r="AY76" s="684"/>
      <c r="AZ76" s="684"/>
      <c r="BA76" s="684"/>
      <c r="BB76" s="684"/>
      <c r="BC76" s="684"/>
      <c r="BD76" s="684"/>
      <c r="BE76" s="684"/>
      <c r="BF76" s="684"/>
      <c r="BG76" s="684"/>
      <c r="BH76" s="684"/>
      <c r="BI76" s="684"/>
      <c r="BJ76" s="684"/>
      <c r="BK76" s="684"/>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row>
    <row r="77" spans="1:85" ht="12" customHeight="1">
      <c r="A77" s="608"/>
      <c r="B77" s="685"/>
      <c r="C77" s="685"/>
      <c r="D77" s="685"/>
      <c r="E77" s="685"/>
      <c r="F77" s="685"/>
      <c r="G77" s="685"/>
      <c r="H77" s="685"/>
      <c r="I77" s="685"/>
      <c r="J77" s="685"/>
      <c r="K77" s="685"/>
      <c r="L77" s="663"/>
      <c r="M77" s="663"/>
      <c r="N77" s="663"/>
      <c r="O77" s="663"/>
      <c r="P77" s="663"/>
      <c r="Q77" s="663"/>
      <c r="R77" s="663"/>
      <c r="S77" s="663"/>
      <c r="T77" s="663"/>
      <c r="U77" s="663"/>
      <c r="V77" s="663"/>
      <c r="W77" s="663"/>
      <c r="X77" s="663"/>
      <c r="Y77" s="663"/>
      <c r="Z77" s="663"/>
      <c r="AA77" s="663"/>
      <c r="AB77" s="663"/>
      <c r="AC77" s="663"/>
      <c r="AD77" s="663"/>
      <c r="AE77" s="663"/>
      <c r="AF77" s="663"/>
      <c r="AG77" s="686"/>
      <c r="AH77" s="686"/>
      <c r="AI77" s="686"/>
      <c r="AJ77" s="686"/>
      <c r="AK77" s="686"/>
      <c r="AL77" s="686"/>
      <c r="AM77" s="686"/>
      <c r="AN77" s="686"/>
      <c r="AO77" s="686"/>
      <c r="AP77" s="686"/>
      <c r="AQ77" s="682"/>
      <c r="AR77" s="684"/>
      <c r="AS77" s="684"/>
      <c r="AT77" s="684"/>
      <c r="AU77" s="684"/>
      <c r="AV77" s="684"/>
      <c r="AW77" s="684"/>
      <c r="AX77" s="684"/>
      <c r="AY77" s="684"/>
      <c r="AZ77" s="684"/>
      <c r="BA77" s="684"/>
      <c r="BB77" s="684"/>
      <c r="BC77" s="684"/>
      <c r="BD77" s="684"/>
      <c r="BE77" s="684"/>
      <c r="BF77" s="684"/>
      <c r="BG77" s="684"/>
      <c r="BH77" s="684"/>
      <c r="BI77" s="684"/>
      <c r="BJ77" s="684"/>
      <c r="BK77" s="684"/>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row>
    <row r="78" spans="1:85" ht="12" customHeight="1">
      <c r="A78" s="608"/>
      <c r="B78" s="685"/>
      <c r="C78" s="685"/>
      <c r="D78" s="685"/>
      <c r="E78" s="685"/>
      <c r="F78" s="685"/>
      <c r="G78" s="685"/>
      <c r="H78" s="685"/>
      <c r="I78" s="685"/>
      <c r="J78" s="685"/>
      <c r="K78" s="685"/>
      <c r="L78" s="663"/>
      <c r="M78" s="663"/>
      <c r="N78" s="663"/>
      <c r="O78" s="663"/>
      <c r="P78" s="663"/>
      <c r="Q78" s="663"/>
      <c r="R78" s="663"/>
      <c r="S78" s="663"/>
      <c r="T78" s="663"/>
      <c r="U78" s="663"/>
      <c r="V78" s="663"/>
      <c r="W78" s="663"/>
      <c r="X78" s="663"/>
      <c r="Y78" s="663"/>
      <c r="Z78" s="663"/>
      <c r="AA78" s="663"/>
      <c r="AB78" s="663"/>
      <c r="AC78" s="663"/>
      <c r="AD78" s="663"/>
      <c r="AE78" s="663"/>
      <c r="AF78" s="663"/>
      <c r="AG78" s="686"/>
      <c r="AH78" s="686"/>
      <c r="AI78" s="686"/>
      <c r="AJ78" s="686"/>
      <c r="AK78" s="686"/>
      <c r="AL78" s="686"/>
      <c r="AM78" s="686"/>
      <c r="AN78" s="686"/>
      <c r="AO78" s="686"/>
      <c r="AP78" s="686"/>
      <c r="AQ78" s="682"/>
      <c r="AR78" s="684"/>
      <c r="AS78" s="684"/>
      <c r="AT78" s="684"/>
      <c r="AU78" s="684"/>
      <c r="AV78" s="684"/>
      <c r="AW78" s="684"/>
      <c r="AX78" s="684"/>
      <c r="AY78" s="684"/>
      <c r="AZ78" s="684"/>
      <c r="BA78" s="684"/>
      <c r="BB78" s="684"/>
      <c r="BC78" s="684"/>
      <c r="BD78" s="684"/>
      <c r="BE78" s="684"/>
      <c r="BF78" s="684"/>
      <c r="BG78" s="684"/>
      <c r="BH78" s="684"/>
      <c r="BI78" s="684"/>
      <c r="BJ78" s="684"/>
      <c r="BK78" s="684"/>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row>
    <row r="79" spans="1:85" ht="12" customHeight="1">
      <c r="B79" s="685"/>
      <c r="C79" s="685"/>
      <c r="D79" s="685"/>
      <c r="E79" s="685"/>
      <c r="F79" s="685"/>
      <c r="G79" s="685"/>
      <c r="H79" s="685"/>
      <c r="I79" s="685"/>
      <c r="J79" s="685"/>
      <c r="K79" s="685"/>
      <c r="L79" s="663"/>
      <c r="M79" s="663"/>
      <c r="N79" s="663"/>
      <c r="O79" s="663"/>
      <c r="P79" s="663"/>
      <c r="Q79" s="663"/>
      <c r="R79" s="663"/>
      <c r="S79" s="663"/>
      <c r="T79" s="663"/>
      <c r="U79" s="663"/>
      <c r="V79" s="663"/>
      <c r="W79" s="663"/>
      <c r="X79" s="663"/>
      <c r="Y79" s="663"/>
      <c r="Z79" s="663"/>
      <c r="AA79" s="663"/>
      <c r="AB79" s="663"/>
      <c r="AC79" s="663"/>
      <c r="AD79" s="663"/>
      <c r="AE79" s="663"/>
      <c r="AF79" s="663"/>
      <c r="AG79" s="686"/>
      <c r="AH79" s="686"/>
      <c r="AI79" s="686"/>
      <c r="AJ79" s="686"/>
      <c r="AK79" s="686"/>
      <c r="AL79" s="686"/>
      <c r="AM79" s="686"/>
      <c r="AN79" s="686"/>
      <c r="AO79" s="686"/>
      <c r="AP79" s="686"/>
      <c r="AQ79" s="682"/>
      <c r="AR79" s="687"/>
      <c r="AS79" s="687"/>
      <c r="AT79" s="687"/>
      <c r="AU79" s="687"/>
      <c r="AV79" s="687"/>
      <c r="AW79" s="687"/>
      <c r="AX79" s="687"/>
      <c r="AY79" s="687"/>
      <c r="AZ79" s="687"/>
      <c r="BA79" s="687"/>
      <c r="BB79" s="687"/>
      <c r="BC79" s="687"/>
      <c r="BD79" s="687"/>
      <c r="BE79" s="687"/>
      <c r="BF79" s="687"/>
      <c r="BG79" s="687"/>
      <c r="BH79" s="687"/>
      <c r="BI79" s="687"/>
      <c r="BJ79" s="687"/>
      <c r="BK79" s="687"/>
    </row>
    <row r="80" spans="1:85" ht="12" customHeight="1">
      <c r="B80" s="685"/>
      <c r="C80" s="685"/>
      <c r="D80" s="685"/>
      <c r="E80" s="685"/>
      <c r="F80" s="685"/>
      <c r="G80" s="685"/>
      <c r="H80" s="685"/>
      <c r="I80" s="685"/>
      <c r="J80" s="685"/>
      <c r="K80" s="685"/>
      <c r="L80" s="663"/>
      <c r="M80" s="663"/>
      <c r="N80" s="663"/>
      <c r="O80" s="663"/>
      <c r="P80" s="663"/>
      <c r="Q80" s="663"/>
      <c r="R80" s="663"/>
      <c r="S80" s="663"/>
      <c r="T80" s="663"/>
      <c r="U80" s="663"/>
      <c r="V80" s="663"/>
      <c r="W80" s="663"/>
      <c r="X80" s="663"/>
      <c r="Y80" s="663"/>
      <c r="Z80" s="663"/>
      <c r="AA80" s="663"/>
      <c r="AB80" s="663"/>
      <c r="AC80" s="663"/>
      <c r="AD80" s="663"/>
      <c r="AE80" s="663"/>
      <c r="AF80" s="663"/>
      <c r="AG80" s="686"/>
      <c r="AH80" s="686"/>
      <c r="AI80" s="686"/>
      <c r="AJ80" s="686"/>
      <c r="AK80" s="686"/>
      <c r="AL80" s="686"/>
      <c r="AM80" s="686"/>
      <c r="AN80" s="686"/>
      <c r="AO80" s="686"/>
      <c r="AP80" s="686"/>
      <c r="AQ80" s="682"/>
      <c r="AR80" s="687"/>
      <c r="AS80" s="687"/>
      <c r="AT80" s="687"/>
      <c r="AU80" s="687"/>
      <c r="AV80" s="687"/>
      <c r="AW80" s="687"/>
      <c r="AX80" s="687"/>
      <c r="AY80" s="687"/>
      <c r="AZ80" s="687"/>
      <c r="BA80" s="687"/>
      <c r="BB80" s="687"/>
      <c r="BC80" s="687"/>
      <c r="BD80" s="687"/>
      <c r="BE80" s="687"/>
      <c r="BF80" s="687"/>
      <c r="BG80" s="687"/>
      <c r="BH80" s="687"/>
      <c r="BI80" s="687"/>
      <c r="BJ80" s="687"/>
      <c r="BK80" s="687"/>
    </row>
  </sheetData>
  <mergeCells count="195">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8:G59"/>
    <mergeCell ref="I58:V59"/>
    <mergeCell ref="X58:AB59"/>
    <mergeCell ref="AD58:AP59"/>
    <mergeCell ref="C60:G61"/>
    <mergeCell ref="I60:V61"/>
    <mergeCell ref="X60:AB61"/>
    <mergeCell ref="AD60:AP61"/>
    <mergeCell ref="BF55:BM57"/>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s>
  <phoneticPr fontId="17"/>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67"/>
  <sheetViews>
    <sheetView showWhiteSpace="0" view="pageBreakPreview" topLeftCell="B10" zoomScale="80" zoomScaleNormal="70" zoomScaleSheetLayoutView="80" zoomScalePageLayoutView="70" workbookViewId="0">
      <selection activeCell="C11" sqref="C11:G12"/>
    </sheetView>
  </sheetViews>
  <sheetFormatPr defaultColWidth="2.25" defaultRowHeight="13.5" customHeight="1"/>
  <cols>
    <col min="1" max="1" width="2.25" style="614"/>
    <col min="2" max="2" width="1" style="614" customWidth="1"/>
    <col min="3" max="7" width="2.25" style="614" customWidth="1"/>
    <col min="8" max="8" width="1" style="614" customWidth="1"/>
    <col min="9" max="21" width="2.25" style="614" customWidth="1"/>
    <col min="22" max="22" width="1.25" style="614" customWidth="1"/>
    <col min="23" max="23" width="1" style="614" customWidth="1"/>
    <col min="24" max="28" width="2.25" style="614" customWidth="1"/>
    <col min="29" max="29" width="1" style="614" customWidth="1"/>
    <col min="30" max="42" width="2.25" style="614" customWidth="1"/>
    <col min="43" max="43" width="21.375" style="688" customWidth="1"/>
    <col min="44" max="44" width="1.625" style="614" customWidth="1"/>
    <col min="45" max="49" width="2.25" style="614" customWidth="1"/>
    <col min="50" max="50" width="1" style="614" customWidth="1"/>
    <col min="51" max="63" width="2.25" style="614" customWidth="1"/>
    <col min="64" max="64" width="1.25" style="614" customWidth="1"/>
    <col min="65" max="65" width="1" style="614" customWidth="1"/>
    <col min="66" max="70" width="2.25" style="614" customWidth="1"/>
    <col min="71" max="71" width="1" style="614" customWidth="1"/>
    <col min="72" max="16384" width="2.25" style="614"/>
  </cols>
  <sheetData>
    <row r="1" spans="1:84" ht="12" customHeight="1">
      <c r="A1" s="608"/>
      <c r="B1" s="685"/>
      <c r="C1" s="685"/>
      <c r="D1" s="685"/>
      <c r="E1" s="685"/>
      <c r="F1" s="685"/>
      <c r="G1" s="685"/>
      <c r="H1" s="685"/>
      <c r="I1" s="685"/>
      <c r="J1" s="685"/>
      <c r="K1" s="685"/>
      <c r="L1" s="663"/>
      <c r="M1" s="663"/>
      <c r="N1" s="663"/>
      <c r="O1" s="663"/>
      <c r="P1" s="663"/>
      <c r="Q1" s="663"/>
      <c r="R1" s="663"/>
      <c r="S1" s="663"/>
      <c r="T1" s="663"/>
      <c r="U1" s="663"/>
      <c r="V1" s="663"/>
      <c r="W1" s="663"/>
      <c r="X1" s="663"/>
      <c r="Y1" s="663"/>
      <c r="Z1" s="663"/>
      <c r="AA1" s="663"/>
      <c r="AB1" s="663"/>
      <c r="AC1" s="663"/>
      <c r="AD1" s="663"/>
      <c r="AE1" s="663"/>
      <c r="AF1" s="663"/>
      <c r="AG1" s="686"/>
      <c r="AH1" s="686"/>
      <c r="AI1" s="686"/>
      <c r="AJ1" s="686"/>
      <c r="AK1" s="686"/>
      <c r="AL1" s="686"/>
      <c r="AM1" s="686"/>
      <c r="AN1" s="686"/>
      <c r="AO1" s="686"/>
      <c r="AP1" s="686"/>
      <c r="AQ1" s="682"/>
      <c r="AR1" s="687"/>
      <c r="AS1" s="687"/>
      <c r="AT1" s="687"/>
      <c r="AU1" s="687"/>
      <c r="AV1" s="687"/>
      <c r="AW1" s="687"/>
      <c r="AX1" s="687"/>
      <c r="AY1" s="687"/>
      <c r="AZ1" s="687"/>
      <c r="BA1" s="687"/>
      <c r="BB1" s="687"/>
      <c r="BC1" s="687"/>
      <c r="BD1" s="687"/>
      <c r="BE1" s="687"/>
      <c r="BF1" s="687"/>
      <c r="BG1" s="687"/>
      <c r="BH1" s="687"/>
      <c r="BI1" s="687"/>
      <c r="BJ1" s="687"/>
      <c r="BK1" s="687"/>
      <c r="BL1" s="608"/>
      <c r="BM1" s="608"/>
      <c r="BN1" s="608"/>
      <c r="BO1" s="608"/>
      <c r="BP1" s="608"/>
      <c r="BQ1" s="608"/>
      <c r="BR1" s="608"/>
      <c r="BS1" s="608"/>
      <c r="BT1" s="608"/>
      <c r="BU1" s="608"/>
      <c r="BV1" s="608"/>
      <c r="BW1" s="608"/>
      <c r="BX1" s="608"/>
      <c r="BY1" s="608"/>
      <c r="BZ1" s="608"/>
      <c r="CA1" s="608"/>
      <c r="CB1" s="608"/>
      <c r="CC1" s="608"/>
      <c r="CD1" s="608"/>
      <c r="CE1" s="608"/>
      <c r="CF1" s="608"/>
    </row>
    <row r="2" spans="1:84" ht="12" customHeight="1">
      <c r="A2" s="608"/>
      <c r="B2" s="685"/>
      <c r="C2" s="685"/>
      <c r="D2" s="685"/>
      <c r="E2" s="685"/>
      <c r="F2" s="685"/>
      <c r="G2" s="685"/>
      <c r="H2" s="685"/>
      <c r="I2" s="685"/>
      <c r="J2" s="685"/>
      <c r="K2" s="685"/>
      <c r="L2" s="663"/>
      <c r="M2" s="663"/>
      <c r="N2" s="663"/>
      <c r="O2" s="663"/>
      <c r="P2" s="663"/>
      <c r="Q2" s="663"/>
      <c r="R2" s="663"/>
      <c r="S2" s="663"/>
      <c r="T2" s="663"/>
      <c r="U2" s="663"/>
      <c r="V2" s="663"/>
      <c r="W2" s="663"/>
      <c r="X2" s="663"/>
      <c r="Y2" s="663"/>
      <c r="Z2" s="663"/>
      <c r="AA2" s="663"/>
      <c r="AB2" s="663"/>
      <c r="AC2" s="663"/>
      <c r="AD2" s="663"/>
      <c r="AE2" s="663"/>
      <c r="AF2" s="663"/>
      <c r="AG2" s="686"/>
      <c r="AH2" s="686"/>
      <c r="AI2" s="686"/>
      <c r="AJ2" s="686"/>
      <c r="AK2" s="686"/>
      <c r="AL2" s="686"/>
      <c r="AM2" s="686"/>
      <c r="AN2" s="686"/>
      <c r="AO2" s="686"/>
      <c r="AP2" s="686"/>
      <c r="AQ2" s="682"/>
      <c r="AR2" s="687"/>
      <c r="AS2" s="687"/>
      <c r="AT2" s="687"/>
      <c r="AU2" s="687"/>
      <c r="AV2" s="687"/>
      <c r="AW2" s="687"/>
      <c r="AX2" s="687"/>
      <c r="AY2" s="687"/>
      <c r="AZ2" s="687"/>
      <c r="BA2" s="687"/>
      <c r="BB2" s="687"/>
      <c r="BC2" s="687"/>
      <c r="BD2" s="687"/>
      <c r="BE2" s="687"/>
      <c r="BF2" s="687"/>
      <c r="BG2" s="687"/>
      <c r="BH2" s="687"/>
      <c r="BI2" s="687"/>
      <c r="BJ2" s="687"/>
      <c r="BK2" s="687"/>
      <c r="BL2" s="608"/>
      <c r="BM2" s="608"/>
      <c r="BN2" s="608"/>
      <c r="BO2" s="608"/>
      <c r="BP2" s="608"/>
      <c r="BQ2" s="608"/>
      <c r="BR2" s="608"/>
      <c r="BS2" s="608"/>
      <c r="BT2" s="608"/>
      <c r="BU2" s="608"/>
      <c r="BV2" s="608"/>
      <c r="BW2" s="608"/>
      <c r="BX2" s="608"/>
      <c r="BY2" s="608"/>
      <c r="BZ2" s="608"/>
      <c r="CA2" s="608"/>
      <c r="CB2" s="608"/>
      <c r="CC2" s="608"/>
      <c r="CD2" s="608"/>
      <c r="CE2" s="608"/>
      <c r="CF2" s="608"/>
    </row>
    <row r="3" spans="1:84" ht="13.5" customHeight="1">
      <c r="A3" s="608"/>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10"/>
      <c r="AH3" s="610"/>
      <c r="AI3" s="611" t="s">
        <v>5</v>
      </c>
      <c r="AJ3" s="610"/>
      <c r="AK3" s="610"/>
      <c r="AL3" s="611" t="s">
        <v>6</v>
      </c>
      <c r="AM3" s="610"/>
      <c r="AN3" s="610"/>
      <c r="AO3" s="611" t="s">
        <v>7</v>
      </c>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13" t="s">
        <v>1418</v>
      </c>
      <c r="CF3" s="609"/>
    </row>
    <row r="4" spans="1:84" ht="13.5" customHeight="1">
      <c r="A4" s="608"/>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2577" t="s">
        <v>1419</v>
      </c>
      <c r="AS4" s="2577"/>
      <c r="AT4" s="2577"/>
      <c r="AU4" s="2577"/>
      <c r="AV4" s="2577"/>
      <c r="AW4" s="2577"/>
      <c r="AX4" s="2577"/>
      <c r="AY4" s="2577"/>
      <c r="AZ4" s="2577"/>
      <c r="BA4" s="2577"/>
      <c r="BB4" s="2577"/>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row>
    <row r="5" spans="1:84" ht="13.5" customHeight="1">
      <c r="A5" s="608"/>
      <c r="B5" s="2575" t="s">
        <v>1420</v>
      </c>
      <c r="C5" s="2576"/>
      <c r="D5" s="2576"/>
      <c r="E5" s="2576"/>
      <c r="F5" s="2576"/>
      <c r="G5" s="2576"/>
      <c r="H5" s="2576"/>
      <c r="I5" s="2576"/>
      <c r="J5" s="2576"/>
      <c r="K5" s="2576"/>
      <c r="L5" s="2576"/>
      <c r="M5" s="2576"/>
      <c r="N5" s="2576"/>
      <c r="O5" s="2576"/>
      <c r="P5" s="2576"/>
      <c r="Q5" s="2576"/>
      <c r="R5" s="2576"/>
      <c r="S5" s="2576"/>
      <c r="T5" s="2576"/>
      <c r="U5" s="2576"/>
      <c r="V5" s="2576"/>
      <c r="W5" s="2576"/>
      <c r="X5" s="2576"/>
      <c r="Y5" s="2576"/>
      <c r="Z5" s="2576"/>
      <c r="AA5" s="2576"/>
      <c r="AB5" s="2576"/>
      <c r="AC5" s="2576"/>
      <c r="AD5" s="2576"/>
      <c r="AE5" s="2576"/>
      <c r="AF5" s="2576"/>
      <c r="AG5" s="2576"/>
      <c r="AH5" s="2576"/>
      <c r="AI5" s="2576"/>
      <c r="AJ5" s="2576"/>
      <c r="AK5" s="2576"/>
      <c r="AL5" s="2576"/>
      <c r="AM5" s="2576"/>
      <c r="AN5" s="2576"/>
      <c r="AO5" s="2576"/>
      <c r="AP5" s="2576"/>
      <c r="AQ5" s="690"/>
      <c r="AR5" s="2637"/>
      <c r="AS5" s="2637"/>
      <c r="AT5" s="2637"/>
      <c r="AU5" s="2637"/>
      <c r="AV5" s="2637"/>
      <c r="AW5" s="2637"/>
      <c r="AX5" s="2637"/>
      <c r="AY5" s="2637"/>
      <c r="AZ5" s="2637"/>
      <c r="BA5" s="2637"/>
      <c r="BB5" s="2637"/>
      <c r="BC5" s="2638" t="s">
        <v>1421</v>
      </c>
      <c r="BD5" s="2638"/>
      <c r="BE5" s="2638"/>
      <c r="BF5" s="2638"/>
      <c r="BG5" s="2638"/>
      <c r="BH5" s="2638"/>
      <c r="BI5" s="2638"/>
      <c r="BJ5" s="2638"/>
      <c r="BK5" s="2638"/>
      <c r="BL5" s="2638"/>
      <c r="BM5" s="2638"/>
      <c r="BN5" s="2638"/>
      <c r="BO5" s="2638"/>
      <c r="BP5" s="2638"/>
      <c r="BQ5" s="2638"/>
      <c r="BR5" s="2638"/>
      <c r="BS5" s="2638"/>
      <c r="BT5" s="2638"/>
      <c r="BU5" s="2638"/>
      <c r="BV5" s="2638"/>
      <c r="BW5" s="2638"/>
      <c r="BX5" s="2638"/>
      <c r="BY5" s="2638"/>
      <c r="BZ5" s="2638"/>
      <c r="CA5" s="2638"/>
      <c r="CB5" s="2638"/>
      <c r="CC5" s="2638"/>
      <c r="CD5" s="2638"/>
      <c r="CE5" s="2638"/>
      <c r="CF5" s="2638"/>
    </row>
    <row r="6" spans="1:84" ht="13.5" customHeight="1">
      <c r="A6" s="608"/>
      <c r="B6" s="2576"/>
      <c r="C6" s="2576"/>
      <c r="D6" s="2576"/>
      <c r="E6" s="2576"/>
      <c r="F6" s="2576"/>
      <c r="G6" s="2576"/>
      <c r="H6" s="2576"/>
      <c r="I6" s="2576"/>
      <c r="J6" s="2576"/>
      <c r="K6" s="2576"/>
      <c r="L6" s="2576"/>
      <c r="M6" s="2576"/>
      <c r="N6" s="2576"/>
      <c r="O6" s="2576"/>
      <c r="P6" s="2576"/>
      <c r="Q6" s="2576"/>
      <c r="R6" s="2576"/>
      <c r="S6" s="2576"/>
      <c r="T6" s="2576"/>
      <c r="U6" s="2576"/>
      <c r="V6" s="2576"/>
      <c r="W6" s="2576"/>
      <c r="X6" s="2576"/>
      <c r="Y6" s="2576"/>
      <c r="Z6" s="2576"/>
      <c r="AA6" s="2576"/>
      <c r="AB6" s="2576"/>
      <c r="AC6" s="2576"/>
      <c r="AD6" s="2576"/>
      <c r="AE6" s="2576"/>
      <c r="AF6" s="2576"/>
      <c r="AG6" s="2576"/>
      <c r="AH6" s="2576"/>
      <c r="AI6" s="2576"/>
      <c r="AJ6" s="2576"/>
      <c r="AK6" s="2576"/>
      <c r="AL6" s="2576"/>
      <c r="AM6" s="2576"/>
      <c r="AN6" s="2576"/>
      <c r="AO6" s="2576"/>
      <c r="AP6" s="2576"/>
      <c r="AQ6" s="690"/>
      <c r="AR6" s="616"/>
      <c r="AS6" s="2639" t="s">
        <v>1422</v>
      </c>
      <c r="AT6" s="2640"/>
      <c r="AU6" s="2640"/>
      <c r="AV6" s="2640"/>
      <c r="AW6" s="2640"/>
      <c r="AX6" s="617"/>
      <c r="AY6" s="2475"/>
      <c r="AZ6" s="2476"/>
      <c r="BA6" s="2476"/>
      <c r="BB6" s="2476"/>
      <c r="BC6" s="2476"/>
      <c r="BD6" s="2476"/>
      <c r="BE6" s="2476"/>
      <c r="BF6" s="2476"/>
      <c r="BG6" s="2476"/>
      <c r="BH6" s="2476"/>
      <c r="BI6" s="2476"/>
      <c r="BJ6" s="2476"/>
      <c r="BK6" s="2476"/>
      <c r="BL6" s="2477"/>
      <c r="BM6" s="616"/>
      <c r="BN6" s="2348" t="s">
        <v>1328</v>
      </c>
      <c r="BO6" s="2348"/>
      <c r="BP6" s="2348"/>
      <c r="BQ6" s="2348"/>
      <c r="BR6" s="2348"/>
      <c r="BS6" s="617"/>
      <c r="BT6" s="2475"/>
      <c r="BU6" s="2476"/>
      <c r="BV6" s="2476"/>
      <c r="BW6" s="2476"/>
      <c r="BX6" s="2476"/>
      <c r="BY6" s="2476"/>
      <c r="BZ6" s="2476"/>
      <c r="CA6" s="2476"/>
      <c r="CB6" s="2476"/>
      <c r="CC6" s="2476"/>
      <c r="CD6" s="2476"/>
      <c r="CE6" s="2476"/>
      <c r="CF6" s="2477"/>
    </row>
    <row r="7" spans="1:84" ht="13.5" customHeight="1">
      <c r="A7" s="608"/>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18"/>
      <c r="AS7" s="2641"/>
      <c r="AT7" s="2641"/>
      <c r="AU7" s="2641"/>
      <c r="AV7" s="2641"/>
      <c r="AW7" s="2641"/>
      <c r="AX7" s="619"/>
      <c r="AY7" s="2571"/>
      <c r="AZ7" s="2572"/>
      <c r="BA7" s="2572"/>
      <c r="BB7" s="2572"/>
      <c r="BC7" s="2572"/>
      <c r="BD7" s="2572"/>
      <c r="BE7" s="2572"/>
      <c r="BF7" s="2572"/>
      <c r="BG7" s="2572"/>
      <c r="BH7" s="2572"/>
      <c r="BI7" s="2572"/>
      <c r="BJ7" s="2572"/>
      <c r="BK7" s="2572"/>
      <c r="BL7" s="2573"/>
      <c r="BM7" s="618"/>
      <c r="BN7" s="2496"/>
      <c r="BO7" s="2496"/>
      <c r="BP7" s="2496"/>
      <c r="BQ7" s="2496"/>
      <c r="BR7" s="2496"/>
      <c r="BS7" s="619"/>
      <c r="BT7" s="2571"/>
      <c r="BU7" s="2572"/>
      <c r="BV7" s="2572"/>
      <c r="BW7" s="2572"/>
      <c r="BX7" s="2572"/>
      <c r="BY7" s="2572"/>
      <c r="BZ7" s="2572"/>
      <c r="CA7" s="2572"/>
      <c r="CB7" s="2572"/>
      <c r="CC7" s="2572"/>
      <c r="CD7" s="2572"/>
      <c r="CE7" s="2572"/>
      <c r="CF7" s="2573"/>
    </row>
    <row r="8" spans="1:84" ht="13.5" customHeight="1">
      <c r="A8" s="608"/>
      <c r="B8" s="611"/>
      <c r="C8" s="2529" t="s">
        <v>1423</v>
      </c>
      <c r="D8" s="2529"/>
      <c r="E8" s="2529"/>
      <c r="F8" s="2529"/>
      <c r="G8" s="2529"/>
      <c r="H8" s="691"/>
      <c r="I8" s="610"/>
      <c r="J8" s="610"/>
      <c r="K8" s="610"/>
      <c r="L8" s="610"/>
      <c r="M8" s="610"/>
      <c r="N8" s="610"/>
      <c r="O8" s="610"/>
      <c r="P8" s="610"/>
      <c r="Q8" s="610"/>
      <c r="R8" s="610"/>
      <c r="S8" s="610"/>
      <c r="T8" s="610"/>
      <c r="U8" s="610"/>
      <c r="V8" s="610"/>
      <c r="W8" s="609"/>
      <c r="X8" s="609"/>
      <c r="Y8" s="609"/>
      <c r="Z8" s="609"/>
      <c r="AA8" s="609"/>
      <c r="AB8" s="609"/>
      <c r="AC8" s="609"/>
      <c r="AD8" s="609"/>
      <c r="AE8" s="609"/>
      <c r="AF8" s="609"/>
      <c r="AG8" s="609"/>
      <c r="AH8" s="609"/>
      <c r="AI8" s="609"/>
      <c r="AJ8" s="609"/>
      <c r="AK8" s="609"/>
      <c r="AL8" s="609"/>
      <c r="AM8" s="609"/>
      <c r="AN8" s="609"/>
      <c r="AO8" s="609"/>
      <c r="AP8" s="609"/>
      <c r="AQ8" s="609"/>
      <c r="AR8" s="620"/>
      <c r="AS8" s="2642"/>
      <c r="AT8" s="2642"/>
      <c r="AU8" s="2642"/>
      <c r="AV8" s="2642"/>
      <c r="AW8" s="2642"/>
      <c r="AX8" s="621"/>
      <c r="AY8" s="2478"/>
      <c r="AZ8" s="2479"/>
      <c r="BA8" s="2479"/>
      <c r="BB8" s="2479"/>
      <c r="BC8" s="2479"/>
      <c r="BD8" s="2479"/>
      <c r="BE8" s="2479"/>
      <c r="BF8" s="2479"/>
      <c r="BG8" s="2479"/>
      <c r="BH8" s="2479"/>
      <c r="BI8" s="2479"/>
      <c r="BJ8" s="2479"/>
      <c r="BK8" s="2479"/>
      <c r="BL8" s="2480"/>
      <c r="BM8" s="620"/>
      <c r="BN8" s="2351"/>
      <c r="BO8" s="2351"/>
      <c r="BP8" s="2351"/>
      <c r="BQ8" s="2351"/>
      <c r="BR8" s="2351"/>
      <c r="BS8" s="621"/>
      <c r="BT8" s="2478"/>
      <c r="BU8" s="2479"/>
      <c r="BV8" s="2479"/>
      <c r="BW8" s="2479"/>
      <c r="BX8" s="2479"/>
      <c r="BY8" s="2479"/>
      <c r="BZ8" s="2479"/>
      <c r="CA8" s="2479"/>
      <c r="CB8" s="2479"/>
      <c r="CC8" s="2479"/>
      <c r="CD8" s="2479"/>
      <c r="CE8" s="2479"/>
      <c r="CF8" s="2480"/>
    </row>
    <row r="9" spans="1:84" ht="13.5" customHeight="1">
      <c r="A9" s="608"/>
      <c r="B9" s="611"/>
      <c r="C9" s="2529"/>
      <c r="D9" s="2529"/>
      <c r="E9" s="2529"/>
      <c r="F9" s="2529"/>
      <c r="G9" s="2529"/>
      <c r="H9" s="692"/>
      <c r="I9" s="651"/>
      <c r="J9" s="651"/>
      <c r="K9" s="651"/>
      <c r="L9" s="651"/>
      <c r="M9" s="651"/>
      <c r="N9" s="651"/>
      <c r="O9" s="651"/>
      <c r="P9" s="651"/>
      <c r="Q9" s="651"/>
      <c r="R9" s="651"/>
      <c r="S9" s="651"/>
      <c r="T9" s="651"/>
      <c r="U9" s="651"/>
      <c r="V9" s="651"/>
      <c r="W9" s="612"/>
      <c r="X9" s="612"/>
      <c r="Y9" s="612"/>
      <c r="Z9" s="612"/>
      <c r="AA9" s="612"/>
      <c r="AB9" s="612"/>
      <c r="AC9" s="612"/>
      <c r="AD9" s="612"/>
      <c r="AE9" s="612"/>
      <c r="AF9" s="612"/>
      <c r="AG9" s="612"/>
      <c r="AH9" s="612"/>
      <c r="AI9" s="612"/>
      <c r="AJ9" s="612"/>
      <c r="AK9" s="612"/>
      <c r="AL9" s="612"/>
      <c r="AM9" s="609"/>
      <c r="AN9" s="609"/>
      <c r="AO9" s="609"/>
      <c r="AP9" s="609"/>
      <c r="AQ9" s="609"/>
      <c r="AR9" s="616"/>
      <c r="AS9" s="2528" t="s">
        <v>1424</v>
      </c>
      <c r="AT9" s="2528"/>
      <c r="AU9" s="2528"/>
      <c r="AV9" s="2528"/>
      <c r="AW9" s="2528"/>
      <c r="AX9" s="617"/>
      <c r="AY9" s="2579"/>
      <c r="AZ9" s="2580"/>
      <c r="BA9" s="2580"/>
      <c r="BB9" s="2580"/>
      <c r="BC9" s="2580"/>
      <c r="BD9" s="2580"/>
      <c r="BE9" s="2580"/>
      <c r="BF9" s="2580"/>
      <c r="BG9" s="2580"/>
      <c r="BH9" s="2580"/>
      <c r="BI9" s="2580"/>
      <c r="BJ9" s="2580"/>
      <c r="BK9" s="2580"/>
      <c r="BL9" s="2580"/>
      <c r="BM9" s="2580"/>
      <c r="BN9" s="2580"/>
      <c r="BO9" s="2580"/>
      <c r="BP9" s="2580"/>
      <c r="BQ9" s="2580"/>
      <c r="BR9" s="2580"/>
      <c r="BS9" s="2580"/>
      <c r="BT9" s="2580"/>
      <c r="BU9" s="2580"/>
      <c r="BV9" s="2580"/>
      <c r="BW9" s="2580"/>
      <c r="BX9" s="2580"/>
      <c r="BY9" s="2580"/>
      <c r="BZ9" s="2580"/>
      <c r="CA9" s="2580"/>
      <c r="CB9" s="2580"/>
      <c r="CC9" s="2580"/>
      <c r="CD9" s="2580"/>
      <c r="CE9" s="2580"/>
      <c r="CF9" s="2581"/>
    </row>
    <row r="10" spans="1:84" ht="13.5" customHeight="1">
      <c r="A10" s="608"/>
      <c r="B10" s="609"/>
      <c r="C10" s="693"/>
      <c r="D10" s="693"/>
      <c r="E10" s="693"/>
      <c r="F10" s="693"/>
      <c r="G10" s="693"/>
      <c r="H10" s="693"/>
      <c r="I10" s="609"/>
      <c r="J10" s="609"/>
      <c r="K10" s="609"/>
      <c r="L10" s="609"/>
      <c r="M10" s="609"/>
      <c r="N10" s="609"/>
      <c r="O10" s="609"/>
      <c r="P10" s="609"/>
      <c r="Q10" s="609"/>
      <c r="R10" s="609"/>
      <c r="S10" s="609"/>
      <c r="T10" s="609"/>
      <c r="U10" s="609"/>
      <c r="V10" s="609"/>
      <c r="W10" s="609"/>
      <c r="X10" s="2643" t="s">
        <v>1425</v>
      </c>
      <c r="Y10" s="2643"/>
      <c r="Z10" s="2643"/>
      <c r="AA10" s="2643"/>
      <c r="AB10" s="2643"/>
      <c r="AC10" s="2643"/>
      <c r="AD10" s="2643"/>
      <c r="AE10" s="2643"/>
      <c r="AF10" s="2643"/>
      <c r="AG10" s="609"/>
      <c r="AH10" s="609"/>
      <c r="AI10" s="609"/>
      <c r="AJ10" s="609"/>
      <c r="AK10" s="609"/>
      <c r="AL10" s="609"/>
      <c r="AM10" s="609"/>
      <c r="AN10" s="609"/>
      <c r="AO10" s="609"/>
      <c r="AP10" s="609"/>
      <c r="AQ10" s="609"/>
      <c r="AR10" s="618"/>
      <c r="AS10" s="2529"/>
      <c r="AT10" s="2529"/>
      <c r="AU10" s="2529"/>
      <c r="AV10" s="2529"/>
      <c r="AW10" s="2529"/>
      <c r="AX10" s="619"/>
      <c r="AY10" s="2582"/>
      <c r="AZ10" s="2583"/>
      <c r="BA10" s="2583"/>
      <c r="BB10" s="2583"/>
      <c r="BC10" s="2583"/>
      <c r="BD10" s="2583"/>
      <c r="BE10" s="2583"/>
      <c r="BF10" s="2583"/>
      <c r="BG10" s="2583"/>
      <c r="BH10" s="2583"/>
      <c r="BI10" s="2583"/>
      <c r="BJ10" s="2583"/>
      <c r="BK10" s="2583"/>
      <c r="BL10" s="2583"/>
      <c r="BM10" s="2583"/>
      <c r="BN10" s="2583"/>
      <c r="BO10" s="2583"/>
      <c r="BP10" s="2583"/>
      <c r="BQ10" s="2583"/>
      <c r="BR10" s="2583"/>
      <c r="BS10" s="2583"/>
      <c r="BT10" s="2583"/>
      <c r="BU10" s="2583"/>
      <c r="BV10" s="2583"/>
      <c r="BW10" s="2583"/>
      <c r="BX10" s="2583"/>
      <c r="BY10" s="2583"/>
      <c r="BZ10" s="2583"/>
      <c r="CA10" s="2583"/>
      <c r="CB10" s="2583"/>
      <c r="CC10" s="2583"/>
      <c r="CD10" s="2583"/>
      <c r="CE10" s="2583"/>
      <c r="CF10" s="2584"/>
    </row>
    <row r="11" spans="1:84" ht="13.5" customHeight="1">
      <c r="A11" s="608"/>
      <c r="B11" s="609"/>
      <c r="C11" s="2529"/>
      <c r="D11" s="2529"/>
      <c r="E11" s="2529"/>
      <c r="F11" s="2529"/>
      <c r="G11" s="2529"/>
      <c r="H11" s="693"/>
      <c r="I11" s="612"/>
      <c r="J11" s="612"/>
      <c r="K11" s="612"/>
      <c r="L11" s="612"/>
      <c r="M11" s="612"/>
      <c r="N11" s="612"/>
      <c r="O11" s="612"/>
      <c r="P11" s="612"/>
      <c r="Q11" s="612"/>
      <c r="R11" s="612"/>
      <c r="S11" s="612"/>
      <c r="T11" s="612"/>
      <c r="U11" s="612"/>
      <c r="V11" s="612"/>
      <c r="W11" s="612"/>
      <c r="X11" s="612"/>
      <c r="Y11" s="612"/>
      <c r="Z11" s="612"/>
      <c r="AA11" s="612"/>
      <c r="AB11" s="612"/>
      <c r="AC11" s="694"/>
      <c r="AD11" s="695"/>
      <c r="AE11" s="612"/>
      <c r="AF11" s="612"/>
      <c r="AG11" s="612"/>
      <c r="AH11" s="612"/>
      <c r="AI11" s="612"/>
      <c r="AJ11" s="612"/>
      <c r="AK11" s="612"/>
      <c r="AL11" s="612"/>
      <c r="AM11" s="609"/>
      <c r="AN11" s="609"/>
      <c r="AO11" s="609"/>
      <c r="AP11" s="609"/>
      <c r="AQ11" s="609"/>
      <c r="AR11" s="620"/>
      <c r="AS11" s="2530"/>
      <c r="AT11" s="2530"/>
      <c r="AU11" s="2530"/>
      <c r="AV11" s="2530"/>
      <c r="AW11" s="2530"/>
      <c r="AX11" s="621"/>
      <c r="AY11" s="2509" t="s">
        <v>1426</v>
      </c>
      <c r="AZ11" s="2510"/>
      <c r="BA11" s="2510"/>
      <c r="BB11" s="2510"/>
      <c r="BC11" s="2510"/>
      <c r="BD11" s="2510"/>
      <c r="BE11" s="2510"/>
      <c r="BF11" s="2510"/>
      <c r="BG11" s="2510"/>
      <c r="BH11" s="2510"/>
      <c r="BI11" s="2510"/>
      <c r="BJ11" s="2510"/>
      <c r="BK11" s="2510"/>
      <c r="BL11" s="2510"/>
      <c r="BM11" s="2510"/>
      <c r="BN11" s="2510"/>
      <c r="BO11" s="2510"/>
      <c r="BP11" s="2510"/>
      <c r="BQ11" s="2510"/>
      <c r="BR11" s="2510"/>
      <c r="BS11" s="2510"/>
      <c r="BT11" s="2510"/>
      <c r="BU11" s="2510"/>
      <c r="BV11" s="2510"/>
      <c r="BW11" s="2510"/>
      <c r="BX11" s="2510"/>
      <c r="BY11" s="2510"/>
      <c r="BZ11" s="2510"/>
      <c r="CA11" s="2510"/>
      <c r="CB11" s="2510"/>
      <c r="CC11" s="2510"/>
      <c r="CD11" s="2510"/>
      <c r="CE11" s="2510"/>
      <c r="CF11" s="2511"/>
    </row>
    <row r="12" spans="1:84" ht="13.5" customHeight="1">
      <c r="A12" s="608"/>
      <c r="B12" s="609"/>
      <c r="C12" s="2529"/>
      <c r="D12" s="2529"/>
      <c r="E12" s="2529"/>
      <c r="F12" s="2529"/>
      <c r="G12" s="2529"/>
      <c r="H12" s="2644"/>
      <c r="I12" s="2644"/>
      <c r="J12" s="2644"/>
      <c r="K12" s="2644"/>
      <c r="L12" s="2644"/>
      <c r="M12" s="2644"/>
      <c r="N12" s="2644"/>
      <c r="O12" s="2644"/>
      <c r="P12" s="2644"/>
      <c r="Q12" s="2644"/>
      <c r="R12" s="2644"/>
      <c r="S12" s="2644"/>
      <c r="T12" s="2644"/>
      <c r="U12" s="2644"/>
      <c r="V12" s="2644"/>
      <c r="W12" s="612"/>
      <c r="X12" s="612"/>
      <c r="Y12" s="2565" t="s">
        <v>70</v>
      </c>
      <c r="Z12" s="2565"/>
      <c r="AA12" s="2565"/>
      <c r="AB12" s="2565"/>
      <c r="AC12" s="665"/>
      <c r="AD12" s="2404"/>
      <c r="AE12" s="2404"/>
      <c r="AF12" s="2404"/>
      <c r="AG12" s="2404"/>
      <c r="AH12" s="2404"/>
      <c r="AI12" s="2404"/>
      <c r="AJ12" s="2404"/>
      <c r="AK12" s="2404"/>
      <c r="AL12" s="2404"/>
      <c r="AM12" s="2404"/>
      <c r="AN12" s="2404"/>
      <c r="AO12" s="2404"/>
      <c r="AP12" s="2404"/>
      <c r="AQ12" s="612"/>
      <c r="AR12" s="616"/>
      <c r="AS12" s="2553" t="s">
        <v>1337</v>
      </c>
      <c r="AT12" s="2553"/>
      <c r="AU12" s="2553"/>
      <c r="AV12" s="2553"/>
      <c r="AW12" s="2553"/>
      <c r="AX12" s="617"/>
      <c r="AY12" s="2475"/>
      <c r="AZ12" s="2476"/>
      <c r="BA12" s="2476"/>
      <c r="BB12" s="2476"/>
      <c r="BC12" s="2476"/>
      <c r="BD12" s="2476"/>
      <c r="BE12" s="2476"/>
      <c r="BF12" s="2476"/>
      <c r="BG12" s="2476"/>
      <c r="BH12" s="2476"/>
      <c r="BI12" s="2476"/>
      <c r="BJ12" s="2476"/>
      <c r="BK12" s="2476"/>
      <c r="BL12" s="2476"/>
      <c r="BM12" s="2476"/>
      <c r="BN12" s="2476"/>
      <c r="BO12" s="2476"/>
      <c r="BP12" s="2476"/>
      <c r="BQ12" s="2476"/>
      <c r="BR12" s="2476"/>
      <c r="BS12" s="2476"/>
      <c r="BT12" s="2476"/>
      <c r="BU12" s="2476"/>
      <c r="BV12" s="2476"/>
      <c r="BW12" s="2476"/>
      <c r="BX12" s="2476"/>
      <c r="BY12" s="2476"/>
      <c r="BZ12" s="2476"/>
      <c r="CA12" s="2476"/>
      <c r="CB12" s="2476"/>
      <c r="CC12" s="2476"/>
      <c r="CD12" s="2476"/>
      <c r="CE12" s="2476"/>
      <c r="CF12" s="2477"/>
    </row>
    <row r="13" spans="1:84" ht="13.5" customHeight="1">
      <c r="A13" s="608"/>
      <c r="B13" s="609"/>
      <c r="C13" s="696"/>
      <c r="D13" s="693"/>
      <c r="E13" s="693"/>
      <c r="F13" s="693"/>
      <c r="G13" s="693"/>
      <c r="H13" s="693"/>
      <c r="I13" s="612"/>
      <c r="J13" s="612"/>
      <c r="K13" s="612"/>
      <c r="L13" s="612"/>
      <c r="M13" s="612"/>
      <c r="N13" s="612"/>
      <c r="O13" s="612"/>
      <c r="P13" s="612"/>
      <c r="Q13" s="612"/>
      <c r="R13" s="612"/>
      <c r="S13" s="612"/>
      <c r="T13" s="612"/>
      <c r="U13" s="612"/>
      <c r="V13" s="612"/>
      <c r="W13" s="612"/>
      <c r="X13" s="612"/>
      <c r="Y13" s="612"/>
      <c r="Z13" s="612"/>
      <c r="AA13" s="612"/>
      <c r="AB13" s="612"/>
      <c r="AC13" s="665"/>
      <c r="AD13" s="612"/>
      <c r="AE13" s="612"/>
      <c r="AF13" s="612"/>
      <c r="AG13" s="612"/>
      <c r="AH13" s="612"/>
      <c r="AI13" s="612"/>
      <c r="AJ13" s="612"/>
      <c r="AK13" s="612"/>
      <c r="AL13" s="612"/>
      <c r="AM13" s="609"/>
      <c r="AN13" s="609"/>
      <c r="AO13" s="609"/>
      <c r="AP13" s="609"/>
      <c r="AQ13" s="609"/>
      <c r="AR13" s="618"/>
      <c r="AS13" s="2554"/>
      <c r="AT13" s="2554"/>
      <c r="AU13" s="2554"/>
      <c r="AV13" s="2554"/>
      <c r="AW13" s="2554"/>
      <c r="AX13" s="619"/>
      <c r="AY13" s="2571"/>
      <c r="AZ13" s="2572"/>
      <c r="BA13" s="2572"/>
      <c r="BB13" s="2572"/>
      <c r="BC13" s="2572"/>
      <c r="BD13" s="2572"/>
      <c r="BE13" s="2572"/>
      <c r="BF13" s="2572"/>
      <c r="BG13" s="2572"/>
      <c r="BH13" s="2572"/>
      <c r="BI13" s="2572"/>
      <c r="BJ13" s="2572"/>
      <c r="BK13" s="2572"/>
      <c r="BL13" s="2572"/>
      <c r="BM13" s="2572"/>
      <c r="BN13" s="2572"/>
      <c r="BO13" s="2572"/>
      <c r="BP13" s="2572"/>
      <c r="BQ13" s="2572"/>
      <c r="BR13" s="2572"/>
      <c r="BS13" s="2572"/>
      <c r="BT13" s="2572"/>
      <c r="BU13" s="2572"/>
      <c r="BV13" s="2572"/>
      <c r="BW13" s="2572"/>
      <c r="BX13" s="2572"/>
      <c r="BY13" s="2572"/>
      <c r="BZ13" s="2572"/>
      <c r="CA13" s="2572"/>
      <c r="CB13" s="2572"/>
      <c r="CC13" s="2572"/>
      <c r="CD13" s="2572"/>
      <c r="CE13" s="2572"/>
      <c r="CF13" s="2573"/>
    </row>
    <row r="14" spans="1:84" ht="13.5" customHeight="1">
      <c r="A14" s="608"/>
      <c r="B14" s="609"/>
      <c r="C14" s="696"/>
      <c r="D14" s="693"/>
      <c r="E14" s="693"/>
      <c r="F14" s="693"/>
      <c r="G14" s="693"/>
      <c r="H14" s="693"/>
      <c r="I14" s="612"/>
      <c r="J14" s="612"/>
      <c r="K14" s="612"/>
      <c r="L14" s="612"/>
      <c r="M14" s="612"/>
      <c r="N14" s="612"/>
      <c r="O14" s="612"/>
      <c r="P14" s="612"/>
      <c r="Q14" s="612"/>
      <c r="R14" s="612"/>
      <c r="S14" s="612"/>
      <c r="T14" s="612"/>
      <c r="U14" s="612"/>
      <c r="V14" s="612"/>
      <c r="W14" s="612"/>
      <c r="X14" s="612"/>
      <c r="Y14" s="612"/>
      <c r="Z14" s="612"/>
      <c r="AA14" s="612"/>
      <c r="AB14" s="612"/>
      <c r="AC14" s="665"/>
      <c r="AD14" s="2620"/>
      <c r="AE14" s="2620"/>
      <c r="AF14" s="2620"/>
      <c r="AG14" s="2620"/>
      <c r="AH14" s="2620"/>
      <c r="AI14" s="2620"/>
      <c r="AJ14" s="2620"/>
      <c r="AK14" s="2620"/>
      <c r="AL14" s="2620"/>
      <c r="AM14" s="2620"/>
      <c r="AN14" s="2620"/>
      <c r="AO14" s="2620"/>
      <c r="AP14" s="2620"/>
      <c r="AQ14" s="695"/>
      <c r="AR14" s="620"/>
      <c r="AS14" s="2555"/>
      <c r="AT14" s="2555"/>
      <c r="AU14" s="2555"/>
      <c r="AV14" s="2555"/>
      <c r="AW14" s="2555"/>
      <c r="AX14" s="621"/>
      <c r="AY14" s="2478"/>
      <c r="AZ14" s="2479"/>
      <c r="BA14" s="2479"/>
      <c r="BB14" s="2479"/>
      <c r="BC14" s="2479"/>
      <c r="BD14" s="2479"/>
      <c r="BE14" s="2479"/>
      <c r="BF14" s="2479"/>
      <c r="BG14" s="2479"/>
      <c r="BH14" s="2479"/>
      <c r="BI14" s="2479"/>
      <c r="BJ14" s="2479"/>
      <c r="BK14" s="2479"/>
      <c r="BL14" s="2479"/>
      <c r="BM14" s="2479"/>
      <c r="BN14" s="2479"/>
      <c r="BO14" s="2479"/>
      <c r="BP14" s="2479"/>
      <c r="BQ14" s="2479"/>
      <c r="BR14" s="2479"/>
      <c r="BS14" s="2479"/>
      <c r="BT14" s="2479"/>
      <c r="BU14" s="2479"/>
      <c r="BV14" s="2479"/>
      <c r="BW14" s="2479"/>
      <c r="BX14" s="2479"/>
      <c r="BY14" s="2479"/>
      <c r="BZ14" s="2479"/>
      <c r="CA14" s="2479"/>
      <c r="CB14" s="2479"/>
      <c r="CC14" s="2479"/>
      <c r="CD14" s="2479"/>
      <c r="CE14" s="2479"/>
      <c r="CF14" s="2480"/>
    </row>
    <row r="15" spans="1:84" ht="13.5" customHeight="1">
      <c r="A15" s="608"/>
      <c r="B15" s="616"/>
      <c r="C15" s="2348" t="s">
        <v>1427</v>
      </c>
      <c r="D15" s="2348"/>
      <c r="E15" s="2348"/>
      <c r="F15" s="2348"/>
      <c r="G15" s="2348"/>
      <c r="H15" s="628"/>
      <c r="I15" s="2400"/>
      <c r="J15" s="2401"/>
      <c r="K15" s="2401"/>
      <c r="L15" s="2401"/>
      <c r="M15" s="2401"/>
      <c r="N15" s="2401"/>
      <c r="O15" s="2401"/>
      <c r="P15" s="2401"/>
      <c r="Q15" s="2401"/>
      <c r="R15" s="2401"/>
      <c r="S15" s="2401"/>
      <c r="T15" s="2401"/>
      <c r="U15" s="2401"/>
      <c r="V15" s="2402"/>
      <c r="W15" s="612"/>
      <c r="X15" s="612"/>
      <c r="Y15" s="612"/>
      <c r="Z15" s="612"/>
      <c r="AA15" s="612"/>
      <c r="AB15" s="612"/>
      <c r="AC15" s="665"/>
      <c r="AD15" s="612"/>
      <c r="AE15" s="612"/>
      <c r="AF15" s="612"/>
      <c r="AG15" s="612"/>
      <c r="AH15" s="612"/>
      <c r="AI15" s="612"/>
      <c r="AJ15" s="612"/>
      <c r="AK15" s="612"/>
      <c r="AL15" s="612"/>
      <c r="AM15" s="609"/>
      <c r="AN15" s="609"/>
      <c r="AO15" s="609"/>
      <c r="AP15" s="609"/>
      <c r="AQ15" s="609"/>
      <c r="AR15" s="616"/>
      <c r="AS15" s="2348" t="s">
        <v>1343</v>
      </c>
      <c r="AT15" s="2348"/>
      <c r="AU15" s="2348"/>
      <c r="AV15" s="2348"/>
      <c r="AW15" s="2348"/>
      <c r="AX15" s="617"/>
      <c r="AY15" s="2521" t="s">
        <v>1344</v>
      </c>
      <c r="AZ15" s="2522"/>
      <c r="BA15" s="2522"/>
      <c r="BB15" s="2522"/>
      <c r="BC15" s="2522"/>
      <c r="BD15" s="2522"/>
      <c r="BE15" s="2522"/>
      <c r="BF15" s="2522"/>
      <c r="BG15" s="2522"/>
      <c r="BH15" s="2522"/>
      <c r="BI15" s="2522"/>
      <c r="BJ15" s="2522"/>
      <c r="BK15" s="2522"/>
      <c r="BL15" s="2523"/>
      <c r="BM15" s="623"/>
      <c r="BN15" s="2348" t="s">
        <v>78</v>
      </c>
      <c r="BO15" s="2348"/>
      <c r="BP15" s="2348"/>
      <c r="BQ15" s="2348"/>
      <c r="BR15" s="2348"/>
      <c r="BS15" s="617"/>
      <c r="BT15" s="2521" t="s">
        <v>1428</v>
      </c>
      <c r="BU15" s="2439"/>
      <c r="BV15" s="2439"/>
      <c r="BW15" s="2439"/>
      <c r="BX15" s="2439"/>
      <c r="BY15" s="2439"/>
      <c r="BZ15" s="2439"/>
      <c r="CA15" s="2439"/>
      <c r="CB15" s="2439"/>
      <c r="CC15" s="2439"/>
      <c r="CD15" s="2439"/>
      <c r="CE15" s="2439"/>
      <c r="CF15" s="2440"/>
    </row>
    <row r="16" spans="1:84" ht="13.5" customHeight="1">
      <c r="A16" s="608"/>
      <c r="B16" s="618"/>
      <c r="C16" s="2496"/>
      <c r="D16" s="2496"/>
      <c r="E16" s="2496"/>
      <c r="F16" s="2496"/>
      <c r="G16" s="2496"/>
      <c r="H16" s="645"/>
      <c r="I16" s="2567"/>
      <c r="J16" s="2618"/>
      <c r="K16" s="2618"/>
      <c r="L16" s="2618"/>
      <c r="M16" s="2618"/>
      <c r="N16" s="2618"/>
      <c r="O16" s="2618"/>
      <c r="P16" s="2618"/>
      <c r="Q16" s="2618"/>
      <c r="R16" s="2618"/>
      <c r="S16" s="2618"/>
      <c r="T16" s="2618"/>
      <c r="U16" s="2618"/>
      <c r="V16" s="2568"/>
      <c r="W16" s="612"/>
      <c r="X16" s="612"/>
      <c r="Y16" s="612"/>
      <c r="Z16" s="612"/>
      <c r="AA16" s="612"/>
      <c r="AB16" s="612"/>
      <c r="AC16" s="665"/>
      <c r="AD16" s="2620"/>
      <c r="AE16" s="2620"/>
      <c r="AF16" s="2620"/>
      <c r="AG16" s="2620"/>
      <c r="AH16" s="2620"/>
      <c r="AI16" s="2620"/>
      <c r="AJ16" s="2620"/>
      <c r="AK16" s="2620"/>
      <c r="AL16" s="2620"/>
      <c r="AM16" s="2620"/>
      <c r="AN16" s="2620"/>
      <c r="AO16" s="2620"/>
      <c r="AP16" s="2620"/>
      <c r="AQ16" s="695"/>
      <c r="AR16" s="620"/>
      <c r="AS16" s="2351"/>
      <c r="AT16" s="2351"/>
      <c r="AU16" s="2351"/>
      <c r="AV16" s="2351"/>
      <c r="AW16" s="2351"/>
      <c r="AX16" s="621"/>
      <c r="AY16" s="2524"/>
      <c r="AZ16" s="2525"/>
      <c r="BA16" s="2525"/>
      <c r="BB16" s="2525"/>
      <c r="BC16" s="2525"/>
      <c r="BD16" s="2525"/>
      <c r="BE16" s="2525"/>
      <c r="BF16" s="2525"/>
      <c r="BG16" s="2525"/>
      <c r="BH16" s="2525"/>
      <c r="BI16" s="2525"/>
      <c r="BJ16" s="2525"/>
      <c r="BK16" s="2525"/>
      <c r="BL16" s="2526"/>
      <c r="BM16" s="627"/>
      <c r="BN16" s="2565"/>
      <c r="BO16" s="2565"/>
      <c r="BP16" s="2565"/>
      <c r="BQ16" s="2565"/>
      <c r="BR16" s="2565"/>
      <c r="BS16" s="619"/>
      <c r="BT16" s="2527"/>
      <c r="BU16" s="2619"/>
      <c r="BV16" s="2619"/>
      <c r="BW16" s="2619"/>
      <c r="BX16" s="2619"/>
      <c r="BY16" s="2619"/>
      <c r="BZ16" s="2619"/>
      <c r="CA16" s="2619"/>
      <c r="CB16" s="2619"/>
      <c r="CC16" s="2619"/>
      <c r="CD16" s="2619"/>
      <c r="CE16" s="2619"/>
      <c r="CF16" s="2505"/>
    </row>
    <row r="17" spans="1:84" ht="13.5" customHeight="1">
      <c r="A17" s="608"/>
      <c r="B17" s="618"/>
      <c r="C17" s="2496"/>
      <c r="D17" s="2496"/>
      <c r="E17" s="2496"/>
      <c r="F17" s="2496"/>
      <c r="G17" s="2496"/>
      <c r="H17" s="645"/>
      <c r="I17" s="2567"/>
      <c r="J17" s="2618"/>
      <c r="K17" s="2618"/>
      <c r="L17" s="2618"/>
      <c r="M17" s="2618"/>
      <c r="N17" s="2618"/>
      <c r="O17" s="2618"/>
      <c r="P17" s="2618"/>
      <c r="Q17" s="2618"/>
      <c r="R17" s="2618"/>
      <c r="S17" s="2618"/>
      <c r="T17" s="2618"/>
      <c r="U17" s="2618"/>
      <c r="V17" s="2568"/>
      <c r="W17" s="612"/>
      <c r="X17" s="612"/>
      <c r="Y17" s="2621" t="s">
        <v>1429</v>
      </c>
      <c r="Z17" s="2621"/>
      <c r="AA17" s="2621"/>
      <c r="AB17" s="2621"/>
      <c r="AC17" s="665"/>
      <c r="AD17" s="612"/>
      <c r="AE17" s="612"/>
      <c r="AF17" s="612"/>
      <c r="AG17" s="612"/>
      <c r="AH17" s="612"/>
      <c r="AI17" s="612"/>
      <c r="AJ17" s="612"/>
      <c r="AK17" s="612"/>
      <c r="AL17" s="612"/>
      <c r="AM17" s="609"/>
      <c r="AN17" s="609"/>
      <c r="AO17" s="609"/>
      <c r="AP17" s="609"/>
      <c r="AQ17" s="609"/>
      <c r="AR17" s="618"/>
      <c r="AS17" s="2529" t="s">
        <v>1430</v>
      </c>
      <c r="AT17" s="2496"/>
      <c r="AU17" s="2496"/>
      <c r="AV17" s="2496"/>
      <c r="AW17" s="2496"/>
      <c r="AX17" s="619"/>
      <c r="AY17" s="2497" t="s">
        <v>1348</v>
      </c>
      <c r="AZ17" s="2498"/>
      <c r="BA17" s="2498"/>
      <c r="BB17" s="2498"/>
      <c r="BC17" s="2498"/>
      <c r="BD17" s="2498"/>
      <c r="BE17" s="2498"/>
      <c r="BF17" s="2498"/>
      <c r="BG17" s="2498"/>
      <c r="BH17" s="2498"/>
      <c r="BI17" s="2498"/>
      <c r="BJ17" s="2498"/>
      <c r="BK17" s="2498"/>
      <c r="BL17" s="2499"/>
      <c r="BM17" s="627"/>
      <c r="BN17" s="2565"/>
      <c r="BO17" s="2565"/>
      <c r="BP17" s="2565"/>
      <c r="BQ17" s="2565"/>
      <c r="BR17" s="2565"/>
      <c r="BS17" s="619"/>
      <c r="BT17" s="2527"/>
      <c r="BU17" s="2619"/>
      <c r="BV17" s="2619"/>
      <c r="BW17" s="2619"/>
      <c r="BX17" s="2619"/>
      <c r="BY17" s="2619"/>
      <c r="BZ17" s="2619"/>
      <c r="CA17" s="2619"/>
      <c r="CB17" s="2619"/>
      <c r="CC17" s="2619"/>
      <c r="CD17" s="2619"/>
      <c r="CE17" s="2619"/>
      <c r="CF17" s="2505"/>
    </row>
    <row r="18" spans="1:84" ht="13.5" customHeight="1">
      <c r="A18" s="608"/>
      <c r="B18" s="620"/>
      <c r="C18" s="2351"/>
      <c r="D18" s="2351"/>
      <c r="E18" s="2351"/>
      <c r="F18" s="2351"/>
      <c r="G18" s="2351"/>
      <c r="H18" s="647"/>
      <c r="I18" s="2403"/>
      <c r="J18" s="2404"/>
      <c r="K18" s="2404"/>
      <c r="L18" s="2404"/>
      <c r="M18" s="2404"/>
      <c r="N18" s="2404"/>
      <c r="O18" s="2404"/>
      <c r="P18" s="2404"/>
      <c r="Q18" s="2404"/>
      <c r="R18" s="2404"/>
      <c r="S18" s="2404"/>
      <c r="T18" s="2404"/>
      <c r="U18" s="2404"/>
      <c r="V18" s="2405"/>
      <c r="W18" s="612"/>
      <c r="X18" s="612"/>
      <c r="Y18" s="2621"/>
      <c r="Z18" s="2621"/>
      <c r="AA18" s="2621"/>
      <c r="AB18" s="2621"/>
      <c r="AC18" s="665"/>
      <c r="AD18" s="2404"/>
      <c r="AE18" s="2404"/>
      <c r="AF18" s="2404"/>
      <c r="AG18" s="2404"/>
      <c r="AH18" s="2404"/>
      <c r="AI18" s="2404"/>
      <c r="AJ18" s="2404"/>
      <c r="AK18" s="2404"/>
      <c r="AL18" s="2404"/>
      <c r="AM18" s="2404"/>
      <c r="AN18" s="2404"/>
      <c r="AO18" s="2404"/>
      <c r="AP18" s="2404"/>
      <c r="AQ18" s="612"/>
      <c r="AR18" s="620"/>
      <c r="AS18" s="2351"/>
      <c r="AT18" s="2351"/>
      <c r="AU18" s="2351"/>
      <c r="AV18" s="2351"/>
      <c r="AW18" s="2351"/>
      <c r="AX18" s="621"/>
      <c r="AY18" s="2500"/>
      <c r="AZ18" s="2501"/>
      <c r="BA18" s="2501"/>
      <c r="BB18" s="2501"/>
      <c r="BC18" s="2501"/>
      <c r="BD18" s="2501"/>
      <c r="BE18" s="2501"/>
      <c r="BF18" s="2501"/>
      <c r="BG18" s="2501"/>
      <c r="BH18" s="2501"/>
      <c r="BI18" s="2501"/>
      <c r="BJ18" s="2501"/>
      <c r="BK18" s="2501"/>
      <c r="BL18" s="2502"/>
      <c r="BM18" s="624"/>
      <c r="BN18" s="2351"/>
      <c r="BO18" s="2351"/>
      <c r="BP18" s="2351"/>
      <c r="BQ18" s="2351"/>
      <c r="BR18" s="2351"/>
      <c r="BS18" s="621"/>
      <c r="BT18" s="2441"/>
      <c r="BU18" s="2442"/>
      <c r="BV18" s="2442"/>
      <c r="BW18" s="2442"/>
      <c r="BX18" s="2442"/>
      <c r="BY18" s="2442"/>
      <c r="BZ18" s="2442"/>
      <c r="CA18" s="2442"/>
      <c r="CB18" s="2442"/>
      <c r="CC18" s="2442"/>
      <c r="CD18" s="2442"/>
      <c r="CE18" s="2442"/>
      <c r="CF18" s="2443"/>
    </row>
    <row r="19" spans="1:84" ht="13.5" customHeight="1">
      <c r="A19" s="608"/>
      <c r="B19" s="609"/>
      <c r="C19" s="696"/>
      <c r="D19" s="693"/>
      <c r="E19" s="693"/>
      <c r="F19" s="693"/>
      <c r="G19" s="693"/>
      <c r="H19" s="693"/>
      <c r="I19" s="612"/>
      <c r="J19" s="612"/>
      <c r="K19" s="612"/>
      <c r="L19" s="612"/>
      <c r="M19" s="612"/>
      <c r="N19" s="612"/>
      <c r="O19" s="612"/>
      <c r="P19" s="612"/>
      <c r="Q19" s="612"/>
      <c r="R19" s="612"/>
      <c r="S19" s="612"/>
      <c r="T19" s="612"/>
      <c r="U19" s="612"/>
      <c r="V19" s="612"/>
      <c r="W19" s="612"/>
      <c r="X19" s="612"/>
      <c r="Y19" s="645"/>
      <c r="Z19" s="645"/>
      <c r="AA19" s="645"/>
      <c r="AB19" s="645"/>
      <c r="AC19" s="665"/>
      <c r="AD19" s="612"/>
      <c r="AE19" s="612"/>
      <c r="AF19" s="612"/>
      <c r="AG19" s="612"/>
      <c r="AH19" s="612"/>
      <c r="AI19" s="612"/>
      <c r="AJ19" s="612"/>
      <c r="AK19" s="612"/>
      <c r="AL19" s="612"/>
      <c r="AM19" s="612"/>
      <c r="AN19" s="612"/>
      <c r="AO19" s="612"/>
      <c r="AP19" s="612"/>
      <c r="AQ19" s="612"/>
      <c r="AR19" s="655"/>
      <c r="AS19" s="655"/>
      <c r="AT19" s="655"/>
      <c r="AU19" s="655"/>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row>
    <row r="20" spans="1:84" ht="13.5" customHeight="1">
      <c r="A20" s="608"/>
      <c r="B20" s="609"/>
      <c r="C20" s="696"/>
      <c r="D20" s="693"/>
      <c r="E20" s="693"/>
      <c r="F20" s="693"/>
      <c r="G20" s="693"/>
      <c r="H20" s="693"/>
      <c r="I20" s="612"/>
      <c r="J20" s="612"/>
      <c r="K20" s="612"/>
      <c r="L20" s="612"/>
      <c r="M20" s="612"/>
      <c r="N20" s="612"/>
      <c r="O20" s="612"/>
      <c r="P20" s="612"/>
      <c r="Q20" s="612"/>
      <c r="R20" s="612"/>
      <c r="S20" s="612"/>
      <c r="T20" s="612"/>
      <c r="U20" s="612"/>
      <c r="V20" s="612"/>
      <c r="W20" s="612"/>
      <c r="X20" s="612"/>
      <c r="Y20" s="2565" t="s">
        <v>1312</v>
      </c>
      <c r="Z20" s="2565"/>
      <c r="AA20" s="2565"/>
      <c r="AB20" s="2565"/>
      <c r="AC20" s="665"/>
      <c r="AD20" s="2617"/>
      <c r="AE20" s="2617"/>
      <c r="AF20" s="2617"/>
      <c r="AG20" s="2617"/>
      <c r="AH20" s="2617"/>
      <c r="AI20" s="2617"/>
      <c r="AJ20" s="2617"/>
      <c r="AK20" s="2617"/>
      <c r="AL20" s="2617"/>
      <c r="AM20" s="2617"/>
      <c r="AN20" s="2617"/>
      <c r="AO20" s="2617"/>
      <c r="AP20" s="2617"/>
      <c r="AQ20" s="697"/>
      <c r="AR20" s="616"/>
      <c r="AS20" s="2528" t="s">
        <v>1332</v>
      </c>
      <c r="AT20" s="2528"/>
      <c r="AU20" s="2528"/>
      <c r="AV20" s="2528"/>
      <c r="AW20" s="2528"/>
      <c r="AX20" s="617"/>
      <c r="AY20" s="2408" t="s">
        <v>1367</v>
      </c>
      <c r="AZ20" s="2409"/>
      <c r="BA20" s="2409"/>
      <c r="BB20" s="2409"/>
      <c r="BC20" s="2409"/>
      <c r="BD20" s="2409"/>
      <c r="BE20" s="2409"/>
      <c r="BF20" s="2409"/>
      <c r="BG20" s="2409"/>
      <c r="BH20" s="2410"/>
      <c r="BI20" s="2408" t="s">
        <v>1334</v>
      </c>
      <c r="BJ20" s="2409"/>
      <c r="BK20" s="2409"/>
      <c r="BL20" s="2409"/>
      <c r="BM20" s="2409"/>
      <c r="BN20" s="2409"/>
      <c r="BO20" s="2409"/>
      <c r="BP20" s="2409"/>
      <c r="BQ20" s="2409"/>
      <c r="BR20" s="2409"/>
      <c r="BS20" s="2409"/>
      <c r="BT20" s="2409"/>
      <c r="BU20" s="2409"/>
      <c r="BV20" s="2410"/>
      <c r="BW20" s="2408" t="s">
        <v>1335</v>
      </c>
      <c r="BX20" s="2409"/>
      <c r="BY20" s="2409"/>
      <c r="BZ20" s="2409"/>
      <c r="CA20" s="2409"/>
      <c r="CB20" s="2409"/>
      <c r="CC20" s="2409"/>
      <c r="CD20" s="2409"/>
      <c r="CE20" s="2409"/>
      <c r="CF20" s="2410"/>
    </row>
    <row r="21" spans="1:84" ht="13.5" customHeight="1">
      <c r="A21" s="608"/>
      <c r="B21" s="609"/>
      <c r="C21" s="2622" t="s">
        <v>1431</v>
      </c>
      <c r="D21" s="2622"/>
      <c r="E21" s="2622"/>
      <c r="F21" s="2622"/>
      <c r="G21" s="2622"/>
      <c r="H21" s="2622"/>
      <c r="I21" s="2622"/>
      <c r="J21" s="2622"/>
      <c r="K21" s="2622"/>
      <c r="L21" s="2622"/>
      <c r="M21" s="2622"/>
      <c r="N21" s="2622"/>
      <c r="O21" s="2622"/>
      <c r="P21" s="2622"/>
      <c r="Q21" s="2622"/>
      <c r="R21" s="2622"/>
      <c r="S21" s="2622"/>
      <c r="T21" s="2622"/>
      <c r="U21" s="2622"/>
      <c r="V21" s="2622"/>
      <c r="W21" s="2622"/>
      <c r="X21" s="2622"/>
      <c r="Y21" s="2622"/>
      <c r="Z21" s="2622"/>
      <c r="AA21" s="2622"/>
      <c r="AB21" s="2622"/>
      <c r="AC21" s="2622"/>
      <c r="AD21" s="2622"/>
      <c r="AE21" s="2622"/>
      <c r="AF21" s="2622"/>
      <c r="AG21" s="2622"/>
      <c r="AH21" s="2622"/>
      <c r="AI21" s="2622"/>
      <c r="AJ21" s="2622"/>
      <c r="AK21" s="2622"/>
      <c r="AL21" s="2622"/>
      <c r="AM21" s="2622"/>
      <c r="AN21" s="2622"/>
      <c r="AO21" s="2622"/>
      <c r="AP21" s="2622"/>
      <c r="AQ21" s="698"/>
      <c r="AR21" s="618"/>
      <c r="AS21" s="2529"/>
      <c r="AT21" s="2529"/>
      <c r="AU21" s="2529"/>
      <c r="AV21" s="2529"/>
      <c r="AW21" s="2529"/>
      <c r="AX21" s="619"/>
      <c r="AY21" s="2411"/>
      <c r="AZ21" s="2412"/>
      <c r="BA21" s="2412"/>
      <c r="BB21" s="2412"/>
      <c r="BC21" s="2412"/>
      <c r="BD21" s="2412"/>
      <c r="BE21" s="2412"/>
      <c r="BF21" s="2412"/>
      <c r="BG21" s="2412"/>
      <c r="BH21" s="2413"/>
      <c r="BI21" s="2411"/>
      <c r="BJ21" s="2412"/>
      <c r="BK21" s="2412"/>
      <c r="BL21" s="2412"/>
      <c r="BM21" s="2412"/>
      <c r="BN21" s="2412"/>
      <c r="BO21" s="2412"/>
      <c r="BP21" s="2412"/>
      <c r="BQ21" s="2412"/>
      <c r="BR21" s="2412"/>
      <c r="BS21" s="2412"/>
      <c r="BT21" s="2412"/>
      <c r="BU21" s="2412"/>
      <c r="BV21" s="2413"/>
      <c r="BW21" s="2411"/>
      <c r="BX21" s="2412"/>
      <c r="BY21" s="2412"/>
      <c r="BZ21" s="2412"/>
      <c r="CA21" s="2412"/>
      <c r="CB21" s="2412"/>
      <c r="CC21" s="2412"/>
      <c r="CD21" s="2412"/>
      <c r="CE21" s="2412"/>
      <c r="CF21" s="2413"/>
    </row>
    <row r="22" spans="1:84" ht="13.5" customHeight="1">
      <c r="A22" s="608"/>
      <c r="B22" s="609"/>
      <c r="C22" s="2623"/>
      <c r="D22" s="2623"/>
      <c r="E22" s="2623"/>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3"/>
      <c r="AK22" s="2623"/>
      <c r="AL22" s="2623"/>
      <c r="AM22" s="2623"/>
      <c r="AN22" s="2623"/>
      <c r="AO22" s="2623"/>
      <c r="AP22" s="2623"/>
      <c r="AQ22" s="699"/>
      <c r="AR22" s="618"/>
      <c r="AS22" s="2529"/>
      <c r="AT22" s="2529"/>
      <c r="AU22" s="2529"/>
      <c r="AV22" s="2529"/>
      <c r="AW22" s="2529"/>
      <c r="AX22" s="619"/>
      <c r="AY22" s="2624" t="s">
        <v>1338</v>
      </c>
      <c r="AZ22" s="2625"/>
      <c r="BA22" s="2625"/>
      <c r="BB22" s="2625"/>
      <c r="BC22" s="2625"/>
      <c r="BD22" s="2625"/>
      <c r="BE22" s="2625"/>
      <c r="BF22" s="2625"/>
      <c r="BG22" s="2625"/>
      <c r="BH22" s="2626"/>
      <c r="BI22" s="2630" t="s">
        <v>1339</v>
      </c>
      <c r="BJ22" s="2631"/>
      <c r="BK22" s="2631"/>
      <c r="BL22" s="2631"/>
      <c r="BM22" s="2631"/>
      <c r="BN22" s="2632" t="s">
        <v>1340</v>
      </c>
      <c r="BO22" s="2633"/>
      <c r="BP22" s="2633"/>
      <c r="BQ22" s="2633"/>
      <c r="BR22" s="2633"/>
      <c r="BS22" s="2633"/>
      <c r="BT22" s="2633"/>
      <c r="BU22" s="2633"/>
      <c r="BV22" s="2634"/>
      <c r="BW22" s="2624" t="s">
        <v>1341</v>
      </c>
      <c r="BX22" s="2395"/>
      <c r="BY22" s="2395"/>
      <c r="BZ22" s="2395"/>
      <c r="CA22" s="2395"/>
      <c r="CB22" s="2395"/>
      <c r="CC22" s="2395"/>
      <c r="CD22" s="2395"/>
      <c r="CE22" s="2395"/>
      <c r="CF22" s="2396"/>
    </row>
    <row r="23" spans="1:84" ht="13.5" customHeight="1">
      <c r="A23" s="608"/>
      <c r="B23" s="616"/>
      <c r="C23" s="2553" t="s">
        <v>1337</v>
      </c>
      <c r="D23" s="2553"/>
      <c r="E23" s="2553"/>
      <c r="F23" s="2553"/>
      <c r="G23" s="2553"/>
      <c r="H23" s="617"/>
      <c r="I23" s="2400"/>
      <c r="J23" s="2401"/>
      <c r="K23" s="2401"/>
      <c r="L23" s="240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2"/>
      <c r="AQ23" s="612"/>
      <c r="AR23" s="618"/>
      <c r="AS23" s="2529"/>
      <c r="AT23" s="2529"/>
      <c r="AU23" s="2529"/>
      <c r="AV23" s="2529"/>
      <c r="AW23" s="2529"/>
      <c r="AX23" s="619"/>
      <c r="AY23" s="2627"/>
      <c r="AZ23" s="2628"/>
      <c r="BA23" s="2628"/>
      <c r="BB23" s="2628"/>
      <c r="BC23" s="2628"/>
      <c r="BD23" s="2628"/>
      <c r="BE23" s="2628"/>
      <c r="BF23" s="2628"/>
      <c r="BG23" s="2628"/>
      <c r="BH23" s="2629"/>
      <c r="BI23" s="2610" t="s">
        <v>1342</v>
      </c>
      <c r="BJ23" s="2611"/>
      <c r="BK23" s="2611"/>
      <c r="BL23" s="2611"/>
      <c r="BM23" s="2611"/>
      <c r="BN23" s="2635"/>
      <c r="BO23" s="2635"/>
      <c r="BP23" s="2635"/>
      <c r="BQ23" s="2635"/>
      <c r="BR23" s="2635"/>
      <c r="BS23" s="2635"/>
      <c r="BT23" s="2635"/>
      <c r="BU23" s="2635"/>
      <c r="BV23" s="2636"/>
      <c r="BW23" s="2397"/>
      <c r="BX23" s="2398"/>
      <c r="BY23" s="2398"/>
      <c r="BZ23" s="2398"/>
      <c r="CA23" s="2398"/>
      <c r="CB23" s="2398"/>
      <c r="CC23" s="2398"/>
      <c r="CD23" s="2398"/>
      <c r="CE23" s="2398"/>
      <c r="CF23" s="2399"/>
    </row>
    <row r="24" spans="1:84" ht="13.5" customHeight="1">
      <c r="A24" s="608"/>
      <c r="B24" s="618"/>
      <c r="C24" s="2554"/>
      <c r="D24" s="2554"/>
      <c r="E24" s="2554"/>
      <c r="F24" s="2554"/>
      <c r="G24" s="2554"/>
      <c r="H24" s="619"/>
      <c r="I24" s="2567"/>
      <c r="J24" s="2552"/>
      <c r="K24" s="2552"/>
      <c r="L24" s="2552"/>
      <c r="M24" s="2552"/>
      <c r="N24" s="2552"/>
      <c r="O24" s="2552"/>
      <c r="P24" s="2552"/>
      <c r="Q24" s="2552"/>
      <c r="R24" s="2552"/>
      <c r="S24" s="2552"/>
      <c r="T24" s="2552"/>
      <c r="U24" s="2552"/>
      <c r="V24" s="2552"/>
      <c r="W24" s="2552"/>
      <c r="X24" s="2552"/>
      <c r="Y24" s="2552"/>
      <c r="Z24" s="2552"/>
      <c r="AA24" s="2552"/>
      <c r="AB24" s="2552"/>
      <c r="AC24" s="2552"/>
      <c r="AD24" s="2552"/>
      <c r="AE24" s="2552"/>
      <c r="AF24" s="2552"/>
      <c r="AG24" s="2552"/>
      <c r="AH24" s="2552"/>
      <c r="AI24" s="2552"/>
      <c r="AJ24" s="2552"/>
      <c r="AK24" s="2552"/>
      <c r="AL24" s="2552"/>
      <c r="AM24" s="2552"/>
      <c r="AN24" s="2552"/>
      <c r="AO24" s="2552"/>
      <c r="AP24" s="2568"/>
      <c r="AQ24" s="612"/>
      <c r="AR24" s="618"/>
      <c r="AS24" s="2529"/>
      <c r="AT24" s="2529"/>
      <c r="AU24" s="2529"/>
      <c r="AV24" s="2529"/>
      <c r="AW24" s="2529"/>
      <c r="AX24" s="619"/>
      <c r="AY24" s="2531" t="s">
        <v>1338</v>
      </c>
      <c r="AZ24" s="2532"/>
      <c r="BA24" s="2532"/>
      <c r="BB24" s="2532"/>
      <c r="BC24" s="2532"/>
      <c r="BD24" s="2532"/>
      <c r="BE24" s="2532"/>
      <c r="BF24" s="2532"/>
      <c r="BG24" s="2532"/>
      <c r="BH24" s="2533"/>
      <c r="BI24" s="2537" t="s">
        <v>1339</v>
      </c>
      <c r="BJ24" s="2538"/>
      <c r="BK24" s="2538"/>
      <c r="BL24" s="2538"/>
      <c r="BM24" s="2538"/>
      <c r="BN24" s="2539" t="s">
        <v>1340</v>
      </c>
      <c r="BO24" s="2540"/>
      <c r="BP24" s="2540"/>
      <c r="BQ24" s="2540"/>
      <c r="BR24" s="2540"/>
      <c r="BS24" s="2540"/>
      <c r="BT24" s="2540"/>
      <c r="BU24" s="2540"/>
      <c r="BV24" s="2541"/>
      <c r="BW24" s="2531" t="s">
        <v>1341</v>
      </c>
      <c r="BX24" s="2354"/>
      <c r="BY24" s="2354"/>
      <c r="BZ24" s="2354"/>
      <c r="CA24" s="2354"/>
      <c r="CB24" s="2354"/>
      <c r="CC24" s="2354"/>
      <c r="CD24" s="2354"/>
      <c r="CE24" s="2354"/>
      <c r="CF24" s="2355"/>
    </row>
    <row r="25" spans="1:84" ht="13.5" customHeight="1">
      <c r="A25" s="608"/>
      <c r="B25" s="620"/>
      <c r="C25" s="2555"/>
      <c r="D25" s="2555"/>
      <c r="E25" s="2555"/>
      <c r="F25" s="2555"/>
      <c r="G25" s="2555"/>
      <c r="H25" s="621"/>
      <c r="I25" s="2403"/>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404"/>
      <c r="AM25" s="2404"/>
      <c r="AN25" s="2404"/>
      <c r="AO25" s="2404"/>
      <c r="AP25" s="2405"/>
      <c r="AQ25" s="612"/>
      <c r="AR25" s="620"/>
      <c r="AS25" s="2530"/>
      <c r="AT25" s="2530"/>
      <c r="AU25" s="2530"/>
      <c r="AV25" s="2530"/>
      <c r="AW25" s="2530"/>
      <c r="AX25" s="621"/>
      <c r="AY25" s="2534"/>
      <c r="AZ25" s="2535"/>
      <c r="BA25" s="2535"/>
      <c r="BB25" s="2535"/>
      <c r="BC25" s="2535"/>
      <c r="BD25" s="2535"/>
      <c r="BE25" s="2535"/>
      <c r="BF25" s="2535"/>
      <c r="BG25" s="2535"/>
      <c r="BH25" s="2536"/>
      <c r="BI25" s="2473" t="s">
        <v>1342</v>
      </c>
      <c r="BJ25" s="2474"/>
      <c r="BK25" s="2474"/>
      <c r="BL25" s="2474"/>
      <c r="BM25" s="2474"/>
      <c r="BN25" s="2542"/>
      <c r="BO25" s="2542"/>
      <c r="BP25" s="2542"/>
      <c r="BQ25" s="2542"/>
      <c r="BR25" s="2542"/>
      <c r="BS25" s="2542"/>
      <c r="BT25" s="2542"/>
      <c r="BU25" s="2542"/>
      <c r="BV25" s="2543"/>
      <c r="BW25" s="2356"/>
      <c r="BX25" s="2357"/>
      <c r="BY25" s="2357"/>
      <c r="BZ25" s="2357"/>
      <c r="CA25" s="2357"/>
      <c r="CB25" s="2357"/>
      <c r="CC25" s="2357"/>
      <c r="CD25" s="2357"/>
      <c r="CE25" s="2357"/>
      <c r="CF25" s="2358"/>
    </row>
    <row r="26" spans="1:84" ht="13.5" customHeight="1">
      <c r="A26" s="608"/>
      <c r="B26" s="616"/>
      <c r="C26" s="2348" t="s">
        <v>1343</v>
      </c>
      <c r="D26" s="2348"/>
      <c r="E26" s="2348"/>
      <c r="F26" s="2348"/>
      <c r="G26" s="2348"/>
      <c r="H26" s="617"/>
      <c r="I26" s="2521" t="s">
        <v>1344</v>
      </c>
      <c r="J26" s="2522"/>
      <c r="K26" s="2522"/>
      <c r="L26" s="2522"/>
      <c r="M26" s="2522"/>
      <c r="N26" s="2522"/>
      <c r="O26" s="2522"/>
      <c r="P26" s="2522"/>
      <c r="Q26" s="2522"/>
      <c r="R26" s="2522"/>
      <c r="S26" s="2522"/>
      <c r="T26" s="2522"/>
      <c r="U26" s="2522"/>
      <c r="V26" s="2523"/>
      <c r="W26" s="623"/>
      <c r="X26" s="2348" t="s">
        <v>78</v>
      </c>
      <c r="Y26" s="2348"/>
      <c r="Z26" s="2348"/>
      <c r="AA26" s="2348"/>
      <c r="AB26" s="2348"/>
      <c r="AC26" s="617"/>
      <c r="AD26" s="2521" t="s">
        <v>1345</v>
      </c>
      <c r="AE26" s="2439"/>
      <c r="AF26" s="2439"/>
      <c r="AG26" s="2439"/>
      <c r="AH26" s="2439"/>
      <c r="AI26" s="2439"/>
      <c r="AJ26" s="2439"/>
      <c r="AK26" s="2439"/>
      <c r="AL26" s="2439"/>
      <c r="AM26" s="2439"/>
      <c r="AN26" s="2439"/>
      <c r="AO26" s="2439"/>
      <c r="AP26" s="2440"/>
      <c r="AQ26" s="656"/>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row>
    <row r="27" spans="1:84" ht="13.5" customHeight="1">
      <c r="A27" s="608"/>
      <c r="B27" s="620"/>
      <c r="C27" s="2351"/>
      <c r="D27" s="2351"/>
      <c r="E27" s="2351"/>
      <c r="F27" s="2351"/>
      <c r="G27" s="2351"/>
      <c r="H27" s="621"/>
      <c r="I27" s="2524"/>
      <c r="J27" s="2525"/>
      <c r="K27" s="2525"/>
      <c r="L27" s="2525"/>
      <c r="M27" s="2525"/>
      <c r="N27" s="2525"/>
      <c r="O27" s="2525"/>
      <c r="P27" s="2525"/>
      <c r="Q27" s="2525"/>
      <c r="R27" s="2525"/>
      <c r="S27" s="2525"/>
      <c r="T27" s="2525"/>
      <c r="U27" s="2525"/>
      <c r="V27" s="2526"/>
      <c r="W27" s="627"/>
      <c r="X27" s="2496"/>
      <c r="Y27" s="2496"/>
      <c r="Z27" s="2496"/>
      <c r="AA27" s="2496"/>
      <c r="AB27" s="2496"/>
      <c r="AC27" s="619"/>
      <c r="AD27" s="2527"/>
      <c r="AE27" s="2504"/>
      <c r="AF27" s="2504"/>
      <c r="AG27" s="2504"/>
      <c r="AH27" s="2504"/>
      <c r="AI27" s="2504"/>
      <c r="AJ27" s="2504"/>
      <c r="AK27" s="2504"/>
      <c r="AL27" s="2504"/>
      <c r="AM27" s="2504"/>
      <c r="AN27" s="2504"/>
      <c r="AO27" s="2504"/>
      <c r="AP27" s="2505"/>
      <c r="AQ27" s="656"/>
      <c r="AR27" s="616"/>
      <c r="AS27" s="2460" t="s">
        <v>1384</v>
      </c>
      <c r="AT27" s="2460"/>
      <c r="AU27" s="2460"/>
      <c r="AV27" s="2460"/>
      <c r="AW27" s="2460"/>
      <c r="AX27" s="617"/>
      <c r="AY27" s="662" t="s">
        <v>1375</v>
      </c>
      <c r="AZ27" s="2460" t="s">
        <v>1376</v>
      </c>
      <c r="BA27" s="2460"/>
      <c r="BB27" s="2460"/>
      <c r="BC27" s="2460"/>
      <c r="BD27" s="658"/>
      <c r="BE27" s="2460" t="s">
        <v>1377</v>
      </c>
      <c r="BF27" s="2460"/>
      <c r="BG27" s="2460"/>
      <c r="BH27" s="2460"/>
      <c r="BI27" s="2460"/>
      <c r="BJ27" s="2460"/>
      <c r="BK27" s="2460"/>
      <c r="BL27" s="2460"/>
      <c r="BM27" s="2460"/>
      <c r="BN27" s="2460"/>
      <c r="BO27" s="2466" t="s">
        <v>1378</v>
      </c>
      <c r="BP27" s="2466"/>
      <c r="BQ27" s="2466"/>
      <c r="BR27" s="2466"/>
      <c r="BS27" s="2466"/>
      <c r="BT27" s="2466"/>
      <c r="BU27" s="2466"/>
      <c r="BV27" s="2466"/>
      <c r="BW27" s="2466"/>
      <c r="BX27" s="2460" t="s">
        <v>1379</v>
      </c>
      <c r="BY27" s="2460"/>
      <c r="BZ27" s="2460"/>
      <c r="CA27" s="2460"/>
      <c r="CB27" s="2460"/>
      <c r="CC27" s="2460"/>
      <c r="CD27" s="2460"/>
      <c r="CE27" s="2460"/>
      <c r="CF27" s="2463"/>
    </row>
    <row r="28" spans="1:84" ht="13.5" customHeight="1">
      <c r="A28" s="608"/>
      <c r="B28" s="618"/>
      <c r="C28" s="2496" t="s">
        <v>1368</v>
      </c>
      <c r="D28" s="2496"/>
      <c r="E28" s="2496"/>
      <c r="F28" s="2496"/>
      <c r="G28" s="2496"/>
      <c r="H28" s="619"/>
      <c r="I28" s="2497" t="s">
        <v>1348</v>
      </c>
      <c r="J28" s="2498"/>
      <c r="K28" s="2498"/>
      <c r="L28" s="2498"/>
      <c r="M28" s="2498"/>
      <c r="N28" s="2498"/>
      <c r="O28" s="2498"/>
      <c r="P28" s="2498"/>
      <c r="Q28" s="2498"/>
      <c r="R28" s="2498"/>
      <c r="S28" s="2498"/>
      <c r="T28" s="2498"/>
      <c r="U28" s="2498"/>
      <c r="V28" s="2499"/>
      <c r="W28" s="627"/>
      <c r="X28" s="2496"/>
      <c r="Y28" s="2496"/>
      <c r="Z28" s="2496"/>
      <c r="AA28" s="2496"/>
      <c r="AB28" s="2496"/>
      <c r="AC28" s="619"/>
      <c r="AD28" s="2503" t="s">
        <v>1346</v>
      </c>
      <c r="AE28" s="2504"/>
      <c r="AF28" s="2504"/>
      <c r="AG28" s="2504"/>
      <c r="AH28" s="2504"/>
      <c r="AI28" s="2504"/>
      <c r="AJ28" s="2504"/>
      <c r="AK28" s="2504"/>
      <c r="AL28" s="2504"/>
      <c r="AM28" s="2504"/>
      <c r="AN28" s="2504"/>
      <c r="AO28" s="2504"/>
      <c r="AP28" s="2505"/>
      <c r="AQ28" s="656"/>
      <c r="AR28" s="618"/>
      <c r="AS28" s="2461"/>
      <c r="AT28" s="2461"/>
      <c r="AU28" s="2461"/>
      <c r="AV28" s="2461"/>
      <c r="AW28" s="2461"/>
      <c r="AX28" s="619"/>
      <c r="AY28" s="663"/>
      <c r="AZ28" s="2461"/>
      <c r="BA28" s="2461"/>
      <c r="BB28" s="2461"/>
      <c r="BC28" s="2461"/>
      <c r="BD28" s="664"/>
      <c r="BE28" s="2462"/>
      <c r="BF28" s="2462"/>
      <c r="BG28" s="2462"/>
      <c r="BH28" s="2462"/>
      <c r="BI28" s="2462"/>
      <c r="BJ28" s="2462"/>
      <c r="BK28" s="2462"/>
      <c r="BL28" s="2462"/>
      <c r="BM28" s="2462"/>
      <c r="BN28" s="2462"/>
      <c r="BO28" s="2466"/>
      <c r="BP28" s="2466"/>
      <c r="BQ28" s="2466"/>
      <c r="BR28" s="2466"/>
      <c r="BS28" s="2466"/>
      <c r="BT28" s="2466"/>
      <c r="BU28" s="2466"/>
      <c r="BV28" s="2466"/>
      <c r="BW28" s="2466"/>
      <c r="BX28" s="2462"/>
      <c r="BY28" s="2462"/>
      <c r="BZ28" s="2462"/>
      <c r="CA28" s="2462"/>
      <c r="CB28" s="2462"/>
      <c r="CC28" s="2462"/>
      <c r="CD28" s="2462"/>
      <c r="CE28" s="2462"/>
      <c r="CF28" s="2465"/>
    </row>
    <row r="29" spans="1:84" ht="13.5" customHeight="1">
      <c r="A29" s="608"/>
      <c r="B29" s="620"/>
      <c r="C29" s="2351"/>
      <c r="D29" s="2351"/>
      <c r="E29" s="2351"/>
      <c r="F29" s="2351"/>
      <c r="G29" s="2351"/>
      <c r="H29" s="621"/>
      <c r="I29" s="2500"/>
      <c r="J29" s="2501"/>
      <c r="K29" s="2501"/>
      <c r="L29" s="2501"/>
      <c r="M29" s="2501"/>
      <c r="N29" s="2501"/>
      <c r="O29" s="2501"/>
      <c r="P29" s="2501"/>
      <c r="Q29" s="2501"/>
      <c r="R29" s="2501"/>
      <c r="S29" s="2501"/>
      <c r="T29" s="2501"/>
      <c r="U29" s="2501"/>
      <c r="V29" s="2502"/>
      <c r="W29" s="624"/>
      <c r="X29" s="2351"/>
      <c r="Y29" s="2351"/>
      <c r="Z29" s="2351"/>
      <c r="AA29" s="2351"/>
      <c r="AB29" s="2351"/>
      <c r="AC29" s="621"/>
      <c r="AD29" s="2441"/>
      <c r="AE29" s="2442"/>
      <c r="AF29" s="2442"/>
      <c r="AG29" s="2442"/>
      <c r="AH29" s="2442"/>
      <c r="AI29" s="2442"/>
      <c r="AJ29" s="2442"/>
      <c r="AK29" s="2442"/>
      <c r="AL29" s="2442"/>
      <c r="AM29" s="2442"/>
      <c r="AN29" s="2442"/>
      <c r="AO29" s="2442"/>
      <c r="AP29" s="2443"/>
      <c r="AQ29" s="697"/>
      <c r="AR29" s="618"/>
      <c r="AS29" s="2461"/>
      <c r="AT29" s="2461"/>
      <c r="AU29" s="2461"/>
      <c r="AV29" s="2461"/>
      <c r="AW29" s="2461"/>
      <c r="AX29" s="619"/>
      <c r="AY29" s="665"/>
      <c r="AZ29" s="2461"/>
      <c r="BA29" s="2461"/>
      <c r="BB29" s="2461"/>
      <c r="BC29" s="2461"/>
      <c r="BD29" s="619"/>
      <c r="BE29" s="2612" t="s">
        <v>1381</v>
      </c>
      <c r="BF29" s="2612"/>
      <c r="BG29" s="2612"/>
      <c r="BH29" s="2612"/>
      <c r="BI29" s="2612"/>
      <c r="BJ29" s="2612"/>
      <c r="BK29" s="2612"/>
      <c r="BL29" s="2612"/>
      <c r="BM29" s="2612"/>
      <c r="BN29" s="2612"/>
      <c r="BO29" s="2614" t="s">
        <v>1381</v>
      </c>
      <c r="BP29" s="2614"/>
      <c r="BQ29" s="2614"/>
      <c r="BR29" s="2614"/>
      <c r="BS29" s="2614"/>
      <c r="BT29" s="2614"/>
      <c r="BU29" s="2614"/>
      <c r="BV29" s="2614"/>
      <c r="BW29" s="2614"/>
      <c r="BX29" s="2612" t="s">
        <v>1381</v>
      </c>
      <c r="BY29" s="2612"/>
      <c r="BZ29" s="2612"/>
      <c r="CA29" s="2612"/>
      <c r="CB29" s="2612"/>
      <c r="CC29" s="2612"/>
      <c r="CD29" s="2612"/>
      <c r="CE29" s="2612"/>
      <c r="CF29" s="2615"/>
    </row>
    <row r="30" spans="1:84" ht="13.5" customHeight="1">
      <c r="A30" s="608"/>
      <c r="B30" s="609"/>
      <c r="C30" s="696"/>
      <c r="D30" s="693"/>
      <c r="E30" s="693"/>
      <c r="F30" s="693"/>
      <c r="G30" s="693"/>
      <c r="H30" s="693"/>
      <c r="I30" s="612"/>
      <c r="J30" s="612"/>
      <c r="K30" s="612"/>
      <c r="L30" s="612"/>
      <c r="M30" s="612"/>
      <c r="N30" s="612"/>
      <c r="O30" s="612"/>
      <c r="P30" s="612"/>
      <c r="Q30" s="612"/>
      <c r="R30" s="612"/>
      <c r="S30" s="612"/>
      <c r="T30" s="612"/>
      <c r="U30" s="612"/>
      <c r="V30" s="612"/>
      <c r="W30" s="612"/>
      <c r="X30" s="612"/>
      <c r="Y30" s="700"/>
      <c r="Z30" s="700"/>
      <c r="AA30" s="700"/>
      <c r="AB30" s="700"/>
      <c r="AC30" s="612"/>
      <c r="AD30" s="697"/>
      <c r="AE30" s="697"/>
      <c r="AF30" s="697"/>
      <c r="AG30" s="697"/>
      <c r="AH30" s="697"/>
      <c r="AI30" s="697"/>
      <c r="AJ30" s="697"/>
      <c r="AK30" s="697"/>
      <c r="AL30" s="697"/>
      <c r="AM30" s="697"/>
      <c r="AN30" s="697"/>
      <c r="AO30" s="697"/>
      <c r="AP30" s="697"/>
      <c r="AQ30" s="622"/>
      <c r="AR30" s="618"/>
      <c r="AS30" s="2461"/>
      <c r="AT30" s="2461"/>
      <c r="AU30" s="2461"/>
      <c r="AV30" s="2461"/>
      <c r="AW30" s="2461"/>
      <c r="AX30" s="619"/>
      <c r="AY30" s="665"/>
      <c r="AZ30" s="2461"/>
      <c r="BA30" s="2461"/>
      <c r="BB30" s="2461"/>
      <c r="BC30" s="2461"/>
      <c r="BD30" s="619"/>
      <c r="BE30" s="2613"/>
      <c r="BF30" s="2613"/>
      <c r="BG30" s="2613"/>
      <c r="BH30" s="2613"/>
      <c r="BI30" s="2613"/>
      <c r="BJ30" s="2613"/>
      <c r="BK30" s="2613"/>
      <c r="BL30" s="2613"/>
      <c r="BM30" s="2613"/>
      <c r="BN30" s="2613"/>
      <c r="BO30" s="2614"/>
      <c r="BP30" s="2614"/>
      <c r="BQ30" s="2614"/>
      <c r="BR30" s="2614"/>
      <c r="BS30" s="2614"/>
      <c r="BT30" s="2614"/>
      <c r="BU30" s="2614"/>
      <c r="BV30" s="2614"/>
      <c r="BW30" s="2614"/>
      <c r="BX30" s="2613"/>
      <c r="BY30" s="2613"/>
      <c r="BZ30" s="2613"/>
      <c r="CA30" s="2613"/>
      <c r="CB30" s="2613"/>
      <c r="CC30" s="2613"/>
      <c r="CD30" s="2613"/>
      <c r="CE30" s="2613"/>
      <c r="CF30" s="2616"/>
    </row>
    <row r="31" spans="1:84" ht="13.5" customHeight="1">
      <c r="A31" s="608"/>
      <c r="B31" s="616"/>
      <c r="C31" s="2528" t="s">
        <v>1332</v>
      </c>
      <c r="D31" s="2528"/>
      <c r="E31" s="2528"/>
      <c r="F31" s="2528"/>
      <c r="G31" s="2528"/>
      <c r="H31" s="617"/>
      <c r="I31" s="2408" t="s">
        <v>1367</v>
      </c>
      <c r="J31" s="2409"/>
      <c r="K31" s="2409"/>
      <c r="L31" s="2409"/>
      <c r="M31" s="2409"/>
      <c r="N31" s="2409"/>
      <c r="O31" s="2409"/>
      <c r="P31" s="2409"/>
      <c r="Q31" s="2409"/>
      <c r="R31" s="2410"/>
      <c r="S31" s="2408" t="s">
        <v>1334</v>
      </c>
      <c r="T31" s="2409"/>
      <c r="U31" s="2409"/>
      <c r="V31" s="2409"/>
      <c r="W31" s="2409"/>
      <c r="X31" s="2409"/>
      <c r="Y31" s="2409"/>
      <c r="Z31" s="2409"/>
      <c r="AA31" s="2409"/>
      <c r="AB31" s="2409"/>
      <c r="AC31" s="2409"/>
      <c r="AD31" s="2409"/>
      <c r="AE31" s="2409"/>
      <c r="AF31" s="2410"/>
      <c r="AG31" s="2408" t="s">
        <v>1335</v>
      </c>
      <c r="AH31" s="2409"/>
      <c r="AI31" s="2409"/>
      <c r="AJ31" s="2409"/>
      <c r="AK31" s="2409"/>
      <c r="AL31" s="2409"/>
      <c r="AM31" s="2409"/>
      <c r="AN31" s="2409"/>
      <c r="AO31" s="2409"/>
      <c r="AP31" s="2410"/>
      <c r="AQ31" s="622"/>
      <c r="AR31" s="618"/>
      <c r="AS31" s="2461"/>
      <c r="AT31" s="2461"/>
      <c r="AU31" s="2461"/>
      <c r="AV31" s="2461"/>
      <c r="AW31" s="2461"/>
      <c r="AX31" s="619"/>
      <c r="AY31" s="2456" t="s">
        <v>1382</v>
      </c>
      <c r="AZ31" s="2354"/>
      <c r="BA31" s="2354"/>
      <c r="BB31" s="2354"/>
      <c r="BC31" s="2354"/>
      <c r="BD31" s="2355"/>
      <c r="BE31" s="2408" t="s">
        <v>1383</v>
      </c>
      <c r="BF31" s="2409"/>
      <c r="BG31" s="2409"/>
      <c r="BH31" s="2409"/>
      <c r="BI31" s="2409"/>
      <c r="BJ31" s="2409"/>
      <c r="BK31" s="2409"/>
      <c r="BL31" s="2408" t="s">
        <v>1377</v>
      </c>
      <c r="BM31" s="2409"/>
      <c r="BN31" s="2409"/>
      <c r="BO31" s="2409"/>
      <c r="BP31" s="2409"/>
      <c r="BQ31" s="2409"/>
      <c r="BR31" s="2409"/>
      <c r="BS31" s="2410"/>
      <c r="BT31" s="2408" t="s">
        <v>1378</v>
      </c>
      <c r="BU31" s="2409"/>
      <c r="BV31" s="2409"/>
      <c r="BW31" s="2409"/>
      <c r="BX31" s="2409"/>
      <c r="BY31" s="2409"/>
      <c r="BZ31" s="2410"/>
      <c r="CA31" s="2408" t="s">
        <v>1379</v>
      </c>
      <c r="CB31" s="2409"/>
      <c r="CC31" s="2409"/>
      <c r="CD31" s="2409"/>
      <c r="CE31" s="2409"/>
      <c r="CF31" s="2410"/>
    </row>
    <row r="32" spans="1:84" ht="13.5" customHeight="1">
      <c r="A32" s="608"/>
      <c r="B32" s="618"/>
      <c r="C32" s="2529"/>
      <c r="D32" s="2529"/>
      <c r="E32" s="2529"/>
      <c r="F32" s="2529"/>
      <c r="G32" s="2529"/>
      <c r="H32" s="619"/>
      <c r="I32" s="2411"/>
      <c r="J32" s="2412"/>
      <c r="K32" s="2412"/>
      <c r="L32" s="2412"/>
      <c r="M32" s="2412"/>
      <c r="N32" s="2412"/>
      <c r="O32" s="2412"/>
      <c r="P32" s="2412"/>
      <c r="Q32" s="2412"/>
      <c r="R32" s="2413"/>
      <c r="S32" s="2411"/>
      <c r="T32" s="2412"/>
      <c r="U32" s="2412"/>
      <c r="V32" s="2412"/>
      <c r="W32" s="2412"/>
      <c r="X32" s="2412"/>
      <c r="Y32" s="2412"/>
      <c r="Z32" s="2412"/>
      <c r="AA32" s="2412"/>
      <c r="AB32" s="2412"/>
      <c r="AC32" s="2412"/>
      <c r="AD32" s="2412"/>
      <c r="AE32" s="2412"/>
      <c r="AF32" s="2413"/>
      <c r="AG32" s="2411"/>
      <c r="AH32" s="2412"/>
      <c r="AI32" s="2412"/>
      <c r="AJ32" s="2412"/>
      <c r="AK32" s="2412"/>
      <c r="AL32" s="2412"/>
      <c r="AM32" s="2412"/>
      <c r="AN32" s="2412"/>
      <c r="AO32" s="2412"/>
      <c r="AP32" s="2413"/>
      <c r="AQ32" s="612"/>
      <c r="AR32" s="618"/>
      <c r="AS32" s="2461"/>
      <c r="AT32" s="2461"/>
      <c r="AU32" s="2461"/>
      <c r="AV32" s="2461"/>
      <c r="AW32" s="2461"/>
      <c r="AX32" s="619"/>
      <c r="AY32" s="2457"/>
      <c r="AZ32" s="2458"/>
      <c r="BA32" s="2458"/>
      <c r="BB32" s="2458"/>
      <c r="BC32" s="2458"/>
      <c r="BD32" s="2459"/>
      <c r="BE32" s="2411"/>
      <c r="BF32" s="2412"/>
      <c r="BG32" s="2412"/>
      <c r="BH32" s="2412"/>
      <c r="BI32" s="2412"/>
      <c r="BJ32" s="2412"/>
      <c r="BK32" s="2412"/>
      <c r="BL32" s="2411"/>
      <c r="BM32" s="2412"/>
      <c r="BN32" s="2412"/>
      <c r="BO32" s="2412"/>
      <c r="BP32" s="2412"/>
      <c r="BQ32" s="2412"/>
      <c r="BR32" s="2412"/>
      <c r="BS32" s="2413"/>
      <c r="BT32" s="2411"/>
      <c r="BU32" s="2412"/>
      <c r="BV32" s="2412"/>
      <c r="BW32" s="2412"/>
      <c r="BX32" s="2412"/>
      <c r="BY32" s="2412"/>
      <c r="BZ32" s="2413"/>
      <c r="CA32" s="2411"/>
      <c r="CB32" s="2412"/>
      <c r="CC32" s="2412"/>
      <c r="CD32" s="2412"/>
      <c r="CE32" s="2412"/>
      <c r="CF32" s="2413"/>
    </row>
    <row r="33" spans="1:84" ht="13.5" customHeight="1">
      <c r="A33" s="608"/>
      <c r="B33" s="618"/>
      <c r="C33" s="2529"/>
      <c r="D33" s="2529"/>
      <c r="E33" s="2529"/>
      <c r="F33" s="2529"/>
      <c r="G33" s="2529"/>
      <c r="H33" s="619"/>
      <c r="I33" s="2506" t="s">
        <v>1338</v>
      </c>
      <c r="J33" s="2507"/>
      <c r="K33" s="2507"/>
      <c r="L33" s="2507"/>
      <c r="M33" s="2507"/>
      <c r="N33" s="2507"/>
      <c r="O33" s="2507"/>
      <c r="P33" s="2507"/>
      <c r="Q33" s="2507"/>
      <c r="R33" s="2508"/>
      <c r="S33" s="2512" t="s">
        <v>1339</v>
      </c>
      <c r="T33" s="2513"/>
      <c r="U33" s="2513"/>
      <c r="V33" s="2513"/>
      <c r="W33" s="2513"/>
      <c r="X33" s="2514" t="s">
        <v>1340</v>
      </c>
      <c r="Y33" s="2515"/>
      <c r="Z33" s="2515"/>
      <c r="AA33" s="2515"/>
      <c r="AB33" s="2515"/>
      <c r="AC33" s="2515"/>
      <c r="AD33" s="2515"/>
      <c r="AE33" s="2515"/>
      <c r="AF33" s="2516"/>
      <c r="AG33" s="2506" t="s">
        <v>1341</v>
      </c>
      <c r="AH33" s="2401"/>
      <c r="AI33" s="2401"/>
      <c r="AJ33" s="2401"/>
      <c r="AK33" s="2401"/>
      <c r="AL33" s="2401"/>
      <c r="AM33" s="2401"/>
      <c r="AN33" s="2401"/>
      <c r="AO33" s="2401"/>
      <c r="AP33" s="2402"/>
      <c r="AQ33" s="612"/>
      <c r="AR33" s="618"/>
      <c r="AS33" s="2461"/>
      <c r="AT33" s="2461"/>
      <c r="AU33" s="2461"/>
      <c r="AV33" s="2461"/>
      <c r="AW33" s="2461"/>
      <c r="AX33" s="619"/>
      <c r="AY33" s="2457"/>
      <c r="AZ33" s="2458"/>
      <c r="BA33" s="2458"/>
      <c r="BB33" s="2458"/>
      <c r="BC33" s="2458"/>
      <c r="BD33" s="2459"/>
      <c r="BE33" s="2426"/>
      <c r="BF33" s="2427"/>
      <c r="BG33" s="2427"/>
      <c r="BH33" s="2427"/>
      <c r="BI33" s="2427"/>
      <c r="BJ33" s="2427"/>
      <c r="BK33" s="2427"/>
      <c r="BL33" s="2426"/>
      <c r="BM33" s="2427"/>
      <c r="BN33" s="2427"/>
      <c r="BO33" s="2427"/>
      <c r="BP33" s="2427"/>
      <c r="BQ33" s="2427"/>
      <c r="BR33" s="2427"/>
      <c r="BS33" s="2428"/>
      <c r="BT33" s="2426"/>
      <c r="BU33" s="2427"/>
      <c r="BV33" s="2427"/>
      <c r="BW33" s="2427"/>
      <c r="BX33" s="2427"/>
      <c r="BY33" s="2427"/>
      <c r="BZ33" s="2428"/>
      <c r="CA33" s="2426"/>
      <c r="CB33" s="2427"/>
      <c r="CC33" s="2427"/>
      <c r="CD33" s="2427"/>
      <c r="CE33" s="2427"/>
      <c r="CF33" s="2428"/>
    </row>
    <row r="34" spans="1:84" ht="13.5" customHeight="1">
      <c r="A34" s="608"/>
      <c r="B34" s="618"/>
      <c r="C34" s="2529"/>
      <c r="D34" s="2529"/>
      <c r="E34" s="2529"/>
      <c r="F34" s="2529"/>
      <c r="G34" s="2529"/>
      <c r="H34" s="619"/>
      <c r="I34" s="2509"/>
      <c r="J34" s="2510"/>
      <c r="K34" s="2510"/>
      <c r="L34" s="2510"/>
      <c r="M34" s="2510"/>
      <c r="N34" s="2510"/>
      <c r="O34" s="2510"/>
      <c r="P34" s="2510"/>
      <c r="Q34" s="2510"/>
      <c r="R34" s="2511"/>
      <c r="S34" s="2519" t="s">
        <v>1342</v>
      </c>
      <c r="T34" s="2520"/>
      <c r="U34" s="2520"/>
      <c r="V34" s="2520"/>
      <c r="W34" s="2520"/>
      <c r="X34" s="2517"/>
      <c r="Y34" s="2517"/>
      <c r="Z34" s="2517"/>
      <c r="AA34" s="2517"/>
      <c r="AB34" s="2517"/>
      <c r="AC34" s="2517"/>
      <c r="AD34" s="2517"/>
      <c r="AE34" s="2517"/>
      <c r="AF34" s="2518"/>
      <c r="AG34" s="2403"/>
      <c r="AH34" s="2404"/>
      <c r="AI34" s="2404"/>
      <c r="AJ34" s="2404"/>
      <c r="AK34" s="2404"/>
      <c r="AL34" s="2404"/>
      <c r="AM34" s="2404"/>
      <c r="AN34" s="2404"/>
      <c r="AO34" s="2404"/>
      <c r="AP34" s="2405"/>
      <c r="AQ34" s="612"/>
      <c r="AR34" s="620"/>
      <c r="AS34" s="2462"/>
      <c r="AT34" s="2462"/>
      <c r="AU34" s="2462"/>
      <c r="AV34" s="2462"/>
      <c r="AW34" s="2462"/>
      <c r="AX34" s="621"/>
      <c r="AY34" s="2356"/>
      <c r="AZ34" s="2357"/>
      <c r="BA34" s="2357"/>
      <c r="BB34" s="2357"/>
      <c r="BC34" s="2357"/>
      <c r="BD34" s="2358"/>
      <c r="BE34" s="2429"/>
      <c r="BF34" s="2430"/>
      <c r="BG34" s="2430"/>
      <c r="BH34" s="2430"/>
      <c r="BI34" s="2430"/>
      <c r="BJ34" s="2430"/>
      <c r="BK34" s="2430"/>
      <c r="BL34" s="2429"/>
      <c r="BM34" s="2430"/>
      <c r="BN34" s="2430"/>
      <c r="BO34" s="2430"/>
      <c r="BP34" s="2430"/>
      <c r="BQ34" s="2430"/>
      <c r="BR34" s="2430"/>
      <c r="BS34" s="2431"/>
      <c r="BT34" s="2429"/>
      <c r="BU34" s="2430"/>
      <c r="BV34" s="2430"/>
      <c r="BW34" s="2430"/>
      <c r="BX34" s="2430"/>
      <c r="BY34" s="2430"/>
      <c r="BZ34" s="2431"/>
      <c r="CA34" s="2429"/>
      <c r="CB34" s="2430"/>
      <c r="CC34" s="2430"/>
      <c r="CD34" s="2430"/>
      <c r="CE34" s="2430"/>
      <c r="CF34" s="2431"/>
    </row>
    <row r="35" spans="1:84" ht="13.5" customHeight="1">
      <c r="A35" s="608"/>
      <c r="B35" s="618"/>
      <c r="C35" s="2529"/>
      <c r="D35" s="2529"/>
      <c r="E35" s="2529"/>
      <c r="F35" s="2529"/>
      <c r="G35" s="2529"/>
      <c r="H35" s="619"/>
      <c r="I35" s="2531" t="s">
        <v>1338</v>
      </c>
      <c r="J35" s="2532"/>
      <c r="K35" s="2532"/>
      <c r="L35" s="2532"/>
      <c r="M35" s="2532"/>
      <c r="N35" s="2532"/>
      <c r="O35" s="2532"/>
      <c r="P35" s="2532"/>
      <c r="Q35" s="2532"/>
      <c r="R35" s="2533"/>
      <c r="S35" s="2537" t="s">
        <v>1339</v>
      </c>
      <c r="T35" s="2538"/>
      <c r="U35" s="2538"/>
      <c r="V35" s="2538"/>
      <c r="W35" s="2538"/>
      <c r="X35" s="2539" t="s">
        <v>1340</v>
      </c>
      <c r="Y35" s="2540"/>
      <c r="Z35" s="2540"/>
      <c r="AA35" s="2540"/>
      <c r="AB35" s="2540"/>
      <c r="AC35" s="2540"/>
      <c r="AD35" s="2540"/>
      <c r="AE35" s="2540"/>
      <c r="AF35" s="2541"/>
      <c r="AG35" s="2531" t="s">
        <v>1341</v>
      </c>
      <c r="AH35" s="2354"/>
      <c r="AI35" s="2354"/>
      <c r="AJ35" s="2354"/>
      <c r="AK35" s="2354"/>
      <c r="AL35" s="2354"/>
      <c r="AM35" s="2354"/>
      <c r="AN35" s="2354"/>
      <c r="AO35" s="2354"/>
      <c r="AP35" s="2355"/>
      <c r="AQ35" s="612"/>
      <c r="AR35" s="611"/>
      <c r="AS35" s="611"/>
      <c r="AT35" s="611"/>
      <c r="AU35" s="611"/>
      <c r="AV35" s="611"/>
      <c r="AW35" s="611"/>
      <c r="AX35" s="611"/>
      <c r="AY35" s="611"/>
      <c r="AZ35" s="611"/>
      <c r="BA35" s="611"/>
      <c r="BB35" s="611"/>
      <c r="BC35" s="611"/>
      <c r="BD35" s="611"/>
      <c r="BE35" s="611"/>
      <c r="BF35" s="611"/>
      <c r="BG35" s="611"/>
      <c r="BH35" s="611"/>
      <c r="BI35" s="611"/>
      <c r="BJ35" s="611"/>
      <c r="BK35" s="611"/>
      <c r="BL35" s="611"/>
      <c r="BM35" s="611"/>
      <c r="BN35" s="611"/>
      <c r="BO35" s="611"/>
      <c r="BP35" s="611"/>
      <c r="BQ35" s="611"/>
      <c r="BR35" s="611"/>
      <c r="BS35" s="611"/>
      <c r="BT35" s="611"/>
      <c r="BU35" s="611"/>
      <c r="BV35" s="611"/>
      <c r="BW35" s="611"/>
      <c r="BX35" s="611"/>
      <c r="BY35" s="611"/>
      <c r="BZ35" s="611"/>
      <c r="CA35" s="611"/>
      <c r="CB35" s="611"/>
      <c r="CC35" s="611"/>
      <c r="CD35" s="611"/>
      <c r="CE35" s="611"/>
      <c r="CF35" s="611"/>
    </row>
    <row r="36" spans="1:84" ht="13.5" customHeight="1">
      <c r="A36" s="608"/>
      <c r="B36" s="620"/>
      <c r="C36" s="2530"/>
      <c r="D36" s="2530"/>
      <c r="E36" s="2530"/>
      <c r="F36" s="2530"/>
      <c r="G36" s="2530"/>
      <c r="H36" s="621"/>
      <c r="I36" s="2534"/>
      <c r="J36" s="2535"/>
      <c r="K36" s="2535"/>
      <c r="L36" s="2535"/>
      <c r="M36" s="2535"/>
      <c r="N36" s="2535"/>
      <c r="O36" s="2535"/>
      <c r="P36" s="2535"/>
      <c r="Q36" s="2535"/>
      <c r="R36" s="2536"/>
      <c r="S36" s="2473" t="s">
        <v>1342</v>
      </c>
      <c r="T36" s="2474"/>
      <c r="U36" s="2474"/>
      <c r="V36" s="2474"/>
      <c r="W36" s="2474"/>
      <c r="X36" s="2542"/>
      <c r="Y36" s="2542"/>
      <c r="Z36" s="2542"/>
      <c r="AA36" s="2542"/>
      <c r="AB36" s="2542"/>
      <c r="AC36" s="2542"/>
      <c r="AD36" s="2542"/>
      <c r="AE36" s="2542"/>
      <c r="AF36" s="2543"/>
      <c r="AG36" s="2356"/>
      <c r="AH36" s="2357"/>
      <c r="AI36" s="2357"/>
      <c r="AJ36" s="2357"/>
      <c r="AK36" s="2357"/>
      <c r="AL36" s="2357"/>
      <c r="AM36" s="2357"/>
      <c r="AN36" s="2357"/>
      <c r="AO36" s="2357"/>
      <c r="AP36" s="2358"/>
      <c r="AQ36" s="612"/>
      <c r="AR36" s="2414" t="s">
        <v>1385</v>
      </c>
      <c r="AS36" s="2415"/>
      <c r="AT36" s="2415"/>
      <c r="AU36" s="2415"/>
      <c r="AV36" s="2415"/>
      <c r="AW36" s="2415"/>
      <c r="AX36" s="2415"/>
      <c r="AY36" s="2415"/>
      <c r="AZ36" s="2416"/>
      <c r="BA36" s="2408"/>
      <c r="BB36" s="2409"/>
      <c r="BC36" s="2409"/>
      <c r="BD36" s="2409"/>
      <c r="BE36" s="2409"/>
      <c r="BF36" s="2409"/>
      <c r="BG36" s="2409"/>
      <c r="BH36" s="2409"/>
      <c r="BI36" s="2409"/>
      <c r="BJ36" s="2409"/>
      <c r="BK36" s="2410"/>
      <c r="BL36" s="609"/>
      <c r="BM36" s="2414" t="s">
        <v>1386</v>
      </c>
      <c r="BN36" s="2415"/>
      <c r="BO36" s="2415"/>
      <c r="BP36" s="2415"/>
      <c r="BQ36" s="2415"/>
      <c r="BR36" s="2415"/>
      <c r="BS36" s="2415"/>
      <c r="BT36" s="2415"/>
      <c r="BU36" s="2416"/>
      <c r="BV36" s="2408"/>
      <c r="BW36" s="2409"/>
      <c r="BX36" s="2409"/>
      <c r="BY36" s="2409"/>
      <c r="BZ36" s="2409"/>
      <c r="CA36" s="2409"/>
      <c r="CB36" s="2409"/>
      <c r="CC36" s="2409"/>
      <c r="CD36" s="2409"/>
      <c r="CE36" s="2409"/>
      <c r="CF36" s="2410"/>
    </row>
    <row r="37" spans="1:84" ht="13.5" customHeight="1">
      <c r="A37" s="608"/>
      <c r="B37" s="625"/>
      <c r="C37" s="626"/>
      <c r="D37" s="626"/>
      <c r="E37" s="626"/>
      <c r="F37" s="626"/>
      <c r="G37" s="626"/>
      <c r="H37" s="625"/>
      <c r="I37" s="625"/>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12"/>
      <c r="AR37" s="2417"/>
      <c r="AS37" s="2418"/>
      <c r="AT37" s="2418"/>
      <c r="AU37" s="2418"/>
      <c r="AV37" s="2418"/>
      <c r="AW37" s="2418"/>
      <c r="AX37" s="2418"/>
      <c r="AY37" s="2418"/>
      <c r="AZ37" s="2419"/>
      <c r="BA37" s="2420"/>
      <c r="BB37" s="2421"/>
      <c r="BC37" s="2421"/>
      <c r="BD37" s="2421"/>
      <c r="BE37" s="2421"/>
      <c r="BF37" s="2421"/>
      <c r="BG37" s="2421"/>
      <c r="BH37" s="2421"/>
      <c r="BI37" s="2421"/>
      <c r="BJ37" s="2421"/>
      <c r="BK37" s="2422"/>
      <c r="BL37" s="609"/>
      <c r="BM37" s="2417"/>
      <c r="BN37" s="2418"/>
      <c r="BO37" s="2418"/>
      <c r="BP37" s="2418"/>
      <c r="BQ37" s="2418"/>
      <c r="BR37" s="2418"/>
      <c r="BS37" s="2418"/>
      <c r="BT37" s="2418"/>
      <c r="BU37" s="2419"/>
      <c r="BV37" s="2420"/>
      <c r="BW37" s="2421"/>
      <c r="BX37" s="2421"/>
      <c r="BY37" s="2421"/>
      <c r="BZ37" s="2421"/>
      <c r="CA37" s="2421"/>
      <c r="CB37" s="2421"/>
      <c r="CC37" s="2421"/>
      <c r="CD37" s="2421"/>
      <c r="CE37" s="2421"/>
      <c r="CF37" s="2422"/>
    </row>
    <row r="38" spans="1:84" ht="13.5" customHeight="1">
      <c r="A38" s="608"/>
      <c r="B38" s="616"/>
      <c r="C38" s="2460" t="s">
        <v>1432</v>
      </c>
      <c r="D38" s="2460"/>
      <c r="E38" s="2460"/>
      <c r="F38" s="2460"/>
      <c r="G38" s="2460"/>
      <c r="H38" s="617"/>
      <c r="I38" s="662" t="s">
        <v>1370</v>
      </c>
      <c r="J38" s="2460" t="s">
        <v>1376</v>
      </c>
      <c r="K38" s="2460"/>
      <c r="L38" s="2460"/>
      <c r="M38" s="2460"/>
      <c r="N38" s="658"/>
      <c r="O38" s="2460" t="s">
        <v>1377</v>
      </c>
      <c r="P38" s="2460"/>
      <c r="Q38" s="2460"/>
      <c r="R38" s="2460"/>
      <c r="S38" s="2460"/>
      <c r="T38" s="2460"/>
      <c r="U38" s="2460"/>
      <c r="V38" s="2460"/>
      <c r="W38" s="2460"/>
      <c r="X38" s="2460"/>
      <c r="Y38" s="2466" t="s">
        <v>1378</v>
      </c>
      <c r="Z38" s="2466"/>
      <c r="AA38" s="2466"/>
      <c r="AB38" s="2466"/>
      <c r="AC38" s="2466"/>
      <c r="AD38" s="2466"/>
      <c r="AE38" s="2466"/>
      <c r="AF38" s="2466"/>
      <c r="AG38" s="2466"/>
      <c r="AH38" s="2460" t="s">
        <v>1379</v>
      </c>
      <c r="AI38" s="2460"/>
      <c r="AJ38" s="2460"/>
      <c r="AK38" s="2460"/>
      <c r="AL38" s="2460"/>
      <c r="AM38" s="2460"/>
      <c r="AN38" s="2460"/>
      <c r="AO38" s="2460"/>
      <c r="AP38" s="2463"/>
      <c r="AQ38" s="612"/>
      <c r="AR38" s="666"/>
      <c r="AS38" s="612"/>
      <c r="AT38" s="2456" t="s">
        <v>1387</v>
      </c>
      <c r="AU38" s="2460"/>
      <c r="AV38" s="2460"/>
      <c r="AW38" s="2460"/>
      <c r="AX38" s="2460"/>
      <c r="AY38" s="2460"/>
      <c r="AZ38" s="2463"/>
      <c r="BA38" s="2408"/>
      <c r="BB38" s="2409"/>
      <c r="BC38" s="2409"/>
      <c r="BD38" s="2409"/>
      <c r="BE38" s="2409"/>
      <c r="BF38" s="2409"/>
      <c r="BG38" s="2409"/>
      <c r="BH38" s="2409"/>
      <c r="BI38" s="2409"/>
      <c r="BJ38" s="2409"/>
      <c r="BK38" s="2410"/>
      <c r="BL38" s="609"/>
      <c r="BM38" s="2414" t="s">
        <v>1388</v>
      </c>
      <c r="BN38" s="2415"/>
      <c r="BO38" s="2415"/>
      <c r="BP38" s="2415"/>
      <c r="BQ38" s="2415"/>
      <c r="BR38" s="2415"/>
      <c r="BS38" s="2415"/>
      <c r="BT38" s="2415"/>
      <c r="BU38" s="2416"/>
      <c r="BV38" s="2408"/>
      <c r="BW38" s="2409"/>
      <c r="BX38" s="2409"/>
      <c r="BY38" s="2409"/>
      <c r="BZ38" s="2409"/>
      <c r="CA38" s="2409"/>
      <c r="CB38" s="2409"/>
      <c r="CC38" s="2409"/>
      <c r="CD38" s="2409"/>
      <c r="CE38" s="2409"/>
      <c r="CF38" s="2410"/>
    </row>
    <row r="39" spans="1:84" ht="13.5" customHeight="1">
      <c r="A39" s="608"/>
      <c r="B39" s="618"/>
      <c r="C39" s="2461"/>
      <c r="D39" s="2461"/>
      <c r="E39" s="2461"/>
      <c r="F39" s="2461"/>
      <c r="G39" s="2461"/>
      <c r="H39" s="619"/>
      <c r="I39" s="663"/>
      <c r="J39" s="2461"/>
      <c r="K39" s="2461"/>
      <c r="L39" s="2461"/>
      <c r="M39" s="2461"/>
      <c r="N39" s="664"/>
      <c r="O39" s="2462"/>
      <c r="P39" s="2462"/>
      <c r="Q39" s="2462"/>
      <c r="R39" s="2462"/>
      <c r="S39" s="2462"/>
      <c r="T39" s="2462"/>
      <c r="U39" s="2462"/>
      <c r="V39" s="2462"/>
      <c r="W39" s="2462"/>
      <c r="X39" s="2462"/>
      <c r="Y39" s="2466"/>
      <c r="Z39" s="2466"/>
      <c r="AA39" s="2466"/>
      <c r="AB39" s="2466"/>
      <c r="AC39" s="2466"/>
      <c r="AD39" s="2466"/>
      <c r="AE39" s="2466"/>
      <c r="AF39" s="2466"/>
      <c r="AG39" s="2466"/>
      <c r="AH39" s="2462"/>
      <c r="AI39" s="2462"/>
      <c r="AJ39" s="2462"/>
      <c r="AK39" s="2462"/>
      <c r="AL39" s="2462"/>
      <c r="AM39" s="2462"/>
      <c r="AN39" s="2462"/>
      <c r="AO39" s="2462"/>
      <c r="AP39" s="2465"/>
      <c r="AQ39" s="612"/>
      <c r="AR39" s="666"/>
      <c r="AS39" s="612"/>
      <c r="AT39" s="2591"/>
      <c r="AU39" s="2461"/>
      <c r="AV39" s="2461"/>
      <c r="AW39" s="2461"/>
      <c r="AX39" s="2461"/>
      <c r="AY39" s="2461"/>
      <c r="AZ39" s="2592"/>
      <c r="BA39" s="2420"/>
      <c r="BB39" s="2421"/>
      <c r="BC39" s="2421"/>
      <c r="BD39" s="2421"/>
      <c r="BE39" s="2421"/>
      <c r="BF39" s="2421"/>
      <c r="BG39" s="2421"/>
      <c r="BH39" s="2421"/>
      <c r="BI39" s="2421"/>
      <c r="BJ39" s="2421"/>
      <c r="BK39" s="2422"/>
      <c r="BL39" s="609"/>
      <c r="BM39" s="2417"/>
      <c r="BN39" s="2418"/>
      <c r="BO39" s="2418"/>
      <c r="BP39" s="2418"/>
      <c r="BQ39" s="2418"/>
      <c r="BR39" s="2418"/>
      <c r="BS39" s="2418"/>
      <c r="BT39" s="2418"/>
      <c r="BU39" s="2419"/>
      <c r="BV39" s="2420"/>
      <c r="BW39" s="2421"/>
      <c r="BX39" s="2421"/>
      <c r="BY39" s="2421"/>
      <c r="BZ39" s="2421"/>
      <c r="CA39" s="2421"/>
      <c r="CB39" s="2421"/>
      <c r="CC39" s="2421"/>
      <c r="CD39" s="2421"/>
      <c r="CE39" s="2421"/>
      <c r="CF39" s="2422"/>
    </row>
    <row r="40" spans="1:84" ht="13.5" customHeight="1">
      <c r="A40" s="608"/>
      <c r="B40" s="618"/>
      <c r="C40" s="2461"/>
      <c r="D40" s="2461"/>
      <c r="E40" s="2461"/>
      <c r="F40" s="2461"/>
      <c r="G40" s="2461"/>
      <c r="H40" s="619"/>
      <c r="I40" s="665"/>
      <c r="J40" s="2461"/>
      <c r="K40" s="2461"/>
      <c r="L40" s="2461"/>
      <c r="M40" s="2461"/>
      <c r="N40" s="619"/>
      <c r="O40" s="2481" t="s">
        <v>1381</v>
      </c>
      <c r="P40" s="2481"/>
      <c r="Q40" s="2481"/>
      <c r="R40" s="2481"/>
      <c r="S40" s="2481"/>
      <c r="T40" s="2481"/>
      <c r="U40" s="2481"/>
      <c r="V40" s="2481"/>
      <c r="W40" s="2481"/>
      <c r="X40" s="2481"/>
      <c r="Y40" s="2483" t="s">
        <v>1381</v>
      </c>
      <c r="Z40" s="2483"/>
      <c r="AA40" s="2483"/>
      <c r="AB40" s="2483"/>
      <c r="AC40" s="2483"/>
      <c r="AD40" s="2483"/>
      <c r="AE40" s="2483"/>
      <c r="AF40" s="2483"/>
      <c r="AG40" s="2483"/>
      <c r="AH40" s="2481" t="s">
        <v>1381</v>
      </c>
      <c r="AI40" s="2481"/>
      <c r="AJ40" s="2481"/>
      <c r="AK40" s="2481"/>
      <c r="AL40" s="2481"/>
      <c r="AM40" s="2481"/>
      <c r="AN40" s="2481"/>
      <c r="AO40" s="2481"/>
      <c r="AP40" s="2484"/>
      <c r="AQ40" s="612"/>
      <c r="AR40" s="2444" t="s">
        <v>1389</v>
      </c>
      <c r="AS40" s="2445"/>
      <c r="AT40" s="2445"/>
      <c r="AU40" s="2445"/>
      <c r="AV40" s="2445"/>
      <c r="AW40" s="2445"/>
      <c r="AX40" s="2445"/>
      <c r="AY40" s="2445"/>
      <c r="AZ40" s="2446"/>
      <c r="BA40" s="2604" t="s">
        <v>1390</v>
      </c>
      <c r="BB40" s="2605"/>
      <c r="BC40" s="2605"/>
      <c r="BD40" s="2605"/>
      <c r="BE40" s="2605"/>
      <c r="BF40" s="2605"/>
      <c r="BG40" s="2605"/>
      <c r="BH40" s="2605"/>
      <c r="BI40" s="2605"/>
      <c r="BJ40" s="2605"/>
      <c r="BK40" s="2606"/>
      <c r="BL40" s="609"/>
      <c r="BM40" s="2414" t="s">
        <v>1391</v>
      </c>
      <c r="BN40" s="2415"/>
      <c r="BO40" s="2415"/>
      <c r="BP40" s="2415"/>
      <c r="BQ40" s="2415"/>
      <c r="BR40" s="2415"/>
      <c r="BS40" s="2415"/>
      <c r="BT40" s="2415"/>
      <c r="BU40" s="2416"/>
      <c r="BV40" s="2408"/>
      <c r="BW40" s="2409"/>
      <c r="BX40" s="2409"/>
      <c r="BY40" s="2409"/>
      <c r="BZ40" s="2409"/>
      <c r="CA40" s="2409"/>
      <c r="CB40" s="2409"/>
      <c r="CC40" s="2409"/>
      <c r="CD40" s="2409"/>
      <c r="CE40" s="2409"/>
      <c r="CF40" s="2410"/>
    </row>
    <row r="41" spans="1:84" ht="13.5" customHeight="1">
      <c r="A41" s="608"/>
      <c r="B41" s="618"/>
      <c r="C41" s="2461"/>
      <c r="D41" s="2461"/>
      <c r="E41" s="2461"/>
      <c r="F41" s="2461"/>
      <c r="G41" s="2461"/>
      <c r="H41" s="619"/>
      <c r="I41" s="665"/>
      <c r="J41" s="2461"/>
      <c r="K41" s="2461"/>
      <c r="L41" s="2461"/>
      <c r="M41" s="2461"/>
      <c r="N41" s="619"/>
      <c r="O41" s="2482"/>
      <c r="P41" s="2482"/>
      <c r="Q41" s="2482"/>
      <c r="R41" s="2482"/>
      <c r="S41" s="2482"/>
      <c r="T41" s="2482"/>
      <c r="U41" s="2482"/>
      <c r="V41" s="2482"/>
      <c r="W41" s="2482"/>
      <c r="X41" s="2482"/>
      <c r="Y41" s="2483"/>
      <c r="Z41" s="2483"/>
      <c r="AA41" s="2483"/>
      <c r="AB41" s="2483"/>
      <c r="AC41" s="2483"/>
      <c r="AD41" s="2483"/>
      <c r="AE41" s="2483"/>
      <c r="AF41" s="2483"/>
      <c r="AG41" s="2483"/>
      <c r="AH41" s="2482"/>
      <c r="AI41" s="2482"/>
      <c r="AJ41" s="2482"/>
      <c r="AK41" s="2482"/>
      <c r="AL41" s="2482"/>
      <c r="AM41" s="2482"/>
      <c r="AN41" s="2482"/>
      <c r="AO41" s="2482"/>
      <c r="AP41" s="2485"/>
      <c r="AQ41" s="612"/>
      <c r="AR41" s="2447"/>
      <c r="AS41" s="2448"/>
      <c r="AT41" s="2448"/>
      <c r="AU41" s="2448"/>
      <c r="AV41" s="2448"/>
      <c r="AW41" s="2448"/>
      <c r="AX41" s="2448"/>
      <c r="AY41" s="2448"/>
      <c r="AZ41" s="2449"/>
      <c r="BA41" s="2607"/>
      <c r="BB41" s="2608"/>
      <c r="BC41" s="2608"/>
      <c r="BD41" s="2608"/>
      <c r="BE41" s="2608"/>
      <c r="BF41" s="2608"/>
      <c r="BG41" s="2608"/>
      <c r="BH41" s="2608"/>
      <c r="BI41" s="2608"/>
      <c r="BJ41" s="2608"/>
      <c r="BK41" s="2609"/>
      <c r="BL41" s="609"/>
      <c r="BM41" s="2417"/>
      <c r="BN41" s="2418"/>
      <c r="BO41" s="2418"/>
      <c r="BP41" s="2418"/>
      <c r="BQ41" s="2418"/>
      <c r="BR41" s="2418"/>
      <c r="BS41" s="2418"/>
      <c r="BT41" s="2418"/>
      <c r="BU41" s="2419"/>
      <c r="BV41" s="2420"/>
      <c r="BW41" s="2421"/>
      <c r="BX41" s="2421"/>
      <c r="BY41" s="2421"/>
      <c r="BZ41" s="2421"/>
      <c r="CA41" s="2421"/>
      <c r="CB41" s="2421"/>
      <c r="CC41" s="2421"/>
      <c r="CD41" s="2421"/>
      <c r="CE41" s="2421"/>
      <c r="CF41" s="2422"/>
    </row>
    <row r="42" spans="1:84" ht="13.5" customHeight="1">
      <c r="A42" s="608"/>
      <c r="B42" s="618"/>
      <c r="C42" s="2461"/>
      <c r="D42" s="2461"/>
      <c r="E42" s="2461"/>
      <c r="F42" s="2461"/>
      <c r="G42" s="2461"/>
      <c r="H42" s="619"/>
      <c r="I42" s="2456" t="s">
        <v>1382</v>
      </c>
      <c r="J42" s="2354"/>
      <c r="K42" s="2354"/>
      <c r="L42" s="2354"/>
      <c r="M42" s="2354"/>
      <c r="N42" s="2355"/>
      <c r="O42" s="2408" t="s">
        <v>1383</v>
      </c>
      <c r="P42" s="2409"/>
      <c r="Q42" s="2409"/>
      <c r="R42" s="2409"/>
      <c r="S42" s="2409"/>
      <c r="T42" s="2409"/>
      <c r="U42" s="2409"/>
      <c r="V42" s="2408" t="s">
        <v>1377</v>
      </c>
      <c r="W42" s="2409"/>
      <c r="X42" s="2409"/>
      <c r="Y42" s="2409"/>
      <c r="Z42" s="2409"/>
      <c r="AA42" s="2409"/>
      <c r="AB42" s="2409"/>
      <c r="AC42" s="2410"/>
      <c r="AD42" s="2408" t="s">
        <v>1378</v>
      </c>
      <c r="AE42" s="2409"/>
      <c r="AF42" s="2409"/>
      <c r="AG42" s="2409"/>
      <c r="AH42" s="2409"/>
      <c r="AI42" s="2409"/>
      <c r="AJ42" s="2410"/>
      <c r="AK42" s="2408" t="s">
        <v>1379</v>
      </c>
      <c r="AL42" s="2409"/>
      <c r="AM42" s="2409"/>
      <c r="AN42" s="2409"/>
      <c r="AO42" s="2409"/>
      <c r="AP42" s="2410"/>
      <c r="AQ42" s="612"/>
      <c r="AR42" s="666"/>
      <c r="AS42" s="612"/>
      <c r="AT42" s="2414" t="s">
        <v>1392</v>
      </c>
      <c r="AU42" s="2415"/>
      <c r="AV42" s="2415"/>
      <c r="AW42" s="2415"/>
      <c r="AX42" s="2415"/>
      <c r="AY42" s="2415"/>
      <c r="AZ42" s="2416"/>
      <c r="BA42" s="2426"/>
      <c r="BB42" s="2427"/>
      <c r="BC42" s="2427"/>
      <c r="BD42" s="2427"/>
      <c r="BE42" s="2427"/>
      <c r="BF42" s="2427"/>
      <c r="BG42" s="2427"/>
      <c r="BH42" s="2427"/>
      <c r="BI42" s="2427"/>
      <c r="BJ42" s="2427"/>
      <c r="BK42" s="2428"/>
      <c r="BL42" s="609"/>
      <c r="BM42" s="2414" t="s">
        <v>1314</v>
      </c>
      <c r="BN42" s="2415"/>
      <c r="BO42" s="2415"/>
      <c r="BP42" s="2415"/>
      <c r="BQ42" s="2415"/>
      <c r="BR42" s="2415"/>
      <c r="BS42" s="2415"/>
      <c r="BT42" s="2415"/>
      <c r="BU42" s="2416"/>
      <c r="BV42" s="2408"/>
      <c r="BW42" s="2409"/>
      <c r="BX42" s="2409"/>
      <c r="BY42" s="2409"/>
      <c r="BZ42" s="2409"/>
      <c r="CA42" s="2409"/>
      <c r="CB42" s="2409"/>
      <c r="CC42" s="2409"/>
      <c r="CD42" s="2409"/>
      <c r="CE42" s="2409"/>
      <c r="CF42" s="2410"/>
    </row>
    <row r="43" spans="1:84" ht="13.5" customHeight="1">
      <c r="A43" s="608"/>
      <c r="B43" s="618"/>
      <c r="C43" s="2461"/>
      <c r="D43" s="2461"/>
      <c r="E43" s="2461"/>
      <c r="F43" s="2461"/>
      <c r="G43" s="2461"/>
      <c r="H43" s="619"/>
      <c r="I43" s="2457"/>
      <c r="J43" s="2458"/>
      <c r="K43" s="2458"/>
      <c r="L43" s="2458"/>
      <c r="M43" s="2458"/>
      <c r="N43" s="2459"/>
      <c r="O43" s="2411"/>
      <c r="P43" s="2412"/>
      <c r="Q43" s="2412"/>
      <c r="R43" s="2412"/>
      <c r="S43" s="2412"/>
      <c r="T43" s="2412"/>
      <c r="U43" s="2412"/>
      <c r="V43" s="2411"/>
      <c r="W43" s="2412"/>
      <c r="X43" s="2412"/>
      <c r="Y43" s="2412"/>
      <c r="Z43" s="2412"/>
      <c r="AA43" s="2412"/>
      <c r="AB43" s="2412"/>
      <c r="AC43" s="2413"/>
      <c r="AD43" s="2411"/>
      <c r="AE43" s="2412"/>
      <c r="AF43" s="2412"/>
      <c r="AG43" s="2412"/>
      <c r="AH43" s="2412"/>
      <c r="AI43" s="2412"/>
      <c r="AJ43" s="2413"/>
      <c r="AK43" s="2411"/>
      <c r="AL43" s="2412"/>
      <c r="AM43" s="2412"/>
      <c r="AN43" s="2412"/>
      <c r="AO43" s="2412"/>
      <c r="AP43" s="2413"/>
      <c r="AQ43" s="612"/>
      <c r="AR43" s="667"/>
      <c r="AS43" s="668"/>
      <c r="AT43" s="2423"/>
      <c r="AU43" s="2424"/>
      <c r="AV43" s="2424"/>
      <c r="AW43" s="2424"/>
      <c r="AX43" s="2424"/>
      <c r="AY43" s="2424"/>
      <c r="AZ43" s="2425"/>
      <c r="BA43" s="2429"/>
      <c r="BB43" s="2430"/>
      <c r="BC43" s="2430"/>
      <c r="BD43" s="2430"/>
      <c r="BE43" s="2430"/>
      <c r="BF43" s="2430"/>
      <c r="BG43" s="2430"/>
      <c r="BH43" s="2430"/>
      <c r="BI43" s="2430"/>
      <c r="BJ43" s="2430"/>
      <c r="BK43" s="2431"/>
      <c r="BL43" s="609"/>
      <c r="BM43" s="2417"/>
      <c r="BN43" s="2418"/>
      <c r="BO43" s="2418"/>
      <c r="BP43" s="2418"/>
      <c r="BQ43" s="2418"/>
      <c r="BR43" s="2418"/>
      <c r="BS43" s="2418"/>
      <c r="BT43" s="2418"/>
      <c r="BU43" s="2419"/>
      <c r="BV43" s="2420"/>
      <c r="BW43" s="2421"/>
      <c r="BX43" s="2421"/>
      <c r="BY43" s="2421"/>
      <c r="BZ43" s="2421"/>
      <c r="CA43" s="2421"/>
      <c r="CB43" s="2421"/>
      <c r="CC43" s="2421"/>
      <c r="CD43" s="2421"/>
      <c r="CE43" s="2421"/>
      <c r="CF43" s="2422"/>
    </row>
    <row r="44" spans="1:84" ht="13.5" customHeight="1">
      <c r="A44" s="608"/>
      <c r="B44" s="618"/>
      <c r="C44" s="2461"/>
      <c r="D44" s="2461"/>
      <c r="E44" s="2461"/>
      <c r="F44" s="2461"/>
      <c r="G44" s="2461"/>
      <c r="H44" s="619"/>
      <c r="I44" s="2457"/>
      <c r="J44" s="2458"/>
      <c r="K44" s="2458"/>
      <c r="L44" s="2458"/>
      <c r="M44" s="2458"/>
      <c r="N44" s="2459"/>
      <c r="O44" s="2438"/>
      <c r="P44" s="2439"/>
      <c r="Q44" s="2439"/>
      <c r="R44" s="2439"/>
      <c r="S44" s="2439"/>
      <c r="T44" s="2439"/>
      <c r="U44" s="2439"/>
      <c r="V44" s="2438"/>
      <c r="W44" s="2439"/>
      <c r="X44" s="2439"/>
      <c r="Y44" s="2439"/>
      <c r="Z44" s="2439"/>
      <c r="AA44" s="2439"/>
      <c r="AB44" s="2439"/>
      <c r="AC44" s="2440"/>
      <c r="AD44" s="2438"/>
      <c r="AE44" s="2439"/>
      <c r="AF44" s="2439"/>
      <c r="AG44" s="2439"/>
      <c r="AH44" s="2439"/>
      <c r="AI44" s="2439"/>
      <c r="AJ44" s="2440"/>
      <c r="AK44" s="2438"/>
      <c r="AL44" s="2439"/>
      <c r="AM44" s="2439"/>
      <c r="AN44" s="2439"/>
      <c r="AO44" s="2439"/>
      <c r="AP44" s="2440"/>
      <c r="AQ44" s="612"/>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66"/>
      <c r="BN44" s="612"/>
      <c r="BO44" s="2414" t="s">
        <v>1392</v>
      </c>
      <c r="BP44" s="2415"/>
      <c r="BQ44" s="2415"/>
      <c r="BR44" s="2415"/>
      <c r="BS44" s="2415"/>
      <c r="BT44" s="2415"/>
      <c r="BU44" s="2416"/>
      <c r="BV44" s="2408"/>
      <c r="BW44" s="2409"/>
      <c r="BX44" s="2409"/>
      <c r="BY44" s="2409"/>
      <c r="BZ44" s="2409"/>
      <c r="CA44" s="2409"/>
      <c r="CB44" s="2409"/>
      <c r="CC44" s="2409"/>
      <c r="CD44" s="2409"/>
      <c r="CE44" s="2409"/>
      <c r="CF44" s="2410"/>
    </row>
    <row r="45" spans="1:84" ht="13.5" customHeight="1">
      <c r="A45" s="608"/>
      <c r="B45" s="620"/>
      <c r="C45" s="2462"/>
      <c r="D45" s="2462"/>
      <c r="E45" s="2462"/>
      <c r="F45" s="2462"/>
      <c r="G45" s="2462"/>
      <c r="H45" s="621"/>
      <c r="I45" s="2356"/>
      <c r="J45" s="2357"/>
      <c r="K45" s="2357"/>
      <c r="L45" s="2357"/>
      <c r="M45" s="2357"/>
      <c r="N45" s="2358"/>
      <c r="O45" s="2441"/>
      <c r="P45" s="2442"/>
      <c r="Q45" s="2442"/>
      <c r="R45" s="2442"/>
      <c r="S45" s="2442"/>
      <c r="T45" s="2442"/>
      <c r="U45" s="2442"/>
      <c r="V45" s="2441"/>
      <c r="W45" s="2442"/>
      <c r="X45" s="2442"/>
      <c r="Y45" s="2442"/>
      <c r="Z45" s="2442"/>
      <c r="AA45" s="2442"/>
      <c r="AB45" s="2442"/>
      <c r="AC45" s="2443"/>
      <c r="AD45" s="2441"/>
      <c r="AE45" s="2442"/>
      <c r="AF45" s="2442"/>
      <c r="AG45" s="2442"/>
      <c r="AH45" s="2442"/>
      <c r="AI45" s="2442"/>
      <c r="AJ45" s="2443"/>
      <c r="AK45" s="2441"/>
      <c r="AL45" s="2442"/>
      <c r="AM45" s="2442"/>
      <c r="AN45" s="2442"/>
      <c r="AO45" s="2442"/>
      <c r="AP45" s="2443"/>
      <c r="AQ45" s="612"/>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66"/>
      <c r="BN45" s="612"/>
      <c r="BO45" s="2417"/>
      <c r="BP45" s="2418"/>
      <c r="BQ45" s="2418"/>
      <c r="BR45" s="2418"/>
      <c r="BS45" s="2418"/>
      <c r="BT45" s="2418"/>
      <c r="BU45" s="2419"/>
      <c r="BV45" s="2420"/>
      <c r="BW45" s="2421"/>
      <c r="BX45" s="2421"/>
      <c r="BY45" s="2421"/>
      <c r="BZ45" s="2421"/>
      <c r="CA45" s="2421"/>
      <c r="CB45" s="2421"/>
      <c r="CC45" s="2421"/>
      <c r="CD45" s="2421"/>
      <c r="CE45" s="2421"/>
      <c r="CF45" s="2422"/>
    </row>
    <row r="46" spans="1:84" ht="13.5" customHeight="1">
      <c r="A46" s="608"/>
      <c r="B46" s="612"/>
      <c r="C46" s="669"/>
      <c r="D46" s="669"/>
      <c r="E46" s="669"/>
      <c r="F46" s="669"/>
      <c r="G46" s="669"/>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2"/>
      <c r="AQ46" s="661"/>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66"/>
      <c r="BN46" s="612"/>
      <c r="BO46" s="2408" t="s">
        <v>1316</v>
      </c>
      <c r="BP46" s="2409"/>
      <c r="BQ46" s="2409"/>
      <c r="BR46" s="2409"/>
      <c r="BS46" s="2409"/>
      <c r="BT46" s="2409"/>
      <c r="BU46" s="2410"/>
      <c r="BV46" s="2408"/>
      <c r="BW46" s="2409"/>
      <c r="BX46" s="2409"/>
      <c r="BY46" s="2409"/>
      <c r="BZ46" s="2409"/>
      <c r="CA46" s="2409"/>
      <c r="CB46" s="2409"/>
      <c r="CC46" s="2409"/>
      <c r="CD46" s="2409"/>
      <c r="CE46" s="2409"/>
      <c r="CF46" s="2410"/>
    </row>
    <row r="47" spans="1:84" ht="13.5" customHeight="1">
      <c r="A47" s="608"/>
      <c r="B47" s="2585" t="s">
        <v>120</v>
      </c>
      <c r="C47" s="2586"/>
      <c r="D47" s="2586"/>
      <c r="E47" s="2586"/>
      <c r="F47" s="2586"/>
      <c r="G47" s="2586"/>
      <c r="H47" s="2586"/>
      <c r="I47" s="2586"/>
      <c r="J47" s="2587"/>
      <c r="K47" s="2408"/>
      <c r="L47" s="2409"/>
      <c r="M47" s="2409"/>
      <c r="N47" s="2409"/>
      <c r="O47" s="2409"/>
      <c r="P47" s="2409"/>
      <c r="Q47" s="2409"/>
      <c r="R47" s="2409"/>
      <c r="S47" s="2409"/>
      <c r="T47" s="2409"/>
      <c r="U47" s="2410"/>
      <c r="V47" s="609"/>
      <c r="W47" s="2585" t="s">
        <v>1386</v>
      </c>
      <c r="X47" s="2586"/>
      <c r="Y47" s="2586"/>
      <c r="Z47" s="2586"/>
      <c r="AA47" s="2586"/>
      <c r="AB47" s="2586"/>
      <c r="AC47" s="2586"/>
      <c r="AD47" s="2586"/>
      <c r="AE47" s="2587"/>
      <c r="AF47" s="2408"/>
      <c r="AG47" s="2409"/>
      <c r="AH47" s="2409"/>
      <c r="AI47" s="2409"/>
      <c r="AJ47" s="2409"/>
      <c r="AK47" s="2409"/>
      <c r="AL47" s="2409"/>
      <c r="AM47" s="2409"/>
      <c r="AN47" s="2409"/>
      <c r="AO47" s="2409"/>
      <c r="AP47" s="2410"/>
      <c r="AQ47" s="661"/>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67"/>
      <c r="BN47" s="668"/>
      <c r="BO47" s="2411"/>
      <c r="BP47" s="2412"/>
      <c r="BQ47" s="2412"/>
      <c r="BR47" s="2412"/>
      <c r="BS47" s="2412"/>
      <c r="BT47" s="2412"/>
      <c r="BU47" s="2413"/>
      <c r="BV47" s="2411"/>
      <c r="BW47" s="2412"/>
      <c r="BX47" s="2412"/>
      <c r="BY47" s="2412"/>
      <c r="BZ47" s="2412"/>
      <c r="CA47" s="2412"/>
      <c r="CB47" s="2412"/>
      <c r="CC47" s="2412"/>
      <c r="CD47" s="2412"/>
      <c r="CE47" s="2412"/>
      <c r="CF47" s="2413"/>
    </row>
    <row r="48" spans="1:84" ht="13.5" customHeight="1">
      <c r="A48" s="608"/>
      <c r="B48" s="2593"/>
      <c r="C48" s="2594"/>
      <c r="D48" s="2594"/>
      <c r="E48" s="2594"/>
      <c r="F48" s="2594"/>
      <c r="G48" s="2594"/>
      <c r="H48" s="2594"/>
      <c r="I48" s="2594"/>
      <c r="J48" s="2595"/>
      <c r="K48" s="2420"/>
      <c r="L48" s="2421"/>
      <c r="M48" s="2421"/>
      <c r="N48" s="2421"/>
      <c r="O48" s="2421"/>
      <c r="P48" s="2421"/>
      <c r="Q48" s="2421"/>
      <c r="R48" s="2421"/>
      <c r="S48" s="2421"/>
      <c r="T48" s="2421"/>
      <c r="U48" s="2422"/>
      <c r="V48" s="609"/>
      <c r="W48" s="2593"/>
      <c r="X48" s="2594"/>
      <c r="Y48" s="2594"/>
      <c r="Z48" s="2594"/>
      <c r="AA48" s="2594"/>
      <c r="AB48" s="2594"/>
      <c r="AC48" s="2594"/>
      <c r="AD48" s="2594"/>
      <c r="AE48" s="2595"/>
      <c r="AF48" s="2420"/>
      <c r="AG48" s="2421"/>
      <c r="AH48" s="2421"/>
      <c r="AI48" s="2421"/>
      <c r="AJ48" s="2421"/>
      <c r="AK48" s="2421"/>
      <c r="AL48" s="2421"/>
      <c r="AM48" s="2421"/>
      <c r="AN48" s="2421"/>
      <c r="AO48" s="2421"/>
      <c r="AP48" s="2422"/>
      <c r="AQ48" s="661"/>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row>
    <row r="49" spans="1:84" ht="13.5" customHeight="1">
      <c r="A49" s="608"/>
      <c r="B49" s="666"/>
      <c r="C49" s="612"/>
      <c r="D49" s="2456" t="s">
        <v>1387</v>
      </c>
      <c r="E49" s="2460"/>
      <c r="F49" s="2460"/>
      <c r="G49" s="2460"/>
      <c r="H49" s="2460"/>
      <c r="I49" s="2460"/>
      <c r="J49" s="2463"/>
      <c r="K49" s="2408"/>
      <c r="L49" s="2409"/>
      <c r="M49" s="2409"/>
      <c r="N49" s="2409"/>
      <c r="O49" s="2409"/>
      <c r="P49" s="2409"/>
      <c r="Q49" s="2409"/>
      <c r="R49" s="2409"/>
      <c r="S49" s="2409"/>
      <c r="T49" s="2409"/>
      <c r="U49" s="2410"/>
      <c r="V49" s="609"/>
      <c r="W49" s="2585" t="s">
        <v>1388</v>
      </c>
      <c r="X49" s="2586"/>
      <c r="Y49" s="2586"/>
      <c r="Z49" s="2586"/>
      <c r="AA49" s="2586"/>
      <c r="AB49" s="2586"/>
      <c r="AC49" s="2586"/>
      <c r="AD49" s="2586"/>
      <c r="AE49" s="2587"/>
      <c r="AF49" s="2408"/>
      <c r="AG49" s="2409"/>
      <c r="AH49" s="2409"/>
      <c r="AI49" s="2409"/>
      <c r="AJ49" s="2409"/>
      <c r="AK49" s="2409"/>
      <c r="AL49" s="2409"/>
      <c r="AM49" s="2409"/>
      <c r="AN49" s="2409"/>
      <c r="AO49" s="2409"/>
      <c r="AP49" s="2410"/>
      <c r="AQ49" s="661"/>
      <c r="AR49" s="2320" t="s">
        <v>1397</v>
      </c>
      <c r="AS49" s="2320"/>
      <c r="AT49" s="2320"/>
      <c r="AU49" s="2320"/>
      <c r="AV49" s="2320"/>
      <c r="AW49" s="2320"/>
      <c r="AX49" s="2320"/>
      <c r="AY49" s="2320"/>
      <c r="AZ49" s="2323" t="s">
        <v>1398</v>
      </c>
      <c r="BA49" s="2323"/>
      <c r="BB49" s="2323"/>
      <c r="BC49" s="2323"/>
      <c r="BD49" s="2323"/>
      <c r="BE49" s="2323"/>
      <c r="BF49" s="2326" t="s">
        <v>1399</v>
      </c>
      <c r="BG49" s="2327"/>
      <c r="BH49" s="2327"/>
      <c r="BI49" s="2327"/>
      <c r="BJ49" s="2327"/>
      <c r="BK49" s="2327"/>
      <c r="BL49" s="2327"/>
      <c r="BM49" s="2328"/>
      <c r="BN49" s="2333" t="s">
        <v>1398</v>
      </c>
      <c r="BO49" s="2334"/>
      <c r="BP49" s="2334"/>
      <c r="BQ49" s="2334"/>
      <c r="BR49" s="2334"/>
      <c r="BS49" s="2335"/>
      <c r="BT49" s="2342" t="s">
        <v>1433</v>
      </c>
      <c r="BU49" s="2327"/>
      <c r="BV49" s="2327"/>
      <c r="BW49" s="2327"/>
      <c r="BX49" s="2327"/>
      <c r="BY49" s="2327"/>
      <c r="BZ49" s="2328"/>
      <c r="CA49" s="2333" t="s">
        <v>1398</v>
      </c>
      <c r="CB49" s="2334"/>
      <c r="CC49" s="2334"/>
      <c r="CD49" s="2334"/>
      <c r="CE49" s="2334"/>
      <c r="CF49" s="2335"/>
    </row>
    <row r="50" spans="1:84" ht="13.5" customHeight="1">
      <c r="A50" s="608"/>
      <c r="B50" s="666"/>
      <c r="C50" s="612"/>
      <c r="D50" s="2591"/>
      <c r="E50" s="2461"/>
      <c r="F50" s="2461"/>
      <c r="G50" s="2461"/>
      <c r="H50" s="2461"/>
      <c r="I50" s="2461"/>
      <c r="J50" s="2592"/>
      <c r="K50" s="2420"/>
      <c r="L50" s="2421"/>
      <c r="M50" s="2421"/>
      <c r="N50" s="2421"/>
      <c r="O50" s="2421"/>
      <c r="P50" s="2421"/>
      <c r="Q50" s="2421"/>
      <c r="R50" s="2421"/>
      <c r="S50" s="2421"/>
      <c r="T50" s="2421"/>
      <c r="U50" s="2422"/>
      <c r="V50" s="609"/>
      <c r="W50" s="2593"/>
      <c r="X50" s="2594"/>
      <c r="Y50" s="2594"/>
      <c r="Z50" s="2594"/>
      <c r="AA50" s="2594"/>
      <c r="AB50" s="2594"/>
      <c r="AC50" s="2594"/>
      <c r="AD50" s="2594"/>
      <c r="AE50" s="2595"/>
      <c r="AF50" s="2420"/>
      <c r="AG50" s="2421"/>
      <c r="AH50" s="2421"/>
      <c r="AI50" s="2421"/>
      <c r="AJ50" s="2421"/>
      <c r="AK50" s="2421"/>
      <c r="AL50" s="2421"/>
      <c r="AM50" s="2421"/>
      <c r="AN50" s="2421"/>
      <c r="AO50" s="2421"/>
      <c r="AP50" s="2422"/>
      <c r="AQ50" s="661"/>
      <c r="AR50" s="2321"/>
      <c r="AS50" s="2321"/>
      <c r="AT50" s="2321"/>
      <c r="AU50" s="2321"/>
      <c r="AV50" s="2321"/>
      <c r="AW50" s="2321"/>
      <c r="AX50" s="2321"/>
      <c r="AY50" s="2321"/>
      <c r="AZ50" s="2324"/>
      <c r="BA50" s="2324"/>
      <c r="BB50" s="2324"/>
      <c r="BC50" s="2324"/>
      <c r="BD50" s="2324"/>
      <c r="BE50" s="2324"/>
      <c r="BF50" s="2329"/>
      <c r="BG50" s="2329"/>
      <c r="BH50" s="2329"/>
      <c r="BI50" s="2329"/>
      <c r="BJ50" s="2329"/>
      <c r="BK50" s="2329"/>
      <c r="BL50" s="2329"/>
      <c r="BM50" s="2330"/>
      <c r="BN50" s="2336"/>
      <c r="BO50" s="2337"/>
      <c r="BP50" s="2337"/>
      <c r="BQ50" s="2337"/>
      <c r="BR50" s="2337"/>
      <c r="BS50" s="2338"/>
      <c r="BT50" s="2343"/>
      <c r="BU50" s="2329"/>
      <c r="BV50" s="2329"/>
      <c r="BW50" s="2329"/>
      <c r="BX50" s="2329"/>
      <c r="BY50" s="2329"/>
      <c r="BZ50" s="2330"/>
      <c r="CA50" s="2336"/>
      <c r="CB50" s="2337"/>
      <c r="CC50" s="2337"/>
      <c r="CD50" s="2337"/>
      <c r="CE50" s="2337"/>
      <c r="CF50" s="2338"/>
    </row>
    <row r="51" spans="1:84" ht="13.5" customHeight="1">
      <c r="A51" s="608"/>
      <c r="B51" s="2585" t="s">
        <v>1385</v>
      </c>
      <c r="C51" s="2586"/>
      <c r="D51" s="2586"/>
      <c r="E51" s="2586"/>
      <c r="F51" s="2586"/>
      <c r="G51" s="2586"/>
      <c r="H51" s="2586"/>
      <c r="I51" s="2586"/>
      <c r="J51" s="2587"/>
      <c r="K51" s="2408"/>
      <c r="L51" s="2409"/>
      <c r="M51" s="2409"/>
      <c r="N51" s="2409"/>
      <c r="O51" s="2409"/>
      <c r="P51" s="2409"/>
      <c r="Q51" s="2409"/>
      <c r="R51" s="2409"/>
      <c r="S51" s="2409"/>
      <c r="T51" s="2409"/>
      <c r="U51" s="2410"/>
      <c r="V51" s="609"/>
      <c r="W51" s="2585" t="s">
        <v>1391</v>
      </c>
      <c r="X51" s="2586"/>
      <c r="Y51" s="2586"/>
      <c r="Z51" s="2586"/>
      <c r="AA51" s="2586"/>
      <c r="AB51" s="2586"/>
      <c r="AC51" s="2586"/>
      <c r="AD51" s="2586"/>
      <c r="AE51" s="2587"/>
      <c r="AF51" s="2408"/>
      <c r="AG51" s="2409"/>
      <c r="AH51" s="2409"/>
      <c r="AI51" s="2409"/>
      <c r="AJ51" s="2409"/>
      <c r="AK51" s="2409"/>
      <c r="AL51" s="2409"/>
      <c r="AM51" s="2409"/>
      <c r="AN51" s="2409"/>
      <c r="AO51" s="2409"/>
      <c r="AP51" s="2410"/>
      <c r="AQ51" s="661"/>
      <c r="AR51" s="2322"/>
      <c r="AS51" s="2322"/>
      <c r="AT51" s="2322"/>
      <c r="AU51" s="2322"/>
      <c r="AV51" s="2322"/>
      <c r="AW51" s="2322"/>
      <c r="AX51" s="2322"/>
      <c r="AY51" s="2322"/>
      <c r="AZ51" s="2325"/>
      <c r="BA51" s="2325"/>
      <c r="BB51" s="2325"/>
      <c r="BC51" s="2325"/>
      <c r="BD51" s="2325"/>
      <c r="BE51" s="2325"/>
      <c r="BF51" s="2331"/>
      <c r="BG51" s="2331"/>
      <c r="BH51" s="2331"/>
      <c r="BI51" s="2331"/>
      <c r="BJ51" s="2331"/>
      <c r="BK51" s="2331"/>
      <c r="BL51" s="2331"/>
      <c r="BM51" s="2332"/>
      <c r="BN51" s="2339"/>
      <c r="BO51" s="2340"/>
      <c r="BP51" s="2340"/>
      <c r="BQ51" s="2340"/>
      <c r="BR51" s="2340"/>
      <c r="BS51" s="2341"/>
      <c r="BT51" s="2344"/>
      <c r="BU51" s="2331"/>
      <c r="BV51" s="2331"/>
      <c r="BW51" s="2331"/>
      <c r="BX51" s="2331"/>
      <c r="BY51" s="2331"/>
      <c r="BZ51" s="2332"/>
      <c r="CA51" s="2339"/>
      <c r="CB51" s="2340"/>
      <c r="CC51" s="2340"/>
      <c r="CD51" s="2340"/>
      <c r="CE51" s="2340"/>
      <c r="CF51" s="2341"/>
    </row>
    <row r="52" spans="1:84" ht="13.5" customHeight="1">
      <c r="A52" s="608"/>
      <c r="B52" s="2593"/>
      <c r="C52" s="2594"/>
      <c r="D52" s="2594"/>
      <c r="E52" s="2594"/>
      <c r="F52" s="2594"/>
      <c r="G52" s="2594"/>
      <c r="H52" s="2594"/>
      <c r="I52" s="2594"/>
      <c r="J52" s="2595"/>
      <c r="K52" s="2420"/>
      <c r="L52" s="2421"/>
      <c r="M52" s="2421"/>
      <c r="N52" s="2421"/>
      <c r="O52" s="2421"/>
      <c r="P52" s="2421"/>
      <c r="Q52" s="2421"/>
      <c r="R52" s="2421"/>
      <c r="S52" s="2421"/>
      <c r="T52" s="2421"/>
      <c r="U52" s="2422"/>
      <c r="V52" s="609"/>
      <c r="W52" s="2593"/>
      <c r="X52" s="2594"/>
      <c r="Y52" s="2594"/>
      <c r="Z52" s="2594"/>
      <c r="AA52" s="2594"/>
      <c r="AB52" s="2594"/>
      <c r="AC52" s="2594"/>
      <c r="AD52" s="2594"/>
      <c r="AE52" s="2595"/>
      <c r="AF52" s="2420"/>
      <c r="AG52" s="2421"/>
      <c r="AH52" s="2421"/>
      <c r="AI52" s="2421"/>
      <c r="AJ52" s="2421"/>
      <c r="AK52" s="2421"/>
      <c r="AL52" s="2421"/>
      <c r="AM52" s="2421"/>
      <c r="AN52" s="2421"/>
      <c r="AO52" s="2421"/>
      <c r="AP52" s="2422"/>
      <c r="AQ52" s="66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2"/>
      <c r="BN52" s="702"/>
      <c r="BO52" s="702"/>
      <c r="BP52" s="702"/>
      <c r="BQ52" s="702"/>
      <c r="BR52" s="702"/>
      <c r="BS52" s="702"/>
      <c r="BT52" s="702"/>
      <c r="BU52" s="702"/>
      <c r="BV52" s="702"/>
      <c r="BW52" s="702"/>
      <c r="BX52" s="702"/>
      <c r="BY52" s="702"/>
      <c r="BZ52" s="702"/>
      <c r="CA52" s="702"/>
      <c r="CB52" s="702"/>
      <c r="CC52" s="702"/>
      <c r="CD52" s="702"/>
      <c r="CE52" s="702"/>
      <c r="CF52" s="702"/>
    </row>
    <row r="53" spans="1:84" ht="13.5" customHeight="1">
      <c r="A53" s="608"/>
      <c r="B53" s="666"/>
      <c r="C53" s="612"/>
      <c r="D53" s="2456" t="s">
        <v>1387</v>
      </c>
      <c r="E53" s="2460"/>
      <c r="F53" s="2460"/>
      <c r="G53" s="2460"/>
      <c r="H53" s="2460"/>
      <c r="I53" s="2460"/>
      <c r="J53" s="2463"/>
      <c r="K53" s="2408"/>
      <c r="L53" s="2409"/>
      <c r="M53" s="2409"/>
      <c r="N53" s="2409"/>
      <c r="O53" s="2409"/>
      <c r="P53" s="2409"/>
      <c r="Q53" s="2409"/>
      <c r="R53" s="2409"/>
      <c r="S53" s="2409"/>
      <c r="T53" s="2409"/>
      <c r="U53" s="2410"/>
      <c r="V53" s="609"/>
      <c r="W53" s="2585" t="s">
        <v>1314</v>
      </c>
      <c r="X53" s="2586"/>
      <c r="Y53" s="2586"/>
      <c r="Z53" s="2586"/>
      <c r="AA53" s="2586"/>
      <c r="AB53" s="2586"/>
      <c r="AC53" s="2586"/>
      <c r="AD53" s="2586"/>
      <c r="AE53" s="2587"/>
      <c r="AF53" s="2408"/>
      <c r="AG53" s="2409"/>
      <c r="AH53" s="2409"/>
      <c r="AI53" s="2409"/>
      <c r="AJ53" s="2409"/>
      <c r="AK53" s="2409"/>
      <c r="AL53" s="2409"/>
      <c r="AM53" s="2409"/>
      <c r="AN53" s="2409"/>
      <c r="AO53" s="2409"/>
      <c r="AP53" s="2410"/>
      <c r="AQ53" s="661"/>
      <c r="AR53" s="614" t="s">
        <v>1404</v>
      </c>
      <c r="AS53" s="703"/>
      <c r="AT53" s="703"/>
      <c r="AU53" s="703"/>
      <c r="AV53" s="2596" t="s">
        <v>1409</v>
      </c>
      <c r="AW53" s="2597"/>
      <c r="AX53" s="2597"/>
      <c r="AY53" s="2597"/>
      <c r="AZ53" s="2597"/>
      <c r="BA53" s="2597"/>
      <c r="BB53" s="2597"/>
      <c r="BC53" s="2597"/>
      <c r="BD53" s="2597"/>
      <c r="BE53" s="2597"/>
      <c r="BF53" s="2597"/>
      <c r="BG53" s="2597"/>
      <c r="BH53" s="2597"/>
      <c r="BI53" s="2597"/>
      <c r="BJ53" s="2597"/>
      <c r="BK53" s="2597"/>
      <c r="BL53" s="2597"/>
      <c r="BM53" s="2597"/>
      <c r="BN53" s="2597"/>
      <c r="BO53" s="2597"/>
      <c r="BP53" s="2597"/>
      <c r="BQ53" s="2597"/>
      <c r="BR53" s="2597"/>
      <c r="BS53" s="2597"/>
      <c r="BT53" s="2597"/>
      <c r="BU53" s="2597"/>
      <c r="BV53" s="2597"/>
      <c r="BW53" s="2597"/>
      <c r="BX53" s="2597"/>
      <c r="BY53" s="2597"/>
      <c r="BZ53" s="2597"/>
      <c r="CA53" s="2597"/>
      <c r="CB53" s="2597"/>
      <c r="CC53" s="2597"/>
      <c r="CD53" s="2597"/>
      <c r="CE53" s="2597"/>
      <c r="CF53" s="2597"/>
    </row>
    <row r="54" spans="1:84" ht="13.5" customHeight="1">
      <c r="A54" s="608"/>
      <c r="B54" s="666"/>
      <c r="C54" s="612"/>
      <c r="D54" s="2591"/>
      <c r="E54" s="2461"/>
      <c r="F54" s="2461"/>
      <c r="G54" s="2461"/>
      <c r="H54" s="2461"/>
      <c r="I54" s="2461"/>
      <c r="J54" s="2592"/>
      <c r="K54" s="2420"/>
      <c r="L54" s="2421"/>
      <c r="M54" s="2421"/>
      <c r="N54" s="2421"/>
      <c r="O54" s="2421"/>
      <c r="P54" s="2421"/>
      <c r="Q54" s="2421"/>
      <c r="R54" s="2421"/>
      <c r="S54" s="2421"/>
      <c r="T54" s="2421"/>
      <c r="U54" s="2422"/>
      <c r="V54" s="609"/>
      <c r="W54" s="2593"/>
      <c r="X54" s="2594"/>
      <c r="Y54" s="2594"/>
      <c r="Z54" s="2594"/>
      <c r="AA54" s="2594"/>
      <c r="AB54" s="2594"/>
      <c r="AC54" s="2594"/>
      <c r="AD54" s="2594"/>
      <c r="AE54" s="2595"/>
      <c r="AF54" s="2420"/>
      <c r="AG54" s="2421"/>
      <c r="AH54" s="2421"/>
      <c r="AI54" s="2421"/>
      <c r="AJ54" s="2421"/>
      <c r="AK54" s="2421"/>
      <c r="AL54" s="2421"/>
      <c r="AM54" s="2421"/>
      <c r="AN54" s="2421"/>
      <c r="AO54" s="2421"/>
      <c r="AP54" s="2422"/>
      <c r="AQ54" s="661"/>
      <c r="AR54" s="702"/>
      <c r="AS54" s="703"/>
      <c r="AT54" s="703"/>
      <c r="AU54" s="703"/>
      <c r="AV54" s="2597"/>
      <c r="AW54" s="2597"/>
      <c r="AX54" s="2597"/>
      <c r="AY54" s="2597"/>
      <c r="AZ54" s="2597"/>
      <c r="BA54" s="2597"/>
      <c r="BB54" s="2597"/>
      <c r="BC54" s="2597"/>
      <c r="BD54" s="2597"/>
      <c r="BE54" s="2597"/>
      <c r="BF54" s="2597"/>
      <c r="BG54" s="2597"/>
      <c r="BH54" s="2597"/>
      <c r="BI54" s="2597"/>
      <c r="BJ54" s="2597"/>
      <c r="BK54" s="2597"/>
      <c r="BL54" s="2597"/>
      <c r="BM54" s="2597"/>
      <c r="BN54" s="2597"/>
      <c r="BO54" s="2597"/>
      <c r="BP54" s="2597"/>
      <c r="BQ54" s="2597"/>
      <c r="BR54" s="2597"/>
      <c r="BS54" s="2597"/>
      <c r="BT54" s="2597"/>
      <c r="BU54" s="2597"/>
      <c r="BV54" s="2597"/>
      <c r="BW54" s="2597"/>
      <c r="BX54" s="2597"/>
      <c r="BY54" s="2597"/>
      <c r="BZ54" s="2597"/>
      <c r="CA54" s="2597"/>
      <c r="CB54" s="2597"/>
      <c r="CC54" s="2597"/>
      <c r="CD54" s="2597"/>
      <c r="CE54" s="2597"/>
      <c r="CF54" s="2597"/>
    </row>
    <row r="55" spans="1:84" ht="13.5" customHeight="1">
      <c r="A55" s="608"/>
      <c r="B55" s="2598" t="s">
        <v>1389</v>
      </c>
      <c r="C55" s="2599"/>
      <c r="D55" s="2599"/>
      <c r="E55" s="2599"/>
      <c r="F55" s="2599"/>
      <c r="G55" s="2599"/>
      <c r="H55" s="2599"/>
      <c r="I55" s="2599"/>
      <c r="J55" s="2600"/>
      <c r="K55" s="2450" t="s">
        <v>1390</v>
      </c>
      <c r="L55" s="2451"/>
      <c r="M55" s="2451"/>
      <c r="N55" s="2451"/>
      <c r="O55" s="2451"/>
      <c r="P55" s="2451"/>
      <c r="Q55" s="2451"/>
      <c r="R55" s="2451"/>
      <c r="S55" s="2451"/>
      <c r="T55" s="2451"/>
      <c r="U55" s="2452"/>
      <c r="V55" s="609"/>
      <c r="W55" s="666"/>
      <c r="X55" s="612"/>
      <c r="Y55" s="2585" t="s">
        <v>1392</v>
      </c>
      <c r="Z55" s="2586"/>
      <c r="AA55" s="2586"/>
      <c r="AB55" s="2586"/>
      <c r="AC55" s="2586"/>
      <c r="AD55" s="2586"/>
      <c r="AE55" s="2587"/>
      <c r="AF55" s="2408"/>
      <c r="AG55" s="2409"/>
      <c r="AH55" s="2409"/>
      <c r="AI55" s="2409"/>
      <c r="AJ55" s="2409"/>
      <c r="AK55" s="2409"/>
      <c r="AL55" s="2409"/>
      <c r="AM55" s="2409"/>
      <c r="AN55" s="2409"/>
      <c r="AO55" s="2409"/>
      <c r="AP55" s="2410"/>
      <c r="AQ55" s="661"/>
      <c r="AS55" s="678"/>
      <c r="AT55" s="678"/>
      <c r="AU55" s="678"/>
      <c r="AV55" s="678"/>
      <c r="AW55" s="678"/>
      <c r="AX55" s="678"/>
      <c r="AY55" s="678"/>
      <c r="AZ55" s="678"/>
      <c r="BA55" s="678"/>
      <c r="BB55" s="678"/>
      <c r="BC55" s="678"/>
      <c r="BD55" s="678"/>
      <c r="BE55" s="678"/>
      <c r="BF55" s="678"/>
      <c r="BG55" s="678"/>
      <c r="BH55" s="678"/>
      <c r="BI55" s="678"/>
      <c r="BJ55" s="678"/>
      <c r="BK55" s="678"/>
      <c r="BL55" s="678"/>
      <c r="BM55" s="679"/>
      <c r="BN55" s="679"/>
      <c r="BO55" s="679"/>
      <c r="BP55" s="679"/>
      <c r="BQ55" s="679"/>
      <c r="BR55" s="679"/>
      <c r="BS55" s="679"/>
      <c r="BT55" s="679"/>
      <c r="BU55" s="679"/>
      <c r="BV55" s="679"/>
      <c r="BW55" s="679"/>
      <c r="BX55" s="679"/>
      <c r="BY55" s="679"/>
      <c r="BZ55" s="679"/>
      <c r="CA55" s="679"/>
      <c r="CB55" s="679"/>
      <c r="CC55" s="679"/>
      <c r="CD55" s="679"/>
      <c r="CE55" s="679"/>
      <c r="CF55" s="679"/>
    </row>
    <row r="56" spans="1:84" ht="13.5" customHeight="1">
      <c r="A56" s="608"/>
      <c r="B56" s="2601"/>
      <c r="C56" s="2602"/>
      <c r="D56" s="2602"/>
      <c r="E56" s="2602"/>
      <c r="F56" s="2602"/>
      <c r="G56" s="2602"/>
      <c r="H56" s="2602"/>
      <c r="I56" s="2602"/>
      <c r="J56" s="2603"/>
      <c r="K56" s="2453"/>
      <c r="L56" s="2454"/>
      <c r="M56" s="2454"/>
      <c r="N56" s="2454"/>
      <c r="O56" s="2454"/>
      <c r="P56" s="2454"/>
      <c r="Q56" s="2454"/>
      <c r="R56" s="2454"/>
      <c r="S56" s="2454"/>
      <c r="T56" s="2454"/>
      <c r="U56" s="2455"/>
      <c r="V56" s="609"/>
      <c r="W56" s="666"/>
      <c r="X56" s="612"/>
      <c r="Y56" s="2593"/>
      <c r="Z56" s="2594"/>
      <c r="AA56" s="2594"/>
      <c r="AB56" s="2594"/>
      <c r="AC56" s="2594"/>
      <c r="AD56" s="2594"/>
      <c r="AE56" s="2595"/>
      <c r="AF56" s="2420"/>
      <c r="AG56" s="2421"/>
      <c r="AH56" s="2421"/>
      <c r="AI56" s="2421"/>
      <c r="AJ56" s="2421"/>
      <c r="AK56" s="2421"/>
      <c r="AL56" s="2421"/>
      <c r="AM56" s="2421"/>
      <c r="AN56" s="2421"/>
      <c r="AO56" s="2421"/>
      <c r="AP56" s="2422"/>
      <c r="AQ56" s="661"/>
      <c r="AR56" s="704"/>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row>
    <row r="57" spans="1:84" ht="13.5" customHeight="1">
      <c r="A57" s="608"/>
      <c r="B57" s="666"/>
      <c r="C57" s="612"/>
      <c r="D57" s="2585" t="s">
        <v>1392</v>
      </c>
      <c r="E57" s="2586"/>
      <c r="F57" s="2586"/>
      <c r="G57" s="2586"/>
      <c r="H57" s="2586"/>
      <c r="I57" s="2586"/>
      <c r="J57" s="2587"/>
      <c r="K57" s="2426"/>
      <c r="L57" s="2427"/>
      <c r="M57" s="2427"/>
      <c r="N57" s="2427"/>
      <c r="O57" s="2427"/>
      <c r="P57" s="2427"/>
      <c r="Q57" s="2427"/>
      <c r="R57" s="2427"/>
      <c r="S57" s="2427"/>
      <c r="T57" s="2427"/>
      <c r="U57" s="2428"/>
      <c r="V57" s="609"/>
      <c r="W57" s="666"/>
      <c r="X57" s="612"/>
      <c r="Y57" s="2585" t="s">
        <v>1316</v>
      </c>
      <c r="Z57" s="2586"/>
      <c r="AA57" s="2586"/>
      <c r="AB57" s="2586"/>
      <c r="AC57" s="2586"/>
      <c r="AD57" s="2586"/>
      <c r="AE57" s="2587"/>
      <c r="AF57" s="2408"/>
      <c r="AG57" s="2409"/>
      <c r="AH57" s="2409"/>
      <c r="AI57" s="2409"/>
      <c r="AJ57" s="2409"/>
      <c r="AK57" s="2409"/>
      <c r="AL57" s="2409"/>
      <c r="AM57" s="2409"/>
      <c r="AN57" s="2409"/>
      <c r="AO57" s="2409"/>
      <c r="AP57" s="2410"/>
      <c r="AQ57" s="661"/>
      <c r="AR57" s="704" t="s">
        <v>1417</v>
      </c>
      <c r="AS57" s="705"/>
      <c r="AT57" s="705"/>
      <c r="AU57" s="705"/>
      <c r="AV57" s="705"/>
      <c r="AW57" s="705"/>
      <c r="AX57" s="705"/>
      <c r="AY57" s="705"/>
      <c r="AZ57" s="705"/>
      <c r="BA57" s="705"/>
      <c r="BB57" s="705"/>
      <c r="BC57" s="705"/>
      <c r="BD57" s="705"/>
      <c r="BE57" s="705"/>
      <c r="BF57" s="705"/>
      <c r="BG57" s="705"/>
      <c r="BH57" s="705"/>
      <c r="BI57" s="705"/>
      <c r="BJ57" s="705"/>
      <c r="BK57" s="705"/>
      <c r="BL57" s="705"/>
      <c r="BM57" s="705"/>
      <c r="BN57" s="705"/>
      <c r="BO57" s="705"/>
      <c r="BP57" s="705"/>
      <c r="BQ57" s="705"/>
      <c r="BR57" s="705"/>
      <c r="BS57" s="705"/>
      <c r="BT57" s="705"/>
      <c r="BU57" s="705"/>
      <c r="BV57" s="705"/>
      <c r="BW57" s="705"/>
      <c r="BX57" s="705"/>
      <c r="BY57" s="705"/>
      <c r="BZ57" s="705"/>
      <c r="CA57" s="705"/>
      <c r="CB57" s="705"/>
      <c r="CC57" s="705"/>
      <c r="CD57" s="705"/>
      <c r="CE57" s="705"/>
      <c r="CF57" s="705"/>
    </row>
    <row r="58" spans="1:84" ht="13.5" customHeight="1">
      <c r="A58" s="608"/>
      <c r="B58" s="667"/>
      <c r="C58" s="668"/>
      <c r="D58" s="2588"/>
      <c r="E58" s="2589"/>
      <c r="F58" s="2589"/>
      <c r="G58" s="2589"/>
      <c r="H58" s="2589"/>
      <c r="I58" s="2589"/>
      <c r="J58" s="2590"/>
      <c r="K58" s="2429"/>
      <c r="L58" s="2430"/>
      <c r="M58" s="2430"/>
      <c r="N58" s="2430"/>
      <c r="O58" s="2430"/>
      <c r="P58" s="2430"/>
      <c r="Q58" s="2430"/>
      <c r="R58" s="2430"/>
      <c r="S58" s="2430"/>
      <c r="T58" s="2430"/>
      <c r="U58" s="2431"/>
      <c r="V58" s="609"/>
      <c r="W58" s="667"/>
      <c r="X58" s="668"/>
      <c r="Y58" s="2588"/>
      <c r="Z58" s="2589"/>
      <c r="AA58" s="2589"/>
      <c r="AB58" s="2589"/>
      <c r="AC58" s="2589"/>
      <c r="AD58" s="2589"/>
      <c r="AE58" s="2590"/>
      <c r="AF58" s="2411"/>
      <c r="AG58" s="2412"/>
      <c r="AH58" s="2412"/>
      <c r="AI58" s="2412"/>
      <c r="AJ58" s="2412"/>
      <c r="AK58" s="2412"/>
      <c r="AL58" s="2412"/>
      <c r="AM58" s="2412"/>
      <c r="AN58" s="2412"/>
      <c r="AO58" s="2412"/>
      <c r="AP58" s="2413"/>
      <c r="AQ58" s="661"/>
      <c r="AR58" s="702"/>
      <c r="AS58" s="706"/>
      <c r="AT58" s="706"/>
      <c r="AU58" s="706"/>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row>
    <row r="59" spans="1:84" ht="13.5" customHeight="1">
      <c r="A59" s="608"/>
      <c r="B59" s="612"/>
      <c r="C59" s="612"/>
      <c r="D59" s="680"/>
      <c r="E59" s="680"/>
      <c r="F59" s="680"/>
      <c r="G59" s="680"/>
      <c r="H59" s="680"/>
      <c r="I59" s="612"/>
      <c r="J59" s="612"/>
      <c r="K59" s="612"/>
      <c r="L59" s="612"/>
      <c r="M59" s="612"/>
      <c r="N59" s="612"/>
      <c r="O59" s="612"/>
      <c r="P59" s="612"/>
      <c r="Q59" s="612"/>
      <c r="R59" s="612"/>
      <c r="S59" s="612"/>
      <c r="T59" s="612"/>
      <c r="U59" s="612"/>
      <c r="V59" s="612"/>
      <c r="W59" s="612"/>
      <c r="X59" s="612"/>
      <c r="Y59" s="680"/>
      <c r="Z59" s="680"/>
      <c r="AA59" s="680"/>
      <c r="AB59" s="680"/>
      <c r="AC59" s="680"/>
      <c r="AD59" s="612"/>
      <c r="AE59" s="612"/>
      <c r="AF59" s="612"/>
      <c r="AG59" s="612"/>
      <c r="AH59" s="612"/>
      <c r="AI59" s="612"/>
      <c r="AJ59" s="612"/>
      <c r="AK59" s="612"/>
      <c r="AL59" s="612"/>
      <c r="AM59" s="612"/>
      <c r="AN59" s="612"/>
      <c r="AO59" s="612"/>
      <c r="AP59" s="612"/>
      <c r="AQ59" s="661"/>
      <c r="AR59" s="704"/>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row>
    <row r="60" spans="1:84" ht="13.5" customHeight="1">
      <c r="A60" s="608"/>
      <c r="B60" s="2320" t="s">
        <v>1397</v>
      </c>
      <c r="C60" s="2320"/>
      <c r="D60" s="2320"/>
      <c r="E60" s="2320"/>
      <c r="F60" s="2320"/>
      <c r="G60" s="2320"/>
      <c r="H60" s="2320"/>
      <c r="I60" s="2320"/>
      <c r="J60" s="2323" t="s">
        <v>1398</v>
      </c>
      <c r="K60" s="2323"/>
      <c r="L60" s="2323"/>
      <c r="M60" s="2323"/>
      <c r="N60" s="2323"/>
      <c r="O60" s="2323"/>
      <c r="P60" s="2326" t="s">
        <v>1399</v>
      </c>
      <c r="Q60" s="2327"/>
      <c r="R60" s="2327"/>
      <c r="S60" s="2327"/>
      <c r="T60" s="2327"/>
      <c r="U60" s="2327"/>
      <c r="V60" s="2327"/>
      <c r="W60" s="2328"/>
      <c r="X60" s="2333" t="s">
        <v>1398</v>
      </c>
      <c r="Y60" s="2334"/>
      <c r="Z60" s="2334"/>
      <c r="AA60" s="2334"/>
      <c r="AB60" s="2334"/>
      <c r="AC60" s="2335"/>
      <c r="AD60" s="2342" t="s">
        <v>1416</v>
      </c>
      <c r="AE60" s="2327"/>
      <c r="AF60" s="2327"/>
      <c r="AG60" s="2327"/>
      <c r="AH60" s="2327"/>
      <c r="AI60" s="2327"/>
      <c r="AJ60" s="2328"/>
      <c r="AK60" s="2333" t="s">
        <v>1398</v>
      </c>
      <c r="AL60" s="2334"/>
      <c r="AM60" s="2334"/>
      <c r="AN60" s="2334"/>
      <c r="AO60" s="2334"/>
      <c r="AP60" s="2335"/>
      <c r="AQ60" s="661"/>
      <c r="AR60" s="704"/>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row>
    <row r="61" spans="1:84" ht="13.5" customHeight="1">
      <c r="A61" s="608"/>
      <c r="B61" s="2321"/>
      <c r="C61" s="2321"/>
      <c r="D61" s="2321"/>
      <c r="E61" s="2321"/>
      <c r="F61" s="2321"/>
      <c r="G61" s="2321"/>
      <c r="H61" s="2321"/>
      <c r="I61" s="2321"/>
      <c r="J61" s="2324"/>
      <c r="K61" s="2324"/>
      <c r="L61" s="2324"/>
      <c r="M61" s="2324"/>
      <c r="N61" s="2324"/>
      <c r="O61" s="2324"/>
      <c r="P61" s="2329"/>
      <c r="Q61" s="2329"/>
      <c r="R61" s="2329"/>
      <c r="S61" s="2329"/>
      <c r="T61" s="2329"/>
      <c r="U61" s="2329"/>
      <c r="V61" s="2329"/>
      <c r="W61" s="2330"/>
      <c r="X61" s="2336"/>
      <c r="Y61" s="2337"/>
      <c r="Z61" s="2337"/>
      <c r="AA61" s="2337"/>
      <c r="AB61" s="2337"/>
      <c r="AC61" s="2338"/>
      <c r="AD61" s="2343"/>
      <c r="AE61" s="2329"/>
      <c r="AF61" s="2329"/>
      <c r="AG61" s="2329"/>
      <c r="AH61" s="2329"/>
      <c r="AI61" s="2329"/>
      <c r="AJ61" s="2330"/>
      <c r="AK61" s="2336"/>
      <c r="AL61" s="2337"/>
      <c r="AM61" s="2337"/>
      <c r="AN61" s="2337"/>
      <c r="AO61" s="2337"/>
      <c r="AP61" s="2338"/>
      <c r="AQ61" s="661"/>
      <c r="AS61" s="608"/>
      <c r="AT61" s="608"/>
      <c r="AU61" s="608"/>
      <c r="AV61" s="608"/>
      <c r="AW61" s="608"/>
      <c r="AX61" s="608"/>
      <c r="AY61" s="608"/>
      <c r="AZ61" s="608"/>
      <c r="BA61" s="608"/>
      <c r="BB61" s="608"/>
      <c r="BC61" s="608"/>
      <c r="BD61" s="608"/>
      <c r="BE61" s="608"/>
      <c r="BF61" s="608"/>
      <c r="BG61" s="608"/>
      <c r="BH61" s="608"/>
      <c r="BI61" s="608"/>
      <c r="BJ61" s="608"/>
      <c r="BK61" s="608"/>
      <c r="BL61" s="608"/>
      <c r="BM61" s="608"/>
      <c r="BN61" s="608"/>
      <c r="BO61" s="608"/>
      <c r="BP61" s="608"/>
      <c r="BQ61" s="608"/>
      <c r="BR61" s="608"/>
      <c r="BS61" s="608"/>
      <c r="BT61" s="608"/>
      <c r="BU61" s="608"/>
      <c r="BV61" s="608"/>
      <c r="BW61" s="608"/>
      <c r="BX61" s="608"/>
      <c r="BY61" s="608"/>
      <c r="BZ61" s="608"/>
      <c r="CA61" s="608"/>
      <c r="CB61" s="608"/>
      <c r="CC61" s="608"/>
      <c r="CD61" s="608"/>
      <c r="CE61" s="608"/>
      <c r="CF61" s="608"/>
    </row>
    <row r="62" spans="1:84" ht="13.5" customHeight="1">
      <c r="A62" s="608"/>
      <c r="B62" s="2322"/>
      <c r="C62" s="2322"/>
      <c r="D62" s="2322"/>
      <c r="E62" s="2322"/>
      <c r="F62" s="2322"/>
      <c r="G62" s="2322"/>
      <c r="H62" s="2322"/>
      <c r="I62" s="2322"/>
      <c r="J62" s="2325"/>
      <c r="K62" s="2325"/>
      <c r="L62" s="2325"/>
      <c r="M62" s="2325"/>
      <c r="N62" s="2325"/>
      <c r="O62" s="2325"/>
      <c r="P62" s="2331"/>
      <c r="Q62" s="2331"/>
      <c r="R62" s="2331"/>
      <c r="S62" s="2331"/>
      <c r="T62" s="2331"/>
      <c r="U62" s="2331"/>
      <c r="V62" s="2331"/>
      <c r="W62" s="2332"/>
      <c r="X62" s="2339"/>
      <c r="Y62" s="2340"/>
      <c r="Z62" s="2340"/>
      <c r="AA62" s="2340"/>
      <c r="AB62" s="2340"/>
      <c r="AC62" s="2341"/>
      <c r="AD62" s="2344"/>
      <c r="AE62" s="2331"/>
      <c r="AF62" s="2331"/>
      <c r="AG62" s="2331"/>
      <c r="AH62" s="2331"/>
      <c r="AI62" s="2331"/>
      <c r="AJ62" s="2332"/>
      <c r="AK62" s="2339"/>
      <c r="AL62" s="2340"/>
      <c r="AM62" s="2340"/>
      <c r="AN62" s="2340"/>
      <c r="AO62" s="2340"/>
      <c r="AP62" s="2341"/>
      <c r="AQ62" s="661"/>
      <c r="AS62" s="608"/>
      <c r="AT62" s="608"/>
      <c r="AU62" s="608"/>
      <c r="AV62" s="608"/>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608"/>
      <c r="CE62" s="608"/>
      <c r="CF62" s="608"/>
    </row>
    <row r="63" spans="1:84" ht="13.5" customHeight="1">
      <c r="A63" s="608"/>
      <c r="B63" s="608"/>
      <c r="C63" s="608"/>
      <c r="D63" s="608"/>
      <c r="E63" s="608"/>
      <c r="F63" s="608"/>
      <c r="G63" s="608"/>
      <c r="H63" s="608"/>
      <c r="I63" s="608"/>
      <c r="J63" s="608"/>
      <c r="K63" s="608"/>
      <c r="L63" s="608"/>
      <c r="M63" s="608"/>
      <c r="N63" s="608"/>
      <c r="O63" s="608"/>
      <c r="P63" s="608"/>
      <c r="Q63" s="608"/>
      <c r="R63" s="608"/>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707"/>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row>
    <row r="64" spans="1:84" ht="13.5" customHeight="1">
      <c r="A64" s="608"/>
      <c r="B64" s="608"/>
      <c r="C64" s="608"/>
      <c r="D64" s="608"/>
      <c r="E64" s="608"/>
      <c r="F64" s="608"/>
      <c r="G64" s="608"/>
      <c r="H64" s="608"/>
      <c r="I64" s="608"/>
      <c r="J64" s="608"/>
      <c r="K64" s="608"/>
      <c r="L64" s="608"/>
      <c r="M64" s="608"/>
      <c r="N64" s="608"/>
      <c r="O64" s="608"/>
      <c r="P64" s="608"/>
      <c r="Q64" s="608"/>
      <c r="R64" s="608"/>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707"/>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row>
    <row r="65" spans="1:84" ht="13.5" customHeight="1">
      <c r="A65" s="608"/>
      <c r="B65" s="608"/>
      <c r="C65" s="608"/>
      <c r="D65" s="608"/>
      <c r="E65" s="608"/>
      <c r="F65" s="608"/>
      <c r="G65" s="608"/>
      <c r="H65" s="608"/>
      <c r="I65" s="60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707"/>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row>
    <row r="66" spans="1:84" ht="13.5" customHeight="1">
      <c r="A66" s="608"/>
      <c r="B66" s="608"/>
      <c r="C66" s="608"/>
      <c r="D66" s="608"/>
      <c r="E66" s="608"/>
      <c r="F66" s="608"/>
      <c r="G66" s="608"/>
      <c r="H66" s="608"/>
      <c r="I66" s="60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707"/>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row>
    <row r="67" spans="1:84" ht="13.5" customHeight="1">
      <c r="A67" s="608"/>
      <c r="B67" s="608"/>
      <c r="C67" s="608"/>
      <c r="D67" s="608"/>
      <c r="E67" s="608"/>
      <c r="F67" s="608"/>
      <c r="G67" s="608"/>
      <c r="H67" s="608"/>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707"/>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row>
  </sheetData>
  <mergeCells count="161">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D53:J54"/>
    <mergeCell ref="K53:U54"/>
    <mergeCell ref="W53:AE54"/>
    <mergeCell ref="AF53:AP54"/>
    <mergeCell ref="AV53:CF54"/>
    <mergeCell ref="B55:J56"/>
    <mergeCell ref="K55:U56"/>
    <mergeCell ref="Y55:AE56"/>
    <mergeCell ref="AF55:AP56"/>
    <mergeCell ref="D57:J58"/>
    <mergeCell ref="K57:U58"/>
    <mergeCell ref="Y57:AE58"/>
    <mergeCell ref="AF57:AP58"/>
    <mergeCell ref="B60:I62"/>
    <mergeCell ref="J60:O62"/>
    <mergeCell ref="P60:W62"/>
    <mergeCell ref="X60:AC62"/>
    <mergeCell ref="AD60:AJ62"/>
    <mergeCell ref="AK60:AP62"/>
  </mergeCells>
  <phoneticPr fontId="17"/>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topLeftCell="A10" zoomScale="80" zoomScaleNormal="100" zoomScaleSheetLayoutView="80" workbookViewId="0">
      <selection activeCell="B10" sqref="B10:E11"/>
    </sheetView>
  </sheetViews>
  <sheetFormatPr defaultRowHeight="13.5"/>
  <cols>
    <col min="1" max="1" width="4.625" style="734" customWidth="1"/>
    <col min="2" max="5" width="5.625" style="734" customWidth="1"/>
    <col min="6" max="8" width="2.625" style="734" customWidth="1"/>
    <col min="9" max="9" width="4.625" style="734" customWidth="1"/>
    <col min="10" max="12" width="6.625" style="734" customWidth="1"/>
    <col min="13" max="13" width="13.5" style="734" customWidth="1"/>
    <col min="14" max="15" width="13.75" style="734" customWidth="1"/>
    <col min="16" max="18" width="20.375" style="734" customWidth="1"/>
    <col min="19" max="19" width="12.625" style="734" customWidth="1"/>
    <col min="20" max="20" width="10.625" style="734" customWidth="1"/>
    <col min="21" max="21" width="4" style="711" customWidth="1"/>
    <col min="22" max="252" width="9" style="711"/>
    <col min="253" max="253" width="4.625" style="711" customWidth="1"/>
    <col min="254" max="257" width="5.625" style="711" customWidth="1"/>
    <col min="258" max="260" width="2.625" style="711" customWidth="1"/>
    <col min="261" max="261" width="4.625" style="711" customWidth="1"/>
    <col min="262" max="264" width="6.625" style="711" customWidth="1"/>
    <col min="265" max="265" width="13.5" style="711" customWidth="1"/>
    <col min="266" max="267" width="13.75" style="711" customWidth="1"/>
    <col min="268" max="268" width="17.625" style="711" customWidth="1"/>
    <col min="269" max="269" width="3.875" style="711" customWidth="1"/>
    <col min="270" max="270" width="2.375" style="711" customWidth="1"/>
    <col min="271" max="271" width="2.5" style="711" customWidth="1"/>
    <col min="272" max="272" width="5.625" style="711" customWidth="1"/>
    <col min="273" max="273" width="4.25" style="711" customWidth="1"/>
    <col min="274" max="274" width="17.625" style="711" customWidth="1"/>
    <col min="275" max="275" width="12.625" style="711" customWidth="1"/>
    <col min="276" max="276" width="10.625" style="711" customWidth="1"/>
    <col min="277" max="277" width="12.125" style="711" customWidth="1"/>
    <col min="278" max="508" width="9" style="711"/>
    <col min="509" max="509" width="4.625" style="711" customWidth="1"/>
    <col min="510" max="513" width="5.625" style="711" customWidth="1"/>
    <col min="514" max="516" width="2.625" style="711" customWidth="1"/>
    <col min="517" max="517" width="4.625" style="711" customWidth="1"/>
    <col min="518" max="520" width="6.625" style="711" customWidth="1"/>
    <col min="521" max="521" width="13.5" style="711" customWidth="1"/>
    <col min="522" max="523" width="13.75" style="711" customWidth="1"/>
    <col min="524" max="524" width="17.625" style="711" customWidth="1"/>
    <col min="525" max="525" width="3.875" style="711" customWidth="1"/>
    <col min="526" max="526" width="2.375" style="711" customWidth="1"/>
    <col min="527" max="527" width="2.5" style="711" customWidth="1"/>
    <col min="528" max="528" width="5.625" style="711" customWidth="1"/>
    <col min="529" max="529" width="4.25" style="711" customWidth="1"/>
    <col min="530" max="530" width="17.625" style="711" customWidth="1"/>
    <col min="531" max="531" width="12.625" style="711" customWidth="1"/>
    <col min="532" max="532" width="10.625" style="711" customWidth="1"/>
    <col min="533" max="533" width="12.125" style="711" customWidth="1"/>
    <col min="534" max="764" width="9" style="711"/>
    <col min="765" max="765" width="4.625" style="711" customWidth="1"/>
    <col min="766" max="769" width="5.625" style="711" customWidth="1"/>
    <col min="770" max="772" width="2.625" style="711" customWidth="1"/>
    <col min="773" max="773" width="4.625" style="711" customWidth="1"/>
    <col min="774" max="776" width="6.625" style="711" customWidth="1"/>
    <col min="777" max="777" width="13.5" style="711" customWidth="1"/>
    <col min="778" max="779" width="13.75" style="711" customWidth="1"/>
    <col min="780" max="780" width="17.625" style="711" customWidth="1"/>
    <col min="781" max="781" width="3.875" style="711" customWidth="1"/>
    <col min="782" max="782" width="2.375" style="711" customWidth="1"/>
    <col min="783" max="783" width="2.5" style="711" customWidth="1"/>
    <col min="784" max="784" width="5.625" style="711" customWidth="1"/>
    <col min="785" max="785" width="4.25" style="711" customWidth="1"/>
    <col min="786" max="786" width="17.625" style="711" customWidth="1"/>
    <col min="787" max="787" width="12.625" style="711" customWidth="1"/>
    <col min="788" max="788" width="10.625" style="711" customWidth="1"/>
    <col min="789" max="789" width="12.125" style="711" customWidth="1"/>
    <col min="790" max="1020" width="9" style="711"/>
    <col min="1021" max="1021" width="4.625" style="711" customWidth="1"/>
    <col min="1022" max="1025" width="5.625" style="711" customWidth="1"/>
    <col min="1026" max="1028" width="2.625" style="711" customWidth="1"/>
    <col min="1029" max="1029" width="4.625" style="711" customWidth="1"/>
    <col min="1030" max="1032" width="6.625" style="711" customWidth="1"/>
    <col min="1033" max="1033" width="13.5" style="711" customWidth="1"/>
    <col min="1034" max="1035" width="13.75" style="711" customWidth="1"/>
    <col min="1036" max="1036" width="17.625" style="711" customWidth="1"/>
    <col min="1037" max="1037" width="3.875" style="711" customWidth="1"/>
    <col min="1038" max="1038" width="2.375" style="711" customWidth="1"/>
    <col min="1039" max="1039" width="2.5" style="711" customWidth="1"/>
    <col min="1040" max="1040" width="5.625" style="711" customWidth="1"/>
    <col min="1041" max="1041" width="4.25" style="711" customWidth="1"/>
    <col min="1042" max="1042" width="17.625" style="711" customWidth="1"/>
    <col min="1043" max="1043" width="12.625" style="711" customWidth="1"/>
    <col min="1044" max="1044" width="10.625" style="711" customWidth="1"/>
    <col min="1045" max="1045" width="12.125" style="711" customWidth="1"/>
    <col min="1046" max="1276" width="9" style="711"/>
    <col min="1277" max="1277" width="4.625" style="711" customWidth="1"/>
    <col min="1278" max="1281" width="5.625" style="711" customWidth="1"/>
    <col min="1282" max="1284" width="2.625" style="711" customWidth="1"/>
    <col min="1285" max="1285" width="4.625" style="711" customWidth="1"/>
    <col min="1286" max="1288" width="6.625" style="711" customWidth="1"/>
    <col min="1289" max="1289" width="13.5" style="711" customWidth="1"/>
    <col min="1290" max="1291" width="13.75" style="711" customWidth="1"/>
    <col min="1292" max="1292" width="17.625" style="711" customWidth="1"/>
    <col min="1293" max="1293" width="3.875" style="711" customWidth="1"/>
    <col min="1294" max="1294" width="2.375" style="711" customWidth="1"/>
    <col min="1295" max="1295" width="2.5" style="711" customWidth="1"/>
    <col min="1296" max="1296" width="5.625" style="711" customWidth="1"/>
    <col min="1297" max="1297" width="4.25" style="711" customWidth="1"/>
    <col min="1298" max="1298" width="17.625" style="711" customWidth="1"/>
    <col min="1299" max="1299" width="12.625" style="711" customWidth="1"/>
    <col min="1300" max="1300" width="10.625" style="711" customWidth="1"/>
    <col min="1301" max="1301" width="12.125" style="711" customWidth="1"/>
    <col min="1302" max="1532" width="9" style="711"/>
    <col min="1533" max="1533" width="4.625" style="711" customWidth="1"/>
    <col min="1534" max="1537" width="5.625" style="711" customWidth="1"/>
    <col min="1538" max="1540" width="2.625" style="711" customWidth="1"/>
    <col min="1541" max="1541" width="4.625" style="711" customWidth="1"/>
    <col min="1542" max="1544" width="6.625" style="711" customWidth="1"/>
    <col min="1545" max="1545" width="13.5" style="711" customWidth="1"/>
    <col min="1546" max="1547" width="13.75" style="711" customWidth="1"/>
    <col min="1548" max="1548" width="17.625" style="711" customWidth="1"/>
    <col min="1549" max="1549" width="3.875" style="711" customWidth="1"/>
    <col min="1550" max="1550" width="2.375" style="711" customWidth="1"/>
    <col min="1551" max="1551" width="2.5" style="711" customWidth="1"/>
    <col min="1552" max="1552" width="5.625" style="711" customWidth="1"/>
    <col min="1553" max="1553" width="4.25" style="711" customWidth="1"/>
    <col min="1554" max="1554" width="17.625" style="711" customWidth="1"/>
    <col min="1555" max="1555" width="12.625" style="711" customWidth="1"/>
    <col min="1556" max="1556" width="10.625" style="711" customWidth="1"/>
    <col min="1557" max="1557" width="12.125" style="711" customWidth="1"/>
    <col min="1558" max="1788" width="9" style="711"/>
    <col min="1789" max="1789" width="4.625" style="711" customWidth="1"/>
    <col min="1790" max="1793" width="5.625" style="711" customWidth="1"/>
    <col min="1794" max="1796" width="2.625" style="711" customWidth="1"/>
    <col min="1797" max="1797" width="4.625" style="711" customWidth="1"/>
    <col min="1798" max="1800" width="6.625" style="711" customWidth="1"/>
    <col min="1801" max="1801" width="13.5" style="711" customWidth="1"/>
    <col min="1802" max="1803" width="13.75" style="711" customWidth="1"/>
    <col min="1804" max="1804" width="17.625" style="711" customWidth="1"/>
    <col min="1805" max="1805" width="3.875" style="711" customWidth="1"/>
    <col min="1806" max="1806" width="2.375" style="711" customWidth="1"/>
    <col min="1807" max="1807" width="2.5" style="711" customWidth="1"/>
    <col min="1808" max="1808" width="5.625" style="711" customWidth="1"/>
    <col min="1809" max="1809" width="4.25" style="711" customWidth="1"/>
    <col min="1810" max="1810" width="17.625" style="711" customWidth="1"/>
    <col min="1811" max="1811" width="12.625" style="711" customWidth="1"/>
    <col min="1812" max="1812" width="10.625" style="711" customWidth="1"/>
    <col min="1813" max="1813" width="12.125" style="711" customWidth="1"/>
    <col min="1814" max="2044" width="9" style="711"/>
    <col min="2045" max="2045" width="4.625" style="711" customWidth="1"/>
    <col min="2046" max="2049" width="5.625" style="711" customWidth="1"/>
    <col min="2050" max="2052" width="2.625" style="711" customWidth="1"/>
    <col min="2053" max="2053" width="4.625" style="711" customWidth="1"/>
    <col min="2054" max="2056" width="6.625" style="711" customWidth="1"/>
    <col min="2057" max="2057" width="13.5" style="711" customWidth="1"/>
    <col min="2058" max="2059" width="13.75" style="711" customWidth="1"/>
    <col min="2060" max="2060" width="17.625" style="711" customWidth="1"/>
    <col min="2061" max="2061" width="3.875" style="711" customWidth="1"/>
    <col min="2062" max="2062" width="2.375" style="711" customWidth="1"/>
    <col min="2063" max="2063" width="2.5" style="711" customWidth="1"/>
    <col min="2064" max="2064" width="5.625" style="711" customWidth="1"/>
    <col min="2065" max="2065" width="4.25" style="711" customWidth="1"/>
    <col min="2066" max="2066" width="17.625" style="711" customWidth="1"/>
    <col min="2067" max="2067" width="12.625" style="711" customWidth="1"/>
    <col min="2068" max="2068" width="10.625" style="711" customWidth="1"/>
    <col min="2069" max="2069" width="12.125" style="711" customWidth="1"/>
    <col min="2070" max="2300" width="9" style="711"/>
    <col min="2301" max="2301" width="4.625" style="711" customWidth="1"/>
    <col min="2302" max="2305" width="5.625" style="711" customWidth="1"/>
    <col min="2306" max="2308" width="2.625" style="711" customWidth="1"/>
    <col min="2309" max="2309" width="4.625" style="711" customWidth="1"/>
    <col min="2310" max="2312" width="6.625" style="711" customWidth="1"/>
    <col min="2313" max="2313" width="13.5" style="711" customWidth="1"/>
    <col min="2314" max="2315" width="13.75" style="711" customWidth="1"/>
    <col min="2316" max="2316" width="17.625" style="711" customWidth="1"/>
    <col min="2317" max="2317" width="3.875" style="711" customWidth="1"/>
    <col min="2318" max="2318" width="2.375" style="711" customWidth="1"/>
    <col min="2319" max="2319" width="2.5" style="711" customWidth="1"/>
    <col min="2320" max="2320" width="5.625" style="711" customWidth="1"/>
    <col min="2321" max="2321" width="4.25" style="711" customWidth="1"/>
    <col min="2322" max="2322" width="17.625" style="711" customWidth="1"/>
    <col min="2323" max="2323" width="12.625" style="711" customWidth="1"/>
    <col min="2324" max="2324" width="10.625" style="711" customWidth="1"/>
    <col min="2325" max="2325" width="12.125" style="711" customWidth="1"/>
    <col min="2326" max="2556" width="9" style="711"/>
    <col min="2557" max="2557" width="4.625" style="711" customWidth="1"/>
    <col min="2558" max="2561" width="5.625" style="711" customWidth="1"/>
    <col min="2562" max="2564" width="2.625" style="711" customWidth="1"/>
    <col min="2565" max="2565" width="4.625" style="711" customWidth="1"/>
    <col min="2566" max="2568" width="6.625" style="711" customWidth="1"/>
    <col min="2569" max="2569" width="13.5" style="711" customWidth="1"/>
    <col min="2570" max="2571" width="13.75" style="711" customWidth="1"/>
    <col min="2572" max="2572" width="17.625" style="711" customWidth="1"/>
    <col min="2573" max="2573" width="3.875" style="711" customWidth="1"/>
    <col min="2574" max="2574" width="2.375" style="711" customWidth="1"/>
    <col min="2575" max="2575" width="2.5" style="711" customWidth="1"/>
    <col min="2576" max="2576" width="5.625" style="711" customWidth="1"/>
    <col min="2577" max="2577" width="4.25" style="711" customWidth="1"/>
    <col min="2578" max="2578" width="17.625" style="711" customWidth="1"/>
    <col min="2579" max="2579" width="12.625" style="711" customWidth="1"/>
    <col min="2580" max="2580" width="10.625" style="711" customWidth="1"/>
    <col min="2581" max="2581" width="12.125" style="711" customWidth="1"/>
    <col min="2582" max="2812" width="9" style="711"/>
    <col min="2813" max="2813" width="4.625" style="711" customWidth="1"/>
    <col min="2814" max="2817" width="5.625" style="711" customWidth="1"/>
    <col min="2818" max="2820" width="2.625" style="711" customWidth="1"/>
    <col min="2821" max="2821" width="4.625" style="711" customWidth="1"/>
    <col min="2822" max="2824" width="6.625" style="711" customWidth="1"/>
    <col min="2825" max="2825" width="13.5" style="711" customWidth="1"/>
    <col min="2826" max="2827" width="13.75" style="711" customWidth="1"/>
    <col min="2828" max="2828" width="17.625" style="711" customWidth="1"/>
    <col min="2829" max="2829" width="3.875" style="711" customWidth="1"/>
    <col min="2830" max="2830" width="2.375" style="711" customWidth="1"/>
    <col min="2831" max="2831" width="2.5" style="711" customWidth="1"/>
    <col min="2832" max="2832" width="5.625" style="711" customWidth="1"/>
    <col min="2833" max="2833" width="4.25" style="711" customWidth="1"/>
    <col min="2834" max="2834" width="17.625" style="711" customWidth="1"/>
    <col min="2835" max="2835" width="12.625" style="711" customWidth="1"/>
    <col min="2836" max="2836" width="10.625" style="711" customWidth="1"/>
    <col min="2837" max="2837" width="12.125" style="711" customWidth="1"/>
    <col min="2838" max="3068" width="9" style="711"/>
    <col min="3069" max="3069" width="4.625" style="711" customWidth="1"/>
    <col min="3070" max="3073" width="5.625" style="711" customWidth="1"/>
    <col min="3074" max="3076" width="2.625" style="711" customWidth="1"/>
    <col min="3077" max="3077" width="4.625" style="711" customWidth="1"/>
    <col min="3078" max="3080" width="6.625" style="711" customWidth="1"/>
    <col min="3081" max="3081" width="13.5" style="711" customWidth="1"/>
    <col min="3082" max="3083" width="13.75" style="711" customWidth="1"/>
    <col min="3084" max="3084" width="17.625" style="711" customWidth="1"/>
    <col min="3085" max="3085" width="3.875" style="711" customWidth="1"/>
    <col min="3086" max="3086" width="2.375" style="711" customWidth="1"/>
    <col min="3087" max="3087" width="2.5" style="711" customWidth="1"/>
    <col min="3088" max="3088" width="5.625" style="711" customWidth="1"/>
    <col min="3089" max="3089" width="4.25" style="711" customWidth="1"/>
    <col min="3090" max="3090" width="17.625" style="711" customWidth="1"/>
    <col min="3091" max="3091" width="12.625" style="711" customWidth="1"/>
    <col min="3092" max="3092" width="10.625" style="711" customWidth="1"/>
    <col min="3093" max="3093" width="12.125" style="711" customWidth="1"/>
    <col min="3094" max="3324" width="9" style="711"/>
    <col min="3325" max="3325" width="4.625" style="711" customWidth="1"/>
    <col min="3326" max="3329" width="5.625" style="711" customWidth="1"/>
    <col min="3330" max="3332" width="2.625" style="711" customWidth="1"/>
    <col min="3333" max="3333" width="4.625" style="711" customWidth="1"/>
    <col min="3334" max="3336" width="6.625" style="711" customWidth="1"/>
    <col min="3337" max="3337" width="13.5" style="711" customWidth="1"/>
    <col min="3338" max="3339" width="13.75" style="711" customWidth="1"/>
    <col min="3340" max="3340" width="17.625" style="711" customWidth="1"/>
    <col min="3341" max="3341" width="3.875" style="711" customWidth="1"/>
    <col min="3342" max="3342" width="2.375" style="711" customWidth="1"/>
    <col min="3343" max="3343" width="2.5" style="711" customWidth="1"/>
    <col min="3344" max="3344" width="5.625" style="711" customWidth="1"/>
    <col min="3345" max="3345" width="4.25" style="711" customWidth="1"/>
    <col min="3346" max="3346" width="17.625" style="711" customWidth="1"/>
    <col min="3347" max="3347" width="12.625" style="711" customWidth="1"/>
    <col min="3348" max="3348" width="10.625" style="711" customWidth="1"/>
    <col min="3349" max="3349" width="12.125" style="711" customWidth="1"/>
    <col min="3350" max="3580" width="9" style="711"/>
    <col min="3581" max="3581" width="4.625" style="711" customWidth="1"/>
    <col min="3582" max="3585" width="5.625" style="711" customWidth="1"/>
    <col min="3586" max="3588" width="2.625" style="711" customWidth="1"/>
    <col min="3589" max="3589" width="4.625" style="711" customWidth="1"/>
    <col min="3590" max="3592" width="6.625" style="711" customWidth="1"/>
    <col min="3593" max="3593" width="13.5" style="711" customWidth="1"/>
    <col min="3594" max="3595" width="13.75" style="711" customWidth="1"/>
    <col min="3596" max="3596" width="17.625" style="711" customWidth="1"/>
    <col min="3597" max="3597" width="3.875" style="711" customWidth="1"/>
    <col min="3598" max="3598" width="2.375" style="711" customWidth="1"/>
    <col min="3599" max="3599" width="2.5" style="711" customWidth="1"/>
    <col min="3600" max="3600" width="5.625" style="711" customWidth="1"/>
    <col min="3601" max="3601" width="4.25" style="711" customWidth="1"/>
    <col min="3602" max="3602" width="17.625" style="711" customWidth="1"/>
    <col min="3603" max="3603" width="12.625" style="711" customWidth="1"/>
    <col min="3604" max="3604" width="10.625" style="711" customWidth="1"/>
    <col min="3605" max="3605" width="12.125" style="711" customWidth="1"/>
    <col min="3606" max="3836" width="9" style="711"/>
    <col min="3837" max="3837" width="4.625" style="711" customWidth="1"/>
    <col min="3838" max="3841" width="5.625" style="711" customWidth="1"/>
    <col min="3842" max="3844" width="2.625" style="711" customWidth="1"/>
    <col min="3845" max="3845" width="4.625" style="711" customWidth="1"/>
    <col min="3846" max="3848" width="6.625" style="711" customWidth="1"/>
    <col min="3849" max="3849" width="13.5" style="711" customWidth="1"/>
    <col min="3850" max="3851" width="13.75" style="711" customWidth="1"/>
    <col min="3852" max="3852" width="17.625" style="711" customWidth="1"/>
    <col min="3853" max="3853" width="3.875" style="711" customWidth="1"/>
    <col min="3854" max="3854" width="2.375" style="711" customWidth="1"/>
    <col min="3855" max="3855" width="2.5" style="711" customWidth="1"/>
    <col min="3856" max="3856" width="5.625" style="711" customWidth="1"/>
    <col min="3857" max="3857" width="4.25" style="711" customWidth="1"/>
    <col min="3858" max="3858" width="17.625" style="711" customWidth="1"/>
    <col min="3859" max="3859" width="12.625" style="711" customWidth="1"/>
    <col min="3860" max="3860" width="10.625" style="711" customWidth="1"/>
    <col min="3861" max="3861" width="12.125" style="711" customWidth="1"/>
    <col min="3862" max="4092" width="9" style="711"/>
    <col min="4093" max="4093" width="4.625" style="711" customWidth="1"/>
    <col min="4094" max="4097" width="5.625" style="711" customWidth="1"/>
    <col min="4098" max="4100" width="2.625" style="711" customWidth="1"/>
    <col min="4101" max="4101" width="4.625" style="711" customWidth="1"/>
    <col min="4102" max="4104" width="6.625" style="711" customWidth="1"/>
    <col min="4105" max="4105" width="13.5" style="711" customWidth="1"/>
    <col min="4106" max="4107" width="13.75" style="711" customWidth="1"/>
    <col min="4108" max="4108" width="17.625" style="711" customWidth="1"/>
    <col min="4109" max="4109" width="3.875" style="711" customWidth="1"/>
    <col min="4110" max="4110" width="2.375" style="711" customWidth="1"/>
    <col min="4111" max="4111" width="2.5" style="711" customWidth="1"/>
    <col min="4112" max="4112" width="5.625" style="711" customWidth="1"/>
    <col min="4113" max="4113" width="4.25" style="711" customWidth="1"/>
    <col min="4114" max="4114" width="17.625" style="711" customWidth="1"/>
    <col min="4115" max="4115" width="12.625" style="711" customWidth="1"/>
    <col min="4116" max="4116" width="10.625" style="711" customWidth="1"/>
    <col min="4117" max="4117" width="12.125" style="711" customWidth="1"/>
    <col min="4118" max="4348" width="9" style="711"/>
    <col min="4349" max="4349" width="4.625" style="711" customWidth="1"/>
    <col min="4350" max="4353" width="5.625" style="711" customWidth="1"/>
    <col min="4354" max="4356" width="2.625" style="711" customWidth="1"/>
    <col min="4357" max="4357" width="4.625" style="711" customWidth="1"/>
    <col min="4358" max="4360" width="6.625" style="711" customWidth="1"/>
    <col min="4361" max="4361" width="13.5" style="711" customWidth="1"/>
    <col min="4362" max="4363" width="13.75" style="711" customWidth="1"/>
    <col min="4364" max="4364" width="17.625" style="711" customWidth="1"/>
    <col min="4365" max="4365" width="3.875" style="711" customWidth="1"/>
    <col min="4366" max="4366" width="2.375" style="711" customWidth="1"/>
    <col min="4367" max="4367" width="2.5" style="711" customWidth="1"/>
    <col min="4368" max="4368" width="5.625" style="711" customWidth="1"/>
    <col min="4369" max="4369" width="4.25" style="711" customWidth="1"/>
    <col min="4370" max="4370" width="17.625" style="711" customWidth="1"/>
    <col min="4371" max="4371" width="12.625" style="711" customWidth="1"/>
    <col min="4372" max="4372" width="10.625" style="711" customWidth="1"/>
    <col min="4373" max="4373" width="12.125" style="711" customWidth="1"/>
    <col min="4374" max="4604" width="9" style="711"/>
    <col min="4605" max="4605" width="4.625" style="711" customWidth="1"/>
    <col min="4606" max="4609" width="5.625" style="711" customWidth="1"/>
    <col min="4610" max="4612" width="2.625" style="711" customWidth="1"/>
    <col min="4613" max="4613" width="4.625" style="711" customWidth="1"/>
    <col min="4614" max="4616" width="6.625" style="711" customWidth="1"/>
    <col min="4617" max="4617" width="13.5" style="711" customWidth="1"/>
    <col min="4618" max="4619" width="13.75" style="711" customWidth="1"/>
    <col min="4620" max="4620" width="17.625" style="711" customWidth="1"/>
    <col min="4621" max="4621" width="3.875" style="711" customWidth="1"/>
    <col min="4622" max="4622" width="2.375" style="711" customWidth="1"/>
    <col min="4623" max="4623" width="2.5" style="711" customWidth="1"/>
    <col min="4624" max="4624" width="5.625" style="711" customWidth="1"/>
    <col min="4625" max="4625" width="4.25" style="711" customWidth="1"/>
    <col min="4626" max="4626" width="17.625" style="711" customWidth="1"/>
    <col min="4627" max="4627" width="12.625" style="711" customWidth="1"/>
    <col min="4628" max="4628" width="10.625" style="711" customWidth="1"/>
    <col min="4629" max="4629" width="12.125" style="711" customWidth="1"/>
    <col min="4630" max="4860" width="9" style="711"/>
    <col min="4861" max="4861" width="4.625" style="711" customWidth="1"/>
    <col min="4862" max="4865" width="5.625" style="711" customWidth="1"/>
    <col min="4866" max="4868" width="2.625" style="711" customWidth="1"/>
    <col min="4869" max="4869" width="4.625" style="711" customWidth="1"/>
    <col min="4870" max="4872" width="6.625" style="711" customWidth="1"/>
    <col min="4873" max="4873" width="13.5" style="711" customWidth="1"/>
    <col min="4874" max="4875" width="13.75" style="711" customWidth="1"/>
    <col min="4876" max="4876" width="17.625" style="711" customWidth="1"/>
    <col min="4877" max="4877" width="3.875" style="711" customWidth="1"/>
    <col min="4878" max="4878" width="2.375" style="711" customWidth="1"/>
    <col min="4879" max="4879" width="2.5" style="711" customWidth="1"/>
    <col min="4880" max="4880" width="5.625" style="711" customWidth="1"/>
    <col min="4881" max="4881" width="4.25" style="711" customWidth="1"/>
    <col min="4882" max="4882" width="17.625" style="711" customWidth="1"/>
    <col min="4883" max="4883" width="12.625" style="711" customWidth="1"/>
    <col min="4884" max="4884" width="10.625" style="711" customWidth="1"/>
    <col min="4885" max="4885" width="12.125" style="711" customWidth="1"/>
    <col min="4886" max="5116" width="9" style="711"/>
    <col min="5117" max="5117" width="4.625" style="711" customWidth="1"/>
    <col min="5118" max="5121" width="5.625" style="711" customWidth="1"/>
    <col min="5122" max="5124" width="2.625" style="711" customWidth="1"/>
    <col min="5125" max="5125" width="4.625" style="711" customWidth="1"/>
    <col min="5126" max="5128" width="6.625" style="711" customWidth="1"/>
    <col min="5129" max="5129" width="13.5" style="711" customWidth="1"/>
    <col min="5130" max="5131" width="13.75" style="711" customWidth="1"/>
    <col min="5132" max="5132" width="17.625" style="711" customWidth="1"/>
    <col min="5133" max="5133" width="3.875" style="711" customWidth="1"/>
    <col min="5134" max="5134" width="2.375" style="711" customWidth="1"/>
    <col min="5135" max="5135" width="2.5" style="711" customWidth="1"/>
    <col min="5136" max="5136" width="5.625" style="711" customWidth="1"/>
    <col min="5137" max="5137" width="4.25" style="711" customWidth="1"/>
    <col min="5138" max="5138" width="17.625" style="711" customWidth="1"/>
    <col min="5139" max="5139" width="12.625" style="711" customWidth="1"/>
    <col min="5140" max="5140" width="10.625" style="711" customWidth="1"/>
    <col min="5141" max="5141" width="12.125" style="711" customWidth="1"/>
    <col min="5142" max="5372" width="9" style="711"/>
    <col min="5373" max="5373" width="4.625" style="711" customWidth="1"/>
    <col min="5374" max="5377" width="5.625" style="711" customWidth="1"/>
    <col min="5378" max="5380" width="2.625" style="711" customWidth="1"/>
    <col min="5381" max="5381" width="4.625" style="711" customWidth="1"/>
    <col min="5382" max="5384" width="6.625" style="711" customWidth="1"/>
    <col min="5385" max="5385" width="13.5" style="711" customWidth="1"/>
    <col min="5386" max="5387" width="13.75" style="711" customWidth="1"/>
    <col min="5388" max="5388" width="17.625" style="711" customWidth="1"/>
    <col min="5389" max="5389" width="3.875" style="711" customWidth="1"/>
    <col min="5390" max="5390" width="2.375" style="711" customWidth="1"/>
    <col min="5391" max="5391" width="2.5" style="711" customWidth="1"/>
    <col min="5392" max="5392" width="5.625" style="711" customWidth="1"/>
    <col min="5393" max="5393" width="4.25" style="711" customWidth="1"/>
    <col min="5394" max="5394" width="17.625" style="711" customWidth="1"/>
    <col min="5395" max="5395" width="12.625" style="711" customWidth="1"/>
    <col min="5396" max="5396" width="10.625" style="711" customWidth="1"/>
    <col min="5397" max="5397" width="12.125" style="711" customWidth="1"/>
    <col min="5398" max="5628" width="9" style="711"/>
    <col min="5629" max="5629" width="4.625" style="711" customWidth="1"/>
    <col min="5630" max="5633" width="5.625" style="711" customWidth="1"/>
    <col min="5634" max="5636" width="2.625" style="711" customWidth="1"/>
    <col min="5637" max="5637" width="4.625" style="711" customWidth="1"/>
    <col min="5638" max="5640" width="6.625" style="711" customWidth="1"/>
    <col min="5641" max="5641" width="13.5" style="711" customWidth="1"/>
    <col min="5642" max="5643" width="13.75" style="711" customWidth="1"/>
    <col min="5644" max="5644" width="17.625" style="711" customWidth="1"/>
    <col min="5645" max="5645" width="3.875" style="711" customWidth="1"/>
    <col min="5646" max="5646" width="2.375" style="711" customWidth="1"/>
    <col min="5647" max="5647" width="2.5" style="711" customWidth="1"/>
    <col min="5648" max="5648" width="5.625" style="711" customWidth="1"/>
    <col min="5649" max="5649" width="4.25" style="711" customWidth="1"/>
    <col min="5650" max="5650" width="17.625" style="711" customWidth="1"/>
    <col min="5651" max="5651" width="12.625" style="711" customWidth="1"/>
    <col min="5652" max="5652" width="10.625" style="711" customWidth="1"/>
    <col min="5653" max="5653" width="12.125" style="711" customWidth="1"/>
    <col min="5654" max="5884" width="9" style="711"/>
    <col min="5885" max="5885" width="4.625" style="711" customWidth="1"/>
    <col min="5886" max="5889" width="5.625" style="711" customWidth="1"/>
    <col min="5890" max="5892" width="2.625" style="711" customWidth="1"/>
    <col min="5893" max="5893" width="4.625" style="711" customWidth="1"/>
    <col min="5894" max="5896" width="6.625" style="711" customWidth="1"/>
    <col min="5897" max="5897" width="13.5" style="711" customWidth="1"/>
    <col min="5898" max="5899" width="13.75" style="711" customWidth="1"/>
    <col min="5900" max="5900" width="17.625" style="711" customWidth="1"/>
    <col min="5901" max="5901" width="3.875" style="711" customWidth="1"/>
    <col min="5902" max="5902" width="2.375" style="711" customWidth="1"/>
    <col min="5903" max="5903" width="2.5" style="711" customWidth="1"/>
    <col min="5904" max="5904" width="5.625" style="711" customWidth="1"/>
    <col min="5905" max="5905" width="4.25" style="711" customWidth="1"/>
    <col min="5906" max="5906" width="17.625" style="711" customWidth="1"/>
    <col min="5907" max="5907" width="12.625" style="711" customWidth="1"/>
    <col min="5908" max="5908" width="10.625" style="711" customWidth="1"/>
    <col min="5909" max="5909" width="12.125" style="711" customWidth="1"/>
    <col min="5910" max="6140" width="9" style="711"/>
    <col min="6141" max="6141" width="4.625" style="711" customWidth="1"/>
    <col min="6142" max="6145" width="5.625" style="711" customWidth="1"/>
    <col min="6146" max="6148" width="2.625" style="711" customWidth="1"/>
    <col min="6149" max="6149" width="4.625" style="711" customWidth="1"/>
    <col min="6150" max="6152" width="6.625" style="711" customWidth="1"/>
    <col min="6153" max="6153" width="13.5" style="711" customWidth="1"/>
    <col min="6154" max="6155" width="13.75" style="711" customWidth="1"/>
    <col min="6156" max="6156" width="17.625" style="711" customWidth="1"/>
    <col min="6157" max="6157" width="3.875" style="711" customWidth="1"/>
    <col min="6158" max="6158" width="2.375" style="711" customWidth="1"/>
    <col min="6159" max="6159" width="2.5" style="711" customWidth="1"/>
    <col min="6160" max="6160" width="5.625" style="711" customWidth="1"/>
    <col min="6161" max="6161" width="4.25" style="711" customWidth="1"/>
    <col min="6162" max="6162" width="17.625" style="711" customWidth="1"/>
    <col min="6163" max="6163" width="12.625" style="711" customWidth="1"/>
    <col min="6164" max="6164" width="10.625" style="711" customWidth="1"/>
    <col min="6165" max="6165" width="12.125" style="711" customWidth="1"/>
    <col min="6166" max="6396" width="9" style="711"/>
    <col min="6397" max="6397" width="4.625" style="711" customWidth="1"/>
    <col min="6398" max="6401" width="5.625" style="711" customWidth="1"/>
    <col min="6402" max="6404" width="2.625" style="711" customWidth="1"/>
    <col min="6405" max="6405" width="4.625" style="711" customWidth="1"/>
    <col min="6406" max="6408" width="6.625" style="711" customWidth="1"/>
    <col min="6409" max="6409" width="13.5" style="711" customWidth="1"/>
    <col min="6410" max="6411" width="13.75" style="711" customWidth="1"/>
    <col min="6412" max="6412" width="17.625" style="711" customWidth="1"/>
    <col min="6413" max="6413" width="3.875" style="711" customWidth="1"/>
    <col min="6414" max="6414" width="2.375" style="711" customWidth="1"/>
    <col min="6415" max="6415" width="2.5" style="711" customWidth="1"/>
    <col min="6416" max="6416" width="5.625" style="711" customWidth="1"/>
    <col min="6417" max="6417" width="4.25" style="711" customWidth="1"/>
    <col min="6418" max="6418" width="17.625" style="711" customWidth="1"/>
    <col min="6419" max="6419" width="12.625" style="711" customWidth="1"/>
    <col min="6420" max="6420" width="10.625" style="711" customWidth="1"/>
    <col min="6421" max="6421" width="12.125" style="711" customWidth="1"/>
    <col min="6422" max="6652" width="9" style="711"/>
    <col min="6653" max="6653" width="4.625" style="711" customWidth="1"/>
    <col min="6654" max="6657" width="5.625" style="711" customWidth="1"/>
    <col min="6658" max="6660" width="2.625" style="711" customWidth="1"/>
    <col min="6661" max="6661" width="4.625" style="711" customWidth="1"/>
    <col min="6662" max="6664" width="6.625" style="711" customWidth="1"/>
    <col min="6665" max="6665" width="13.5" style="711" customWidth="1"/>
    <col min="6666" max="6667" width="13.75" style="711" customWidth="1"/>
    <col min="6668" max="6668" width="17.625" style="711" customWidth="1"/>
    <col min="6669" max="6669" width="3.875" style="711" customWidth="1"/>
    <col min="6670" max="6670" width="2.375" style="711" customWidth="1"/>
    <col min="6671" max="6671" width="2.5" style="711" customWidth="1"/>
    <col min="6672" max="6672" width="5.625" style="711" customWidth="1"/>
    <col min="6673" max="6673" width="4.25" style="711" customWidth="1"/>
    <col min="6674" max="6674" width="17.625" style="711" customWidth="1"/>
    <col min="6675" max="6675" width="12.625" style="711" customWidth="1"/>
    <col min="6676" max="6676" width="10.625" style="711" customWidth="1"/>
    <col min="6677" max="6677" width="12.125" style="711" customWidth="1"/>
    <col min="6678" max="6908" width="9" style="711"/>
    <col min="6909" max="6909" width="4.625" style="711" customWidth="1"/>
    <col min="6910" max="6913" width="5.625" style="711" customWidth="1"/>
    <col min="6914" max="6916" width="2.625" style="711" customWidth="1"/>
    <col min="6917" max="6917" width="4.625" style="711" customWidth="1"/>
    <col min="6918" max="6920" width="6.625" style="711" customWidth="1"/>
    <col min="6921" max="6921" width="13.5" style="711" customWidth="1"/>
    <col min="6922" max="6923" width="13.75" style="711" customWidth="1"/>
    <col min="6924" max="6924" width="17.625" style="711" customWidth="1"/>
    <col min="6925" max="6925" width="3.875" style="711" customWidth="1"/>
    <col min="6926" max="6926" width="2.375" style="711" customWidth="1"/>
    <col min="6927" max="6927" width="2.5" style="711" customWidth="1"/>
    <col min="6928" max="6928" width="5.625" style="711" customWidth="1"/>
    <col min="6929" max="6929" width="4.25" style="711" customWidth="1"/>
    <col min="6930" max="6930" width="17.625" style="711" customWidth="1"/>
    <col min="6931" max="6931" width="12.625" style="711" customWidth="1"/>
    <col min="6932" max="6932" width="10.625" style="711" customWidth="1"/>
    <col min="6933" max="6933" width="12.125" style="711" customWidth="1"/>
    <col min="6934" max="7164" width="9" style="711"/>
    <col min="7165" max="7165" width="4.625" style="711" customWidth="1"/>
    <col min="7166" max="7169" width="5.625" style="711" customWidth="1"/>
    <col min="7170" max="7172" width="2.625" style="711" customWidth="1"/>
    <col min="7173" max="7173" width="4.625" style="711" customWidth="1"/>
    <col min="7174" max="7176" width="6.625" style="711" customWidth="1"/>
    <col min="7177" max="7177" width="13.5" style="711" customWidth="1"/>
    <col min="7178" max="7179" width="13.75" style="711" customWidth="1"/>
    <col min="7180" max="7180" width="17.625" style="711" customWidth="1"/>
    <col min="7181" max="7181" width="3.875" style="711" customWidth="1"/>
    <col min="7182" max="7182" width="2.375" style="711" customWidth="1"/>
    <col min="7183" max="7183" width="2.5" style="711" customWidth="1"/>
    <col min="7184" max="7184" width="5.625" style="711" customWidth="1"/>
    <col min="7185" max="7185" width="4.25" style="711" customWidth="1"/>
    <col min="7186" max="7186" width="17.625" style="711" customWidth="1"/>
    <col min="7187" max="7187" width="12.625" style="711" customWidth="1"/>
    <col min="7188" max="7188" width="10.625" style="711" customWidth="1"/>
    <col min="7189" max="7189" width="12.125" style="711" customWidth="1"/>
    <col min="7190" max="7420" width="9" style="711"/>
    <col min="7421" max="7421" width="4.625" style="711" customWidth="1"/>
    <col min="7422" max="7425" width="5.625" style="711" customWidth="1"/>
    <col min="7426" max="7428" width="2.625" style="711" customWidth="1"/>
    <col min="7429" max="7429" width="4.625" style="711" customWidth="1"/>
    <col min="7430" max="7432" width="6.625" style="711" customWidth="1"/>
    <col min="7433" max="7433" width="13.5" style="711" customWidth="1"/>
    <col min="7434" max="7435" width="13.75" style="711" customWidth="1"/>
    <col min="7436" max="7436" width="17.625" style="711" customWidth="1"/>
    <col min="7437" max="7437" width="3.875" style="711" customWidth="1"/>
    <col min="7438" max="7438" width="2.375" style="711" customWidth="1"/>
    <col min="7439" max="7439" width="2.5" style="711" customWidth="1"/>
    <col min="7440" max="7440" width="5.625" style="711" customWidth="1"/>
    <col min="7441" max="7441" width="4.25" style="711" customWidth="1"/>
    <col min="7442" max="7442" width="17.625" style="711" customWidth="1"/>
    <col min="7443" max="7443" width="12.625" style="711" customWidth="1"/>
    <col min="7444" max="7444" width="10.625" style="711" customWidth="1"/>
    <col min="7445" max="7445" width="12.125" style="711" customWidth="1"/>
    <col min="7446" max="7676" width="9" style="711"/>
    <col min="7677" max="7677" width="4.625" style="711" customWidth="1"/>
    <col min="7678" max="7681" width="5.625" style="711" customWidth="1"/>
    <col min="7682" max="7684" width="2.625" style="711" customWidth="1"/>
    <col min="7685" max="7685" width="4.625" style="711" customWidth="1"/>
    <col min="7686" max="7688" width="6.625" style="711" customWidth="1"/>
    <col min="7689" max="7689" width="13.5" style="711" customWidth="1"/>
    <col min="7690" max="7691" width="13.75" style="711" customWidth="1"/>
    <col min="7692" max="7692" width="17.625" style="711" customWidth="1"/>
    <col min="7693" max="7693" width="3.875" style="711" customWidth="1"/>
    <col min="7694" max="7694" width="2.375" style="711" customWidth="1"/>
    <col min="7695" max="7695" width="2.5" style="711" customWidth="1"/>
    <col min="7696" max="7696" width="5.625" style="711" customWidth="1"/>
    <col min="7697" max="7697" width="4.25" style="711" customWidth="1"/>
    <col min="7698" max="7698" width="17.625" style="711" customWidth="1"/>
    <col min="7699" max="7699" width="12.625" style="711" customWidth="1"/>
    <col min="7700" max="7700" width="10.625" style="711" customWidth="1"/>
    <col min="7701" max="7701" width="12.125" style="711" customWidth="1"/>
    <col min="7702" max="7932" width="9" style="711"/>
    <col min="7933" max="7933" width="4.625" style="711" customWidth="1"/>
    <col min="7934" max="7937" width="5.625" style="711" customWidth="1"/>
    <col min="7938" max="7940" width="2.625" style="711" customWidth="1"/>
    <col min="7941" max="7941" width="4.625" style="711" customWidth="1"/>
    <col min="7942" max="7944" width="6.625" style="711" customWidth="1"/>
    <col min="7945" max="7945" width="13.5" style="711" customWidth="1"/>
    <col min="7946" max="7947" width="13.75" style="711" customWidth="1"/>
    <col min="7948" max="7948" width="17.625" style="711" customWidth="1"/>
    <col min="7949" max="7949" width="3.875" style="711" customWidth="1"/>
    <col min="7950" max="7950" width="2.375" style="711" customWidth="1"/>
    <col min="7951" max="7951" width="2.5" style="711" customWidth="1"/>
    <col min="7952" max="7952" width="5.625" style="711" customWidth="1"/>
    <col min="7953" max="7953" width="4.25" style="711" customWidth="1"/>
    <col min="7954" max="7954" width="17.625" style="711" customWidth="1"/>
    <col min="7955" max="7955" width="12.625" style="711" customWidth="1"/>
    <col min="7956" max="7956" width="10.625" style="711" customWidth="1"/>
    <col min="7957" max="7957" width="12.125" style="711" customWidth="1"/>
    <col min="7958" max="8188" width="9" style="711"/>
    <col min="8189" max="8189" width="4.625" style="711" customWidth="1"/>
    <col min="8190" max="8193" width="5.625" style="711" customWidth="1"/>
    <col min="8194" max="8196" width="2.625" style="711" customWidth="1"/>
    <col min="8197" max="8197" width="4.625" style="711" customWidth="1"/>
    <col min="8198" max="8200" width="6.625" style="711" customWidth="1"/>
    <col min="8201" max="8201" width="13.5" style="711" customWidth="1"/>
    <col min="8202" max="8203" width="13.75" style="711" customWidth="1"/>
    <col min="8204" max="8204" width="17.625" style="711" customWidth="1"/>
    <col min="8205" max="8205" width="3.875" style="711" customWidth="1"/>
    <col min="8206" max="8206" width="2.375" style="711" customWidth="1"/>
    <col min="8207" max="8207" width="2.5" style="711" customWidth="1"/>
    <col min="8208" max="8208" width="5.625" style="711" customWidth="1"/>
    <col min="8209" max="8209" width="4.25" style="711" customWidth="1"/>
    <col min="8210" max="8210" width="17.625" style="711" customWidth="1"/>
    <col min="8211" max="8211" width="12.625" style="711" customWidth="1"/>
    <col min="8212" max="8212" width="10.625" style="711" customWidth="1"/>
    <col min="8213" max="8213" width="12.125" style="711" customWidth="1"/>
    <col min="8214" max="8444" width="9" style="711"/>
    <col min="8445" max="8445" width="4.625" style="711" customWidth="1"/>
    <col min="8446" max="8449" width="5.625" style="711" customWidth="1"/>
    <col min="8450" max="8452" width="2.625" style="711" customWidth="1"/>
    <col min="8453" max="8453" width="4.625" style="711" customWidth="1"/>
    <col min="8454" max="8456" width="6.625" style="711" customWidth="1"/>
    <col min="8457" max="8457" width="13.5" style="711" customWidth="1"/>
    <col min="8458" max="8459" width="13.75" style="711" customWidth="1"/>
    <col min="8460" max="8460" width="17.625" style="711" customWidth="1"/>
    <col min="8461" max="8461" width="3.875" style="711" customWidth="1"/>
    <col min="8462" max="8462" width="2.375" style="711" customWidth="1"/>
    <col min="8463" max="8463" width="2.5" style="711" customWidth="1"/>
    <col min="8464" max="8464" width="5.625" style="711" customWidth="1"/>
    <col min="8465" max="8465" width="4.25" style="711" customWidth="1"/>
    <col min="8466" max="8466" width="17.625" style="711" customWidth="1"/>
    <col min="8467" max="8467" width="12.625" style="711" customWidth="1"/>
    <col min="8468" max="8468" width="10.625" style="711" customWidth="1"/>
    <col min="8469" max="8469" width="12.125" style="711" customWidth="1"/>
    <col min="8470" max="8700" width="9" style="711"/>
    <col min="8701" max="8701" width="4.625" style="711" customWidth="1"/>
    <col min="8702" max="8705" width="5.625" style="711" customWidth="1"/>
    <col min="8706" max="8708" width="2.625" style="711" customWidth="1"/>
    <col min="8709" max="8709" width="4.625" style="711" customWidth="1"/>
    <col min="8710" max="8712" width="6.625" style="711" customWidth="1"/>
    <col min="8713" max="8713" width="13.5" style="711" customWidth="1"/>
    <col min="8714" max="8715" width="13.75" style="711" customWidth="1"/>
    <col min="8716" max="8716" width="17.625" style="711" customWidth="1"/>
    <col min="8717" max="8717" width="3.875" style="711" customWidth="1"/>
    <col min="8718" max="8718" width="2.375" style="711" customWidth="1"/>
    <col min="8719" max="8719" width="2.5" style="711" customWidth="1"/>
    <col min="8720" max="8720" width="5.625" style="711" customWidth="1"/>
    <col min="8721" max="8721" width="4.25" style="711" customWidth="1"/>
    <col min="8722" max="8722" width="17.625" style="711" customWidth="1"/>
    <col min="8723" max="8723" width="12.625" style="711" customWidth="1"/>
    <col min="8724" max="8724" width="10.625" style="711" customWidth="1"/>
    <col min="8725" max="8725" width="12.125" style="711" customWidth="1"/>
    <col min="8726" max="8956" width="9" style="711"/>
    <col min="8957" max="8957" width="4.625" style="711" customWidth="1"/>
    <col min="8958" max="8961" width="5.625" style="711" customWidth="1"/>
    <col min="8962" max="8964" width="2.625" style="711" customWidth="1"/>
    <col min="8965" max="8965" width="4.625" style="711" customWidth="1"/>
    <col min="8966" max="8968" width="6.625" style="711" customWidth="1"/>
    <col min="8969" max="8969" width="13.5" style="711" customWidth="1"/>
    <col min="8970" max="8971" width="13.75" style="711" customWidth="1"/>
    <col min="8972" max="8972" width="17.625" style="711" customWidth="1"/>
    <col min="8973" max="8973" width="3.875" style="711" customWidth="1"/>
    <col min="8974" max="8974" width="2.375" style="711" customWidth="1"/>
    <col min="8975" max="8975" width="2.5" style="711" customWidth="1"/>
    <col min="8976" max="8976" width="5.625" style="711" customWidth="1"/>
    <col min="8977" max="8977" width="4.25" style="711" customWidth="1"/>
    <col min="8978" max="8978" width="17.625" style="711" customWidth="1"/>
    <col min="8979" max="8979" width="12.625" style="711" customWidth="1"/>
    <col min="8980" max="8980" width="10.625" style="711" customWidth="1"/>
    <col min="8981" max="8981" width="12.125" style="711" customWidth="1"/>
    <col min="8982" max="9212" width="9" style="711"/>
    <col min="9213" max="9213" width="4.625" style="711" customWidth="1"/>
    <col min="9214" max="9217" width="5.625" style="711" customWidth="1"/>
    <col min="9218" max="9220" width="2.625" style="711" customWidth="1"/>
    <col min="9221" max="9221" width="4.625" style="711" customWidth="1"/>
    <col min="9222" max="9224" width="6.625" style="711" customWidth="1"/>
    <col min="9225" max="9225" width="13.5" style="711" customWidth="1"/>
    <col min="9226" max="9227" width="13.75" style="711" customWidth="1"/>
    <col min="9228" max="9228" width="17.625" style="711" customWidth="1"/>
    <col min="9229" max="9229" width="3.875" style="711" customWidth="1"/>
    <col min="9230" max="9230" width="2.375" style="711" customWidth="1"/>
    <col min="9231" max="9231" width="2.5" style="711" customWidth="1"/>
    <col min="9232" max="9232" width="5.625" style="711" customWidth="1"/>
    <col min="9233" max="9233" width="4.25" style="711" customWidth="1"/>
    <col min="9234" max="9234" width="17.625" style="711" customWidth="1"/>
    <col min="9235" max="9235" width="12.625" style="711" customWidth="1"/>
    <col min="9236" max="9236" width="10.625" style="711" customWidth="1"/>
    <col min="9237" max="9237" width="12.125" style="711" customWidth="1"/>
    <col min="9238" max="9468" width="9" style="711"/>
    <col min="9469" max="9469" width="4.625" style="711" customWidth="1"/>
    <col min="9470" max="9473" width="5.625" style="711" customWidth="1"/>
    <col min="9474" max="9476" width="2.625" style="711" customWidth="1"/>
    <col min="9477" max="9477" width="4.625" style="711" customWidth="1"/>
    <col min="9478" max="9480" width="6.625" style="711" customWidth="1"/>
    <col min="9481" max="9481" width="13.5" style="711" customWidth="1"/>
    <col min="9482" max="9483" width="13.75" style="711" customWidth="1"/>
    <col min="9484" max="9484" width="17.625" style="711" customWidth="1"/>
    <col min="9485" max="9485" width="3.875" style="711" customWidth="1"/>
    <col min="9486" max="9486" width="2.375" style="711" customWidth="1"/>
    <col min="9487" max="9487" width="2.5" style="711" customWidth="1"/>
    <col min="9488" max="9488" width="5.625" style="711" customWidth="1"/>
    <col min="9489" max="9489" width="4.25" style="711" customWidth="1"/>
    <col min="9490" max="9490" width="17.625" style="711" customWidth="1"/>
    <col min="9491" max="9491" width="12.625" style="711" customWidth="1"/>
    <col min="9492" max="9492" width="10.625" style="711" customWidth="1"/>
    <col min="9493" max="9493" width="12.125" style="711" customWidth="1"/>
    <col min="9494" max="9724" width="9" style="711"/>
    <col min="9725" max="9725" width="4.625" style="711" customWidth="1"/>
    <col min="9726" max="9729" width="5.625" style="711" customWidth="1"/>
    <col min="9730" max="9732" width="2.625" style="711" customWidth="1"/>
    <col min="9733" max="9733" width="4.625" style="711" customWidth="1"/>
    <col min="9734" max="9736" width="6.625" style="711" customWidth="1"/>
    <col min="9737" max="9737" width="13.5" style="711" customWidth="1"/>
    <col min="9738" max="9739" width="13.75" style="711" customWidth="1"/>
    <col min="9740" max="9740" width="17.625" style="711" customWidth="1"/>
    <col min="9741" max="9741" width="3.875" style="711" customWidth="1"/>
    <col min="9742" max="9742" width="2.375" style="711" customWidth="1"/>
    <col min="9743" max="9743" width="2.5" style="711" customWidth="1"/>
    <col min="9744" max="9744" width="5.625" style="711" customWidth="1"/>
    <col min="9745" max="9745" width="4.25" style="711" customWidth="1"/>
    <col min="9746" max="9746" width="17.625" style="711" customWidth="1"/>
    <col min="9747" max="9747" width="12.625" style="711" customWidth="1"/>
    <col min="9748" max="9748" width="10.625" style="711" customWidth="1"/>
    <col min="9749" max="9749" width="12.125" style="711" customWidth="1"/>
    <col min="9750" max="9980" width="9" style="711"/>
    <col min="9981" max="9981" width="4.625" style="711" customWidth="1"/>
    <col min="9982" max="9985" width="5.625" style="711" customWidth="1"/>
    <col min="9986" max="9988" width="2.625" style="711" customWidth="1"/>
    <col min="9989" max="9989" width="4.625" style="711" customWidth="1"/>
    <col min="9990" max="9992" width="6.625" style="711" customWidth="1"/>
    <col min="9993" max="9993" width="13.5" style="711" customWidth="1"/>
    <col min="9994" max="9995" width="13.75" style="711" customWidth="1"/>
    <col min="9996" max="9996" width="17.625" style="711" customWidth="1"/>
    <col min="9997" max="9997" width="3.875" style="711" customWidth="1"/>
    <col min="9998" max="9998" width="2.375" style="711" customWidth="1"/>
    <col min="9999" max="9999" width="2.5" style="711" customWidth="1"/>
    <col min="10000" max="10000" width="5.625" style="711" customWidth="1"/>
    <col min="10001" max="10001" width="4.25" style="711" customWidth="1"/>
    <col min="10002" max="10002" width="17.625" style="711" customWidth="1"/>
    <col min="10003" max="10003" width="12.625" style="711" customWidth="1"/>
    <col min="10004" max="10004" width="10.625" style="711" customWidth="1"/>
    <col min="10005" max="10005" width="12.125" style="711" customWidth="1"/>
    <col min="10006" max="10236" width="9" style="711"/>
    <col min="10237" max="10237" width="4.625" style="711" customWidth="1"/>
    <col min="10238" max="10241" width="5.625" style="711" customWidth="1"/>
    <col min="10242" max="10244" width="2.625" style="711" customWidth="1"/>
    <col min="10245" max="10245" width="4.625" style="711" customWidth="1"/>
    <col min="10246" max="10248" width="6.625" style="711" customWidth="1"/>
    <col min="10249" max="10249" width="13.5" style="711" customWidth="1"/>
    <col min="10250" max="10251" width="13.75" style="711" customWidth="1"/>
    <col min="10252" max="10252" width="17.625" style="711" customWidth="1"/>
    <col min="10253" max="10253" width="3.875" style="711" customWidth="1"/>
    <col min="10254" max="10254" width="2.375" style="711" customWidth="1"/>
    <col min="10255" max="10255" width="2.5" style="711" customWidth="1"/>
    <col min="10256" max="10256" width="5.625" style="711" customWidth="1"/>
    <col min="10257" max="10257" width="4.25" style="711" customWidth="1"/>
    <col min="10258" max="10258" width="17.625" style="711" customWidth="1"/>
    <col min="10259" max="10259" width="12.625" style="711" customWidth="1"/>
    <col min="10260" max="10260" width="10.625" style="711" customWidth="1"/>
    <col min="10261" max="10261" width="12.125" style="711" customWidth="1"/>
    <col min="10262" max="10492" width="9" style="711"/>
    <col min="10493" max="10493" width="4.625" style="711" customWidth="1"/>
    <col min="10494" max="10497" width="5.625" style="711" customWidth="1"/>
    <col min="10498" max="10500" width="2.625" style="711" customWidth="1"/>
    <col min="10501" max="10501" width="4.625" style="711" customWidth="1"/>
    <col min="10502" max="10504" width="6.625" style="711" customWidth="1"/>
    <col min="10505" max="10505" width="13.5" style="711" customWidth="1"/>
    <col min="10506" max="10507" width="13.75" style="711" customWidth="1"/>
    <col min="10508" max="10508" width="17.625" style="711" customWidth="1"/>
    <col min="10509" max="10509" width="3.875" style="711" customWidth="1"/>
    <col min="10510" max="10510" width="2.375" style="711" customWidth="1"/>
    <col min="10511" max="10511" width="2.5" style="711" customWidth="1"/>
    <col min="10512" max="10512" width="5.625" style="711" customWidth="1"/>
    <col min="10513" max="10513" width="4.25" style="711" customWidth="1"/>
    <col min="10514" max="10514" width="17.625" style="711" customWidth="1"/>
    <col min="10515" max="10515" width="12.625" style="711" customWidth="1"/>
    <col min="10516" max="10516" width="10.625" style="711" customWidth="1"/>
    <col min="10517" max="10517" width="12.125" style="711" customWidth="1"/>
    <col min="10518" max="10748" width="9" style="711"/>
    <col min="10749" max="10749" width="4.625" style="711" customWidth="1"/>
    <col min="10750" max="10753" width="5.625" style="711" customWidth="1"/>
    <col min="10754" max="10756" width="2.625" style="711" customWidth="1"/>
    <col min="10757" max="10757" width="4.625" style="711" customWidth="1"/>
    <col min="10758" max="10760" width="6.625" style="711" customWidth="1"/>
    <col min="10761" max="10761" width="13.5" style="711" customWidth="1"/>
    <col min="10762" max="10763" width="13.75" style="711" customWidth="1"/>
    <col min="10764" max="10764" width="17.625" style="711" customWidth="1"/>
    <col min="10765" max="10765" width="3.875" style="711" customWidth="1"/>
    <col min="10766" max="10766" width="2.375" style="711" customWidth="1"/>
    <col min="10767" max="10767" width="2.5" style="711" customWidth="1"/>
    <col min="10768" max="10768" width="5.625" style="711" customWidth="1"/>
    <col min="10769" max="10769" width="4.25" style="711" customWidth="1"/>
    <col min="10770" max="10770" width="17.625" style="711" customWidth="1"/>
    <col min="10771" max="10771" width="12.625" style="711" customWidth="1"/>
    <col min="10772" max="10772" width="10.625" style="711" customWidth="1"/>
    <col min="10773" max="10773" width="12.125" style="711" customWidth="1"/>
    <col min="10774" max="11004" width="9" style="711"/>
    <col min="11005" max="11005" width="4.625" style="711" customWidth="1"/>
    <col min="11006" max="11009" width="5.625" style="711" customWidth="1"/>
    <col min="11010" max="11012" width="2.625" style="711" customWidth="1"/>
    <col min="11013" max="11013" width="4.625" style="711" customWidth="1"/>
    <col min="11014" max="11016" width="6.625" style="711" customWidth="1"/>
    <col min="11017" max="11017" width="13.5" style="711" customWidth="1"/>
    <col min="11018" max="11019" width="13.75" style="711" customWidth="1"/>
    <col min="11020" max="11020" width="17.625" style="711" customWidth="1"/>
    <col min="11021" max="11021" width="3.875" style="711" customWidth="1"/>
    <col min="11022" max="11022" width="2.375" style="711" customWidth="1"/>
    <col min="11023" max="11023" width="2.5" style="711" customWidth="1"/>
    <col min="11024" max="11024" width="5.625" style="711" customWidth="1"/>
    <col min="11025" max="11025" width="4.25" style="711" customWidth="1"/>
    <col min="11026" max="11026" width="17.625" style="711" customWidth="1"/>
    <col min="11027" max="11027" width="12.625" style="711" customWidth="1"/>
    <col min="11028" max="11028" width="10.625" style="711" customWidth="1"/>
    <col min="11029" max="11029" width="12.125" style="711" customWidth="1"/>
    <col min="11030" max="11260" width="9" style="711"/>
    <col min="11261" max="11261" width="4.625" style="711" customWidth="1"/>
    <col min="11262" max="11265" width="5.625" style="711" customWidth="1"/>
    <col min="11266" max="11268" width="2.625" style="711" customWidth="1"/>
    <col min="11269" max="11269" width="4.625" style="711" customWidth="1"/>
    <col min="11270" max="11272" width="6.625" style="711" customWidth="1"/>
    <col min="11273" max="11273" width="13.5" style="711" customWidth="1"/>
    <col min="11274" max="11275" width="13.75" style="711" customWidth="1"/>
    <col min="11276" max="11276" width="17.625" style="711" customWidth="1"/>
    <col min="11277" max="11277" width="3.875" style="711" customWidth="1"/>
    <col min="11278" max="11278" width="2.375" style="711" customWidth="1"/>
    <col min="11279" max="11279" width="2.5" style="711" customWidth="1"/>
    <col min="11280" max="11280" width="5.625" style="711" customWidth="1"/>
    <col min="11281" max="11281" width="4.25" style="711" customWidth="1"/>
    <col min="11282" max="11282" width="17.625" style="711" customWidth="1"/>
    <col min="11283" max="11283" width="12.625" style="711" customWidth="1"/>
    <col min="11284" max="11284" width="10.625" style="711" customWidth="1"/>
    <col min="11285" max="11285" width="12.125" style="711" customWidth="1"/>
    <col min="11286" max="11516" width="9" style="711"/>
    <col min="11517" max="11517" width="4.625" style="711" customWidth="1"/>
    <col min="11518" max="11521" width="5.625" style="711" customWidth="1"/>
    <col min="11522" max="11524" width="2.625" style="711" customWidth="1"/>
    <col min="11525" max="11525" width="4.625" style="711" customWidth="1"/>
    <col min="11526" max="11528" width="6.625" style="711" customWidth="1"/>
    <col min="11529" max="11529" width="13.5" style="711" customWidth="1"/>
    <col min="11530" max="11531" width="13.75" style="711" customWidth="1"/>
    <col min="11532" max="11532" width="17.625" style="711" customWidth="1"/>
    <col min="11533" max="11533" width="3.875" style="711" customWidth="1"/>
    <col min="11534" max="11534" width="2.375" style="711" customWidth="1"/>
    <col min="11535" max="11535" width="2.5" style="711" customWidth="1"/>
    <col min="11536" max="11536" width="5.625" style="711" customWidth="1"/>
    <col min="11537" max="11537" width="4.25" style="711" customWidth="1"/>
    <col min="11538" max="11538" width="17.625" style="711" customWidth="1"/>
    <col min="11539" max="11539" width="12.625" style="711" customWidth="1"/>
    <col min="11540" max="11540" width="10.625" style="711" customWidth="1"/>
    <col min="11541" max="11541" width="12.125" style="711" customWidth="1"/>
    <col min="11542" max="11772" width="9" style="711"/>
    <col min="11773" max="11773" width="4.625" style="711" customWidth="1"/>
    <col min="11774" max="11777" width="5.625" style="711" customWidth="1"/>
    <col min="11778" max="11780" width="2.625" style="711" customWidth="1"/>
    <col min="11781" max="11781" width="4.625" style="711" customWidth="1"/>
    <col min="11782" max="11784" width="6.625" style="711" customWidth="1"/>
    <col min="11785" max="11785" width="13.5" style="711" customWidth="1"/>
    <col min="11786" max="11787" width="13.75" style="711" customWidth="1"/>
    <col min="11788" max="11788" width="17.625" style="711" customWidth="1"/>
    <col min="11789" max="11789" width="3.875" style="711" customWidth="1"/>
    <col min="11790" max="11790" width="2.375" style="711" customWidth="1"/>
    <col min="11791" max="11791" width="2.5" style="711" customWidth="1"/>
    <col min="11792" max="11792" width="5.625" style="711" customWidth="1"/>
    <col min="11793" max="11793" width="4.25" style="711" customWidth="1"/>
    <col min="11794" max="11794" width="17.625" style="711" customWidth="1"/>
    <col min="11795" max="11795" width="12.625" style="711" customWidth="1"/>
    <col min="11796" max="11796" width="10.625" style="711" customWidth="1"/>
    <col min="11797" max="11797" width="12.125" style="711" customWidth="1"/>
    <col min="11798" max="12028" width="9" style="711"/>
    <col min="12029" max="12029" width="4.625" style="711" customWidth="1"/>
    <col min="12030" max="12033" width="5.625" style="711" customWidth="1"/>
    <col min="12034" max="12036" width="2.625" style="711" customWidth="1"/>
    <col min="12037" max="12037" width="4.625" style="711" customWidth="1"/>
    <col min="12038" max="12040" width="6.625" style="711" customWidth="1"/>
    <col min="12041" max="12041" width="13.5" style="711" customWidth="1"/>
    <col min="12042" max="12043" width="13.75" style="711" customWidth="1"/>
    <col min="12044" max="12044" width="17.625" style="711" customWidth="1"/>
    <col min="12045" max="12045" width="3.875" style="711" customWidth="1"/>
    <col min="12046" max="12046" width="2.375" style="711" customWidth="1"/>
    <col min="12047" max="12047" width="2.5" style="711" customWidth="1"/>
    <col min="12048" max="12048" width="5.625" style="711" customWidth="1"/>
    <col min="12049" max="12049" width="4.25" style="711" customWidth="1"/>
    <col min="12050" max="12050" width="17.625" style="711" customWidth="1"/>
    <col min="12051" max="12051" width="12.625" style="711" customWidth="1"/>
    <col min="12052" max="12052" width="10.625" style="711" customWidth="1"/>
    <col min="12053" max="12053" width="12.125" style="711" customWidth="1"/>
    <col min="12054" max="12284" width="9" style="711"/>
    <col min="12285" max="12285" width="4.625" style="711" customWidth="1"/>
    <col min="12286" max="12289" width="5.625" style="711" customWidth="1"/>
    <col min="12290" max="12292" width="2.625" style="711" customWidth="1"/>
    <col min="12293" max="12293" width="4.625" style="711" customWidth="1"/>
    <col min="12294" max="12296" width="6.625" style="711" customWidth="1"/>
    <col min="12297" max="12297" width="13.5" style="711" customWidth="1"/>
    <col min="12298" max="12299" width="13.75" style="711" customWidth="1"/>
    <col min="12300" max="12300" width="17.625" style="711" customWidth="1"/>
    <col min="12301" max="12301" width="3.875" style="711" customWidth="1"/>
    <col min="12302" max="12302" width="2.375" style="711" customWidth="1"/>
    <col min="12303" max="12303" width="2.5" style="711" customWidth="1"/>
    <col min="12304" max="12304" width="5.625" style="711" customWidth="1"/>
    <col min="12305" max="12305" width="4.25" style="711" customWidth="1"/>
    <col min="12306" max="12306" width="17.625" style="711" customWidth="1"/>
    <col min="12307" max="12307" width="12.625" style="711" customWidth="1"/>
    <col min="12308" max="12308" width="10.625" style="711" customWidth="1"/>
    <col min="12309" max="12309" width="12.125" style="711" customWidth="1"/>
    <col min="12310" max="12540" width="9" style="711"/>
    <col min="12541" max="12541" width="4.625" style="711" customWidth="1"/>
    <col min="12542" max="12545" width="5.625" style="711" customWidth="1"/>
    <col min="12546" max="12548" width="2.625" style="711" customWidth="1"/>
    <col min="12549" max="12549" width="4.625" style="711" customWidth="1"/>
    <col min="12550" max="12552" width="6.625" style="711" customWidth="1"/>
    <col min="12553" max="12553" width="13.5" style="711" customWidth="1"/>
    <col min="12554" max="12555" width="13.75" style="711" customWidth="1"/>
    <col min="12556" max="12556" width="17.625" style="711" customWidth="1"/>
    <col min="12557" max="12557" width="3.875" style="711" customWidth="1"/>
    <col min="12558" max="12558" width="2.375" style="711" customWidth="1"/>
    <col min="12559" max="12559" width="2.5" style="711" customWidth="1"/>
    <col min="12560" max="12560" width="5.625" style="711" customWidth="1"/>
    <col min="12561" max="12561" width="4.25" style="711" customWidth="1"/>
    <col min="12562" max="12562" width="17.625" style="711" customWidth="1"/>
    <col min="12563" max="12563" width="12.625" style="711" customWidth="1"/>
    <col min="12564" max="12564" width="10.625" style="711" customWidth="1"/>
    <col min="12565" max="12565" width="12.125" style="711" customWidth="1"/>
    <col min="12566" max="12796" width="9" style="711"/>
    <col min="12797" max="12797" width="4.625" style="711" customWidth="1"/>
    <col min="12798" max="12801" width="5.625" style="711" customWidth="1"/>
    <col min="12802" max="12804" width="2.625" style="711" customWidth="1"/>
    <col min="12805" max="12805" width="4.625" style="711" customWidth="1"/>
    <col min="12806" max="12808" width="6.625" style="711" customWidth="1"/>
    <col min="12809" max="12809" width="13.5" style="711" customWidth="1"/>
    <col min="12810" max="12811" width="13.75" style="711" customWidth="1"/>
    <col min="12812" max="12812" width="17.625" style="711" customWidth="1"/>
    <col min="12813" max="12813" width="3.875" style="711" customWidth="1"/>
    <col min="12814" max="12814" width="2.375" style="711" customWidth="1"/>
    <col min="12815" max="12815" width="2.5" style="711" customWidth="1"/>
    <col min="12816" max="12816" width="5.625" style="711" customWidth="1"/>
    <col min="12817" max="12817" width="4.25" style="711" customWidth="1"/>
    <col min="12818" max="12818" width="17.625" style="711" customWidth="1"/>
    <col min="12819" max="12819" width="12.625" style="711" customWidth="1"/>
    <col min="12820" max="12820" width="10.625" style="711" customWidth="1"/>
    <col min="12821" max="12821" width="12.125" style="711" customWidth="1"/>
    <col min="12822" max="13052" width="9" style="711"/>
    <col min="13053" max="13053" width="4.625" style="711" customWidth="1"/>
    <col min="13054" max="13057" width="5.625" style="711" customWidth="1"/>
    <col min="13058" max="13060" width="2.625" style="711" customWidth="1"/>
    <col min="13061" max="13061" width="4.625" style="711" customWidth="1"/>
    <col min="13062" max="13064" width="6.625" style="711" customWidth="1"/>
    <col min="13065" max="13065" width="13.5" style="711" customWidth="1"/>
    <col min="13066" max="13067" width="13.75" style="711" customWidth="1"/>
    <col min="13068" max="13068" width="17.625" style="711" customWidth="1"/>
    <col min="13069" max="13069" width="3.875" style="711" customWidth="1"/>
    <col min="13070" max="13070" width="2.375" style="711" customWidth="1"/>
    <col min="13071" max="13071" width="2.5" style="711" customWidth="1"/>
    <col min="13072" max="13072" width="5.625" style="711" customWidth="1"/>
    <col min="13073" max="13073" width="4.25" style="711" customWidth="1"/>
    <col min="13074" max="13074" width="17.625" style="711" customWidth="1"/>
    <col min="13075" max="13075" width="12.625" style="711" customWidth="1"/>
    <col min="13076" max="13076" width="10.625" style="711" customWidth="1"/>
    <col min="13077" max="13077" width="12.125" style="711" customWidth="1"/>
    <col min="13078" max="13308" width="9" style="711"/>
    <col min="13309" max="13309" width="4.625" style="711" customWidth="1"/>
    <col min="13310" max="13313" width="5.625" style="711" customWidth="1"/>
    <col min="13314" max="13316" width="2.625" style="711" customWidth="1"/>
    <col min="13317" max="13317" width="4.625" style="711" customWidth="1"/>
    <col min="13318" max="13320" width="6.625" style="711" customWidth="1"/>
    <col min="13321" max="13321" width="13.5" style="711" customWidth="1"/>
    <col min="13322" max="13323" width="13.75" style="711" customWidth="1"/>
    <col min="13324" max="13324" width="17.625" style="711" customWidth="1"/>
    <col min="13325" max="13325" width="3.875" style="711" customWidth="1"/>
    <col min="13326" max="13326" width="2.375" style="711" customWidth="1"/>
    <col min="13327" max="13327" width="2.5" style="711" customWidth="1"/>
    <col min="13328" max="13328" width="5.625" style="711" customWidth="1"/>
    <col min="13329" max="13329" width="4.25" style="711" customWidth="1"/>
    <col min="13330" max="13330" width="17.625" style="711" customWidth="1"/>
    <col min="13331" max="13331" width="12.625" style="711" customWidth="1"/>
    <col min="13332" max="13332" width="10.625" style="711" customWidth="1"/>
    <col min="13333" max="13333" width="12.125" style="711" customWidth="1"/>
    <col min="13334" max="13564" width="9" style="711"/>
    <col min="13565" max="13565" width="4.625" style="711" customWidth="1"/>
    <col min="13566" max="13569" width="5.625" style="711" customWidth="1"/>
    <col min="13570" max="13572" width="2.625" style="711" customWidth="1"/>
    <col min="13573" max="13573" width="4.625" style="711" customWidth="1"/>
    <col min="13574" max="13576" width="6.625" style="711" customWidth="1"/>
    <col min="13577" max="13577" width="13.5" style="711" customWidth="1"/>
    <col min="13578" max="13579" width="13.75" style="711" customWidth="1"/>
    <col min="13580" max="13580" width="17.625" style="711" customWidth="1"/>
    <col min="13581" max="13581" width="3.875" style="711" customWidth="1"/>
    <col min="13582" max="13582" width="2.375" style="711" customWidth="1"/>
    <col min="13583" max="13583" width="2.5" style="711" customWidth="1"/>
    <col min="13584" max="13584" width="5.625" style="711" customWidth="1"/>
    <col min="13585" max="13585" width="4.25" style="711" customWidth="1"/>
    <col min="13586" max="13586" width="17.625" style="711" customWidth="1"/>
    <col min="13587" max="13587" width="12.625" style="711" customWidth="1"/>
    <col min="13588" max="13588" width="10.625" style="711" customWidth="1"/>
    <col min="13589" max="13589" width="12.125" style="711" customWidth="1"/>
    <col min="13590" max="13820" width="9" style="711"/>
    <col min="13821" max="13821" width="4.625" style="711" customWidth="1"/>
    <col min="13822" max="13825" width="5.625" style="711" customWidth="1"/>
    <col min="13826" max="13828" width="2.625" style="711" customWidth="1"/>
    <col min="13829" max="13829" width="4.625" style="711" customWidth="1"/>
    <col min="13830" max="13832" width="6.625" style="711" customWidth="1"/>
    <col min="13833" max="13833" width="13.5" style="711" customWidth="1"/>
    <col min="13834" max="13835" width="13.75" style="711" customWidth="1"/>
    <col min="13836" max="13836" width="17.625" style="711" customWidth="1"/>
    <col min="13837" max="13837" width="3.875" style="711" customWidth="1"/>
    <col min="13838" max="13838" width="2.375" style="711" customWidth="1"/>
    <col min="13839" max="13839" width="2.5" style="711" customWidth="1"/>
    <col min="13840" max="13840" width="5.625" style="711" customWidth="1"/>
    <col min="13841" max="13841" width="4.25" style="711" customWidth="1"/>
    <col min="13842" max="13842" width="17.625" style="711" customWidth="1"/>
    <col min="13843" max="13843" width="12.625" style="711" customWidth="1"/>
    <col min="13844" max="13844" width="10.625" style="711" customWidth="1"/>
    <col min="13845" max="13845" width="12.125" style="711" customWidth="1"/>
    <col min="13846" max="14076" width="9" style="711"/>
    <col min="14077" max="14077" width="4.625" style="711" customWidth="1"/>
    <col min="14078" max="14081" width="5.625" style="711" customWidth="1"/>
    <col min="14082" max="14084" width="2.625" style="711" customWidth="1"/>
    <col min="14085" max="14085" width="4.625" style="711" customWidth="1"/>
    <col min="14086" max="14088" width="6.625" style="711" customWidth="1"/>
    <col min="14089" max="14089" width="13.5" style="711" customWidth="1"/>
    <col min="14090" max="14091" width="13.75" style="711" customWidth="1"/>
    <col min="14092" max="14092" width="17.625" style="711" customWidth="1"/>
    <col min="14093" max="14093" width="3.875" style="711" customWidth="1"/>
    <col min="14094" max="14094" width="2.375" style="711" customWidth="1"/>
    <col min="14095" max="14095" width="2.5" style="711" customWidth="1"/>
    <col min="14096" max="14096" width="5.625" style="711" customWidth="1"/>
    <col min="14097" max="14097" width="4.25" style="711" customWidth="1"/>
    <col min="14098" max="14098" width="17.625" style="711" customWidth="1"/>
    <col min="14099" max="14099" width="12.625" style="711" customWidth="1"/>
    <col min="14100" max="14100" width="10.625" style="711" customWidth="1"/>
    <col min="14101" max="14101" width="12.125" style="711" customWidth="1"/>
    <col min="14102" max="14332" width="9" style="711"/>
    <col min="14333" max="14333" width="4.625" style="711" customWidth="1"/>
    <col min="14334" max="14337" width="5.625" style="711" customWidth="1"/>
    <col min="14338" max="14340" width="2.625" style="711" customWidth="1"/>
    <col min="14341" max="14341" width="4.625" style="711" customWidth="1"/>
    <col min="14342" max="14344" width="6.625" style="711" customWidth="1"/>
    <col min="14345" max="14345" width="13.5" style="711" customWidth="1"/>
    <col min="14346" max="14347" width="13.75" style="711" customWidth="1"/>
    <col min="14348" max="14348" width="17.625" style="711" customWidth="1"/>
    <col min="14349" max="14349" width="3.875" style="711" customWidth="1"/>
    <col min="14350" max="14350" width="2.375" style="711" customWidth="1"/>
    <col min="14351" max="14351" width="2.5" style="711" customWidth="1"/>
    <col min="14352" max="14352" width="5.625" style="711" customWidth="1"/>
    <col min="14353" max="14353" width="4.25" style="711" customWidth="1"/>
    <col min="14354" max="14354" width="17.625" style="711" customWidth="1"/>
    <col min="14355" max="14355" width="12.625" style="711" customWidth="1"/>
    <col min="14356" max="14356" width="10.625" style="711" customWidth="1"/>
    <col min="14357" max="14357" width="12.125" style="711" customWidth="1"/>
    <col min="14358" max="14588" width="9" style="711"/>
    <col min="14589" max="14589" width="4.625" style="711" customWidth="1"/>
    <col min="14590" max="14593" width="5.625" style="711" customWidth="1"/>
    <col min="14594" max="14596" width="2.625" style="711" customWidth="1"/>
    <col min="14597" max="14597" width="4.625" style="711" customWidth="1"/>
    <col min="14598" max="14600" width="6.625" style="711" customWidth="1"/>
    <col min="14601" max="14601" width="13.5" style="711" customWidth="1"/>
    <col min="14602" max="14603" width="13.75" style="711" customWidth="1"/>
    <col min="14604" max="14604" width="17.625" style="711" customWidth="1"/>
    <col min="14605" max="14605" width="3.875" style="711" customWidth="1"/>
    <col min="14606" max="14606" width="2.375" style="711" customWidth="1"/>
    <col min="14607" max="14607" width="2.5" style="711" customWidth="1"/>
    <col min="14608" max="14608" width="5.625" style="711" customWidth="1"/>
    <col min="14609" max="14609" width="4.25" style="711" customWidth="1"/>
    <col min="14610" max="14610" width="17.625" style="711" customWidth="1"/>
    <col min="14611" max="14611" width="12.625" style="711" customWidth="1"/>
    <col min="14612" max="14612" width="10.625" style="711" customWidth="1"/>
    <col min="14613" max="14613" width="12.125" style="711" customWidth="1"/>
    <col min="14614" max="14844" width="9" style="711"/>
    <col min="14845" max="14845" width="4.625" style="711" customWidth="1"/>
    <col min="14846" max="14849" width="5.625" style="711" customWidth="1"/>
    <col min="14850" max="14852" width="2.625" style="711" customWidth="1"/>
    <col min="14853" max="14853" width="4.625" style="711" customWidth="1"/>
    <col min="14854" max="14856" width="6.625" style="711" customWidth="1"/>
    <col min="14857" max="14857" width="13.5" style="711" customWidth="1"/>
    <col min="14858" max="14859" width="13.75" style="711" customWidth="1"/>
    <col min="14860" max="14860" width="17.625" style="711" customWidth="1"/>
    <col min="14861" max="14861" width="3.875" style="711" customWidth="1"/>
    <col min="14862" max="14862" width="2.375" style="711" customWidth="1"/>
    <col min="14863" max="14863" width="2.5" style="711" customWidth="1"/>
    <col min="14864" max="14864" width="5.625" style="711" customWidth="1"/>
    <col min="14865" max="14865" width="4.25" style="711" customWidth="1"/>
    <col min="14866" max="14866" width="17.625" style="711" customWidth="1"/>
    <col min="14867" max="14867" width="12.625" style="711" customWidth="1"/>
    <col min="14868" max="14868" width="10.625" style="711" customWidth="1"/>
    <col min="14869" max="14869" width="12.125" style="711" customWidth="1"/>
    <col min="14870" max="15100" width="9" style="711"/>
    <col min="15101" max="15101" width="4.625" style="711" customWidth="1"/>
    <col min="15102" max="15105" width="5.625" style="711" customWidth="1"/>
    <col min="15106" max="15108" width="2.625" style="711" customWidth="1"/>
    <col min="15109" max="15109" width="4.625" style="711" customWidth="1"/>
    <col min="15110" max="15112" width="6.625" style="711" customWidth="1"/>
    <col min="15113" max="15113" width="13.5" style="711" customWidth="1"/>
    <col min="15114" max="15115" width="13.75" style="711" customWidth="1"/>
    <col min="15116" max="15116" width="17.625" style="711" customWidth="1"/>
    <col min="15117" max="15117" width="3.875" style="711" customWidth="1"/>
    <col min="15118" max="15118" width="2.375" style="711" customWidth="1"/>
    <col min="15119" max="15119" width="2.5" style="711" customWidth="1"/>
    <col min="15120" max="15120" width="5.625" style="711" customWidth="1"/>
    <col min="15121" max="15121" width="4.25" style="711" customWidth="1"/>
    <col min="15122" max="15122" width="17.625" style="711" customWidth="1"/>
    <col min="15123" max="15123" width="12.625" style="711" customWidth="1"/>
    <col min="15124" max="15124" width="10.625" style="711" customWidth="1"/>
    <col min="15125" max="15125" width="12.125" style="711" customWidth="1"/>
    <col min="15126" max="15356" width="9" style="711"/>
    <col min="15357" max="15357" width="4.625" style="711" customWidth="1"/>
    <col min="15358" max="15361" width="5.625" style="711" customWidth="1"/>
    <col min="15362" max="15364" width="2.625" style="711" customWidth="1"/>
    <col min="15365" max="15365" width="4.625" style="711" customWidth="1"/>
    <col min="15366" max="15368" width="6.625" style="711" customWidth="1"/>
    <col min="15369" max="15369" width="13.5" style="711" customWidth="1"/>
    <col min="15370" max="15371" width="13.75" style="711" customWidth="1"/>
    <col min="15372" max="15372" width="17.625" style="711" customWidth="1"/>
    <col min="15373" max="15373" width="3.875" style="711" customWidth="1"/>
    <col min="15374" max="15374" width="2.375" style="711" customWidth="1"/>
    <col min="15375" max="15375" width="2.5" style="711" customWidth="1"/>
    <col min="15376" max="15376" width="5.625" style="711" customWidth="1"/>
    <col min="15377" max="15377" width="4.25" style="711" customWidth="1"/>
    <col min="15378" max="15378" width="17.625" style="711" customWidth="1"/>
    <col min="15379" max="15379" width="12.625" style="711" customWidth="1"/>
    <col min="15380" max="15380" width="10.625" style="711" customWidth="1"/>
    <col min="15381" max="15381" width="12.125" style="711" customWidth="1"/>
    <col min="15382" max="15612" width="9" style="711"/>
    <col min="15613" max="15613" width="4.625" style="711" customWidth="1"/>
    <col min="15614" max="15617" width="5.625" style="711" customWidth="1"/>
    <col min="15618" max="15620" width="2.625" style="711" customWidth="1"/>
    <col min="15621" max="15621" width="4.625" style="711" customWidth="1"/>
    <col min="15622" max="15624" width="6.625" style="711" customWidth="1"/>
    <col min="15625" max="15625" width="13.5" style="711" customWidth="1"/>
    <col min="15626" max="15627" width="13.75" style="711" customWidth="1"/>
    <col min="15628" max="15628" width="17.625" style="711" customWidth="1"/>
    <col min="15629" max="15629" width="3.875" style="711" customWidth="1"/>
    <col min="15630" max="15630" width="2.375" style="711" customWidth="1"/>
    <col min="15631" max="15631" width="2.5" style="711" customWidth="1"/>
    <col min="15632" max="15632" width="5.625" style="711" customWidth="1"/>
    <col min="15633" max="15633" width="4.25" style="711" customWidth="1"/>
    <col min="15634" max="15634" width="17.625" style="711" customWidth="1"/>
    <col min="15635" max="15635" width="12.625" style="711" customWidth="1"/>
    <col min="15636" max="15636" width="10.625" style="711" customWidth="1"/>
    <col min="15637" max="15637" width="12.125" style="711" customWidth="1"/>
    <col min="15638" max="15868" width="9" style="711"/>
    <col min="15869" max="15869" width="4.625" style="711" customWidth="1"/>
    <col min="15870" max="15873" width="5.625" style="711" customWidth="1"/>
    <col min="15874" max="15876" width="2.625" style="711" customWidth="1"/>
    <col min="15877" max="15877" width="4.625" style="711" customWidth="1"/>
    <col min="15878" max="15880" width="6.625" style="711" customWidth="1"/>
    <col min="15881" max="15881" width="13.5" style="711" customWidth="1"/>
    <col min="15882" max="15883" width="13.75" style="711" customWidth="1"/>
    <col min="15884" max="15884" width="17.625" style="711" customWidth="1"/>
    <col min="15885" max="15885" width="3.875" style="711" customWidth="1"/>
    <col min="15886" max="15886" width="2.375" style="711" customWidth="1"/>
    <col min="15887" max="15887" width="2.5" style="711" customWidth="1"/>
    <col min="15888" max="15888" width="5.625" style="711" customWidth="1"/>
    <col min="15889" max="15889" width="4.25" style="711" customWidth="1"/>
    <col min="15890" max="15890" width="17.625" style="711" customWidth="1"/>
    <col min="15891" max="15891" width="12.625" style="711" customWidth="1"/>
    <col min="15892" max="15892" width="10.625" style="711" customWidth="1"/>
    <col min="15893" max="15893" width="12.125" style="711" customWidth="1"/>
    <col min="15894" max="16124" width="9" style="711"/>
    <col min="16125" max="16125" width="4.625" style="711" customWidth="1"/>
    <col min="16126" max="16129" width="5.625" style="711" customWidth="1"/>
    <col min="16130" max="16132" width="2.625" style="711" customWidth="1"/>
    <col min="16133" max="16133" width="4.625" style="711" customWidth="1"/>
    <col min="16134" max="16136" width="6.625" style="711" customWidth="1"/>
    <col min="16137" max="16137" width="13.5" style="711" customWidth="1"/>
    <col min="16138" max="16139" width="13.75" style="711" customWidth="1"/>
    <col min="16140" max="16140" width="17.625" style="711" customWidth="1"/>
    <col min="16141" max="16141" width="3.875" style="711" customWidth="1"/>
    <col min="16142" max="16142" width="2.375" style="711" customWidth="1"/>
    <col min="16143" max="16143" width="2.5" style="711" customWidth="1"/>
    <col min="16144" max="16144" width="5.625" style="711" customWidth="1"/>
    <col min="16145" max="16145" width="4.25" style="711" customWidth="1"/>
    <col min="16146" max="16146" width="17.625" style="711" customWidth="1"/>
    <col min="16147" max="16147" width="12.625" style="711" customWidth="1"/>
    <col min="16148" max="16148" width="10.625" style="711" customWidth="1"/>
    <col min="16149" max="16149" width="12.125" style="711" customWidth="1"/>
    <col min="16150" max="16384" width="9" style="711"/>
  </cols>
  <sheetData>
    <row r="1" spans="1:21" ht="24" customHeight="1">
      <c r="A1" s="708"/>
      <c r="B1" s="708"/>
      <c r="C1" s="708"/>
      <c r="D1" s="708"/>
      <c r="E1" s="708"/>
      <c r="F1" s="708"/>
      <c r="G1" s="708"/>
      <c r="H1" s="708"/>
      <c r="I1" s="708"/>
      <c r="J1" s="708"/>
      <c r="K1" s="708"/>
      <c r="L1" s="708"/>
      <c r="M1" s="2797" t="s">
        <v>1434</v>
      </c>
      <c r="N1" s="2797"/>
      <c r="O1" s="2797"/>
      <c r="P1" s="2797"/>
      <c r="Q1" s="2797"/>
      <c r="R1" s="709"/>
      <c r="S1" s="709"/>
      <c r="T1" s="709"/>
      <c r="U1" s="710"/>
    </row>
    <row r="2" spans="1:21" ht="15" customHeight="1">
      <c r="A2" s="709"/>
      <c r="B2" s="709"/>
      <c r="C2" s="709"/>
      <c r="D2" s="709"/>
      <c r="E2" s="709"/>
      <c r="F2" s="709"/>
      <c r="G2" s="709"/>
      <c r="H2" s="709"/>
      <c r="I2" s="709"/>
      <c r="J2" s="709"/>
      <c r="K2" s="709"/>
      <c r="L2" s="712"/>
      <c r="M2" s="2798" t="s">
        <v>1435</v>
      </c>
      <c r="N2" s="2798"/>
      <c r="O2" s="2798"/>
      <c r="P2" s="2798"/>
      <c r="Q2" s="2798"/>
      <c r="R2" s="2799" t="s">
        <v>1436</v>
      </c>
      <c r="S2" s="2801"/>
      <c r="T2" s="2802"/>
    </row>
    <row r="3" spans="1:21" ht="31.5" customHeight="1">
      <c r="A3" s="2798" t="s">
        <v>1437</v>
      </c>
      <c r="B3" s="2798"/>
      <c r="C3" s="2798"/>
      <c r="D3" s="2805"/>
      <c r="E3" s="2805"/>
      <c r="F3" s="2805"/>
      <c r="G3" s="2805"/>
      <c r="H3" s="2805"/>
      <c r="I3" s="2805"/>
      <c r="J3" s="713"/>
      <c r="K3" s="714"/>
      <c r="L3" s="714"/>
      <c r="M3" s="714"/>
      <c r="N3" s="709"/>
      <c r="O3" s="709"/>
      <c r="P3" s="709"/>
      <c r="Q3" s="712"/>
      <c r="R3" s="2800"/>
      <c r="S3" s="2803"/>
      <c r="T3" s="2804"/>
    </row>
    <row r="4" spans="1:21" ht="24" customHeight="1">
      <c r="A4" s="2791" t="s">
        <v>1438</v>
      </c>
      <c r="B4" s="2791"/>
      <c r="C4" s="2791"/>
      <c r="D4" s="2792"/>
      <c r="E4" s="2792"/>
      <c r="F4" s="2792"/>
      <c r="G4" s="2792"/>
      <c r="H4" s="2792"/>
      <c r="I4" s="2792"/>
      <c r="J4" s="715"/>
      <c r="K4" s="714"/>
      <c r="L4" s="714"/>
      <c r="M4" s="714"/>
      <c r="N4" s="709"/>
      <c r="O4" s="709"/>
      <c r="P4" s="709"/>
      <c r="Q4" s="709"/>
      <c r="R4" s="2793" t="s">
        <v>1439</v>
      </c>
      <c r="S4" s="2794"/>
      <c r="T4" s="2794"/>
    </row>
    <row r="5" spans="1:21" ht="7.5" customHeight="1">
      <c r="A5" s="716"/>
      <c r="B5" s="716"/>
      <c r="C5" s="716"/>
      <c r="D5" s="716"/>
      <c r="E5" s="716"/>
      <c r="F5" s="716"/>
      <c r="G5" s="716"/>
      <c r="H5" s="717"/>
      <c r="I5" s="717"/>
      <c r="J5" s="718"/>
      <c r="K5" s="714"/>
      <c r="L5" s="714"/>
      <c r="M5" s="714"/>
      <c r="N5" s="709"/>
      <c r="O5" s="709"/>
      <c r="P5" s="709"/>
      <c r="Q5" s="709"/>
      <c r="R5" s="719"/>
      <c r="S5" s="715"/>
      <c r="T5" s="715"/>
    </row>
    <row r="6" spans="1:21" ht="27" customHeight="1">
      <c r="A6" s="2795" t="s">
        <v>1440</v>
      </c>
      <c r="B6" s="2795"/>
      <c r="C6" s="2795"/>
      <c r="D6" s="2795"/>
      <c r="E6" s="2795"/>
      <c r="F6" s="2795"/>
      <c r="G6" s="2795"/>
      <c r="H6" s="2795"/>
      <c r="I6" s="2795"/>
      <c r="J6" s="2795"/>
      <c r="K6" s="2795"/>
      <c r="L6" s="2795"/>
      <c r="M6" s="2795"/>
      <c r="N6" s="712"/>
      <c r="O6" s="720" t="s">
        <v>1441</v>
      </c>
      <c r="P6" s="2796"/>
      <c r="Q6" s="2796"/>
      <c r="R6" s="720" t="s">
        <v>1442</v>
      </c>
      <c r="S6" s="2796"/>
      <c r="T6" s="2796"/>
    </row>
    <row r="7" spans="1:21" s="726" customFormat="1" ht="7.5" customHeight="1">
      <c r="A7" s="721"/>
      <c r="B7" s="722"/>
      <c r="C7" s="722"/>
      <c r="D7" s="722"/>
      <c r="E7" s="722"/>
      <c r="F7" s="722"/>
      <c r="G7" s="722"/>
      <c r="H7" s="722"/>
      <c r="I7" s="722"/>
      <c r="J7" s="723"/>
      <c r="K7" s="723"/>
      <c r="L7" s="723"/>
      <c r="M7" s="724"/>
      <c r="N7" s="725"/>
      <c r="O7" s="724"/>
      <c r="P7" s="724"/>
      <c r="Q7" s="724"/>
      <c r="R7" s="725"/>
      <c r="S7" s="724"/>
      <c r="T7" s="724"/>
    </row>
    <row r="8" spans="1:21" ht="9.9499999999999993" customHeight="1">
      <c r="A8" s="2731" t="s">
        <v>1443</v>
      </c>
      <c r="B8" s="2766" t="s">
        <v>1444</v>
      </c>
      <c r="C8" s="2737"/>
      <c r="D8" s="2737"/>
      <c r="E8" s="2738"/>
      <c r="F8" s="2768" t="s">
        <v>1445</v>
      </c>
      <c r="G8" s="2769"/>
      <c r="H8" s="2770"/>
      <c r="I8" s="2778" t="s">
        <v>1446</v>
      </c>
      <c r="J8" s="2766" t="s">
        <v>1447</v>
      </c>
      <c r="K8" s="2737"/>
      <c r="L8" s="2738"/>
      <c r="M8" s="2781" t="s">
        <v>1377</v>
      </c>
      <c r="N8" s="2782"/>
      <c r="O8" s="2734" t="s">
        <v>1448</v>
      </c>
      <c r="P8" s="2736" t="s">
        <v>1449</v>
      </c>
      <c r="Q8" s="2737"/>
      <c r="R8" s="2738"/>
      <c r="S8" s="2745" t="s">
        <v>1450</v>
      </c>
      <c r="T8" s="2746"/>
    </row>
    <row r="9" spans="1:21" ht="9.9499999999999993" customHeight="1">
      <c r="A9" s="2732"/>
      <c r="B9" s="2767"/>
      <c r="C9" s="2740"/>
      <c r="D9" s="2740"/>
      <c r="E9" s="2741"/>
      <c r="F9" s="2771"/>
      <c r="G9" s="2772"/>
      <c r="H9" s="2773"/>
      <c r="I9" s="2779"/>
      <c r="J9" s="2767"/>
      <c r="K9" s="2740"/>
      <c r="L9" s="2741"/>
      <c r="M9" s="2742"/>
      <c r="N9" s="2756"/>
      <c r="O9" s="2735"/>
      <c r="P9" s="2739"/>
      <c r="Q9" s="2740"/>
      <c r="R9" s="2741"/>
      <c r="S9" s="2747"/>
      <c r="T9" s="2748"/>
    </row>
    <row r="10" spans="1:21" ht="9.9499999999999993" customHeight="1">
      <c r="A10" s="2732"/>
      <c r="B10" s="2750" t="s">
        <v>1451</v>
      </c>
      <c r="C10" s="2751"/>
      <c r="D10" s="2751"/>
      <c r="E10" s="2752"/>
      <c r="F10" s="2771"/>
      <c r="G10" s="2772"/>
      <c r="H10" s="2773"/>
      <c r="I10" s="2706"/>
      <c r="J10" s="2753"/>
      <c r="K10" s="2743"/>
      <c r="L10" s="2744"/>
      <c r="M10" s="2754" t="s">
        <v>1452</v>
      </c>
      <c r="N10" s="2755"/>
      <c r="O10" s="2735"/>
      <c r="P10" s="2742"/>
      <c r="Q10" s="2743"/>
      <c r="R10" s="2744"/>
      <c r="S10" s="2749"/>
      <c r="T10" s="2748"/>
    </row>
    <row r="11" spans="1:21" ht="9.9499999999999993" customHeight="1">
      <c r="A11" s="2732"/>
      <c r="B11" s="2753"/>
      <c r="C11" s="2743"/>
      <c r="D11" s="2743"/>
      <c r="E11" s="2744"/>
      <c r="F11" s="2774"/>
      <c r="G11" s="2772"/>
      <c r="H11" s="2773"/>
      <c r="I11" s="2706"/>
      <c r="J11" s="2750" t="s">
        <v>1453</v>
      </c>
      <c r="K11" s="2751"/>
      <c r="L11" s="2752"/>
      <c r="M11" s="2742"/>
      <c r="N11" s="2756"/>
      <c r="O11" s="2761" t="s">
        <v>1454</v>
      </c>
      <c r="P11" s="2761" t="s">
        <v>1455</v>
      </c>
      <c r="Q11" s="2750" t="s">
        <v>1456</v>
      </c>
      <c r="R11" s="2765" t="s">
        <v>1457</v>
      </c>
      <c r="S11" s="2783" t="s">
        <v>1458</v>
      </c>
      <c r="T11" s="2784"/>
    </row>
    <row r="12" spans="1:21" ht="9.9499999999999993" customHeight="1">
      <c r="A12" s="2732"/>
      <c r="B12" s="2757" t="s">
        <v>1459</v>
      </c>
      <c r="C12" s="2740"/>
      <c r="D12" s="2740"/>
      <c r="E12" s="2741"/>
      <c r="F12" s="2774"/>
      <c r="G12" s="2772"/>
      <c r="H12" s="2773"/>
      <c r="I12" s="2706"/>
      <c r="J12" s="2757"/>
      <c r="K12" s="2740"/>
      <c r="L12" s="2741"/>
      <c r="M12" s="2789" t="s">
        <v>1379</v>
      </c>
      <c r="N12" s="2761"/>
      <c r="O12" s="2741"/>
      <c r="P12" s="2762"/>
      <c r="Q12" s="2757"/>
      <c r="R12" s="2706"/>
      <c r="S12" s="2785"/>
      <c r="T12" s="2786"/>
    </row>
    <row r="13" spans="1:21" ht="15.75" customHeight="1">
      <c r="A13" s="2733"/>
      <c r="B13" s="2758"/>
      <c r="C13" s="2759"/>
      <c r="D13" s="2759"/>
      <c r="E13" s="2760"/>
      <c r="F13" s="2775"/>
      <c r="G13" s="2776"/>
      <c r="H13" s="2777"/>
      <c r="I13" s="2780"/>
      <c r="J13" s="2758"/>
      <c r="K13" s="2759"/>
      <c r="L13" s="2760"/>
      <c r="M13" s="2790"/>
      <c r="N13" s="2763"/>
      <c r="O13" s="2760"/>
      <c r="P13" s="2763"/>
      <c r="Q13" s="2764"/>
      <c r="R13" s="2707"/>
      <c r="S13" s="2787"/>
      <c r="T13" s="2788"/>
    </row>
    <row r="14" spans="1:21" ht="9.9499999999999993" customHeight="1">
      <c r="A14" s="2693"/>
      <c r="B14" s="2729"/>
      <c r="C14" s="2697"/>
      <c r="D14" s="2697"/>
      <c r="E14" s="2698"/>
      <c r="F14" s="2730"/>
      <c r="G14" s="2703"/>
      <c r="H14" s="2704"/>
      <c r="I14" s="2705"/>
      <c r="J14" s="2702" t="s">
        <v>1460</v>
      </c>
      <c r="K14" s="2703"/>
      <c r="L14" s="2704"/>
      <c r="M14" s="2711"/>
      <c r="N14" s="2720"/>
      <c r="O14" s="2712"/>
      <c r="P14" s="2714"/>
      <c r="Q14" s="2717"/>
      <c r="R14" s="2650"/>
      <c r="S14" s="2653" t="s">
        <v>1460</v>
      </c>
      <c r="T14" s="2654"/>
    </row>
    <row r="15" spans="1:21" ht="9.9499999999999993" customHeight="1">
      <c r="A15" s="2694"/>
      <c r="B15" s="2699"/>
      <c r="C15" s="2700"/>
      <c r="D15" s="2700"/>
      <c r="E15" s="2701"/>
      <c r="F15" s="2684"/>
      <c r="G15" s="2685"/>
      <c r="H15" s="2686"/>
      <c r="I15" s="2706"/>
      <c r="J15" s="2684"/>
      <c r="K15" s="2685"/>
      <c r="L15" s="2686"/>
      <c r="M15" s="2678"/>
      <c r="N15" s="2721"/>
      <c r="O15" s="2713"/>
      <c r="P15" s="2715"/>
      <c r="Q15" s="2718"/>
      <c r="R15" s="2651"/>
      <c r="S15" s="2655"/>
      <c r="T15" s="2656"/>
    </row>
    <row r="16" spans="1:21" ht="9.9499999999999993" customHeight="1">
      <c r="A16" s="2694"/>
      <c r="B16" s="2671"/>
      <c r="C16" s="2725"/>
      <c r="D16" s="2725"/>
      <c r="E16" s="2727"/>
      <c r="F16" s="2684"/>
      <c r="G16" s="2685"/>
      <c r="H16" s="2686"/>
      <c r="I16" s="2706"/>
      <c r="J16" s="2708"/>
      <c r="K16" s="2709"/>
      <c r="L16" s="2710"/>
      <c r="M16" s="2677"/>
      <c r="N16" s="2679"/>
      <c r="O16" s="2713"/>
      <c r="P16" s="2715"/>
      <c r="Q16" s="2718"/>
      <c r="R16" s="2651"/>
      <c r="S16" s="2655"/>
      <c r="T16" s="2656"/>
    </row>
    <row r="17" spans="1:20" ht="9.9499999999999993" customHeight="1">
      <c r="A17" s="2694"/>
      <c r="B17" s="2674"/>
      <c r="C17" s="2675"/>
      <c r="D17" s="2675"/>
      <c r="E17" s="2676"/>
      <c r="F17" s="2684"/>
      <c r="G17" s="2685"/>
      <c r="H17" s="2686"/>
      <c r="I17" s="2706"/>
      <c r="J17" s="2681" t="s">
        <v>1461</v>
      </c>
      <c r="K17" s="2726"/>
      <c r="L17" s="2728"/>
      <c r="M17" s="2678"/>
      <c r="N17" s="2680"/>
      <c r="O17" s="2690"/>
      <c r="P17" s="2715"/>
      <c r="Q17" s="2718"/>
      <c r="R17" s="2651"/>
      <c r="S17" s="2657" t="s">
        <v>1460</v>
      </c>
      <c r="T17" s="2658"/>
    </row>
    <row r="18" spans="1:20" ht="9.9499999999999993" customHeight="1">
      <c r="A18" s="2694"/>
      <c r="B18" s="2661"/>
      <c r="C18" s="2724"/>
      <c r="D18" s="2724"/>
      <c r="E18" s="2663"/>
      <c r="F18" s="2684"/>
      <c r="G18" s="2685"/>
      <c r="H18" s="2686"/>
      <c r="I18" s="2706"/>
      <c r="J18" s="2684"/>
      <c r="K18" s="2685"/>
      <c r="L18" s="2686"/>
      <c r="M18" s="2667"/>
      <c r="N18" s="2669"/>
      <c r="O18" s="2691"/>
      <c r="P18" s="2715"/>
      <c r="Q18" s="2718"/>
      <c r="R18" s="2651"/>
      <c r="S18" s="2655"/>
      <c r="T18" s="2656"/>
    </row>
    <row r="19" spans="1:20" ht="9.9499999999999993" customHeight="1">
      <c r="A19" s="2695"/>
      <c r="B19" s="2664"/>
      <c r="C19" s="2665"/>
      <c r="D19" s="2665"/>
      <c r="E19" s="2666"/>
      <c r="F19" s="2687"/>
      <c r="G19" s="2688"/>
      <c r="H19" s="2689"/>
      <c r="I19" s="2707"/>
      <c r="J19" s="2687"/>
      <c r="K19" s="2688"/>
      <c r="L19" s="2689"/>
      <c r="M19" s="2668"/>
      <c r="N19" s="2670"/>
      <c r="O19" s="2692"/>
      <c r="P19" s="2716"/>
      <c r="Q19" s="2719"/>
      <c r="R19" s="2652"/>
      <c r="S19" s="2659"/>
      <c r="T19" s="2660"/>
    </row>
    <row r="20" spans="1:20" ht="9.9499999999999993" customHeight="1">
      <c r="A20" s="2693"/>
      <c r="B20" s="2696"/>
      <c r="C20" s="2697"/>
      <c r="D20" s="2697"/>
      <c r="E20" s="2698"/>
      <c r="F20" s="2702"/>
      <c r="G20" s="2703"/>
      <c r="H20" s="2704"/>
      <c r="I20" s="2705"/>
      <c r="J20" s="2702" t="s">
        <v>1460</v>
      </c>
      <c r="K20" s="2703"/>
      <c r="L20" s="2704"/>
      <c r="M20" s="2711"/>
      <c r="N20" s="2720"/>
      <c r="O20" s="2712"/>
      <c r="P20" s="2714"/>
      <c r="Q20" s="2717"/>
      <c r="R20" s="2650"/>
      <c r="S20" s="2653" t="s">
        <v>1460</v>
      </c>
      <c r="T20" s="2654"/>
    </row>
    <row r="21" spans="1:20" ht="9.9499999999999993" customHeight="1">
      <c r="A21" s="2694"/>
      <c r="B21" s="2699"/>
      <c r="C21" s="2700"/>
      <c r="D21" s="2700"/>
      <c r="E21" s="2701"/>
      <c r="F21" s="2684"/>
      <c r="G21" s="2685"/>
      <c r="H21" s="2686"/>
      <c r="I21" s="2706"/>
      <c r="J21" s="2684"/>
      <c r="K21" s="2685"/>
      <c r="L21" s="2686"/>
      <c r="M21" s="2678"/>
      <c r="N21" s="2721"/>
      <c r="O21" s="2713"/>
      <c r="P21" s="2715"/>
      <c r="Q21" s="2718"/>
      <c r="R21" s="2651"/>
      <c r="S21" s="2655"/>
      <c r="T21" s="2656"/>
    </row>
    <row r="22" spans="1:20" ht="9.9499999999999993" customHeight="1">
      <c r="A22" s="2694"/>
      <c r="B22" s="2671"/>
      <c r="C22" s="2725"/>
      <c r="D22" s="2725"/>
      <c r="E22" s="2673"/>
      <c r="F22" s="2684"/>
      <c r="G22" s="2685"/>
      <c r="H22" s="2686"/>
      <c r="I22" s="2706"/>
      <c r="J22" s="2708"/>
      <c r="K22" s="2709"/>
      <c r="L22" s="2710"/>
      <c r="M22" s="2677"/>
      <c r="N22" s="2679"/>
      <c r="O22" s="2713"/>
      <c r="P22" s="2715"/>
      <c r="Q22" s="2718"/>
      <c r="R22" s="2651"/>
      <c r="S22" s="2655"/>
      <c r="T22" s="2656"/>
    </row>
    <row r="23" spans="1:20" ht="9.9499999999999993" customHeight="1">
      <c r="A23" s="2694"/>
      <c r="B23" s="2674"/>
      <c r="C23" s="2675"/>
      <c r="D23" s="2675"/>
      <c r="E23" s="2676"/>
      <c r="F23" s="2684"/>
      <c r="G23" s="2685"/>
      <c r="H23" s="2686"/>
      <c r="I23" s="2706"/>
      <c r="J23" s="2681" t="s">
        <v>1461</v>
      </c>
      <c r="K23" s="2726"/>
      <c r="L23" s="2683"/>
      <c r="M23" s="2678"/>
      <c r="N23" s="2680"/>
      <c r="O23" s="2690"/>
      <c r="P23" s="2715"/>
      <c r="Q23" s="2718"/>
      <c r="R23" s="2651"/>
      <c r="S23" s="2657" t="s">
        <v>1460</v>
      </c>
      <c r="T23" s="2658"/>
    </row>
    <row r="24" spans="1:20" ht="9.9499999999999993" customHeight="1">
      <c r="A24" s="2694"/>
      <c r="B24" s="2661"/>
      <c r="C24" s="2662"/>
      <c r="D24" s="2662"/>
      <c r="E24" s="2663"/>
      <c r="F24" s="2684"/>
      <c r="G24" s="2685"/>
      <c r="H24" s="2686"/>
      <c r="I24" s="2706"/>
      <c r="J24" s="2684"/>
      <c r="K24" s="2685"/>
      <c r="L24" s="2686"/>
      <c r="M24" s="2667"/>
      <c r="N24" s="2669"/>
      <c r="O24" s="2691"/>
      <c r="P24" s="2715"/>
      <c r="Q24" s="2718"/>
      <c r="R24" s="2651"/>
      <c r="S24" s="2655"/>
      <c r="T24" s="2656"/>
    </row>
    <row r="25" spans="1:20" ht="9.9499999999999993" customHeight="1">
      <c r="A25" s="2695"/>
      <c r="B25" s="2664"/>
      <c r="C25" s="2665"/>
      <c r="D25" s="2665"/>
      <c r="E25" s="2666"/>
      <c r="F25" s="2687"/>
      <c r="G25" s="2688"/>
      <c r="H25" s="2689"/>
      <c r="I25" s="2707"/>
      <c r="J25" s="2687"/>
      <c r="K25" s="2688"/>
      <c r="L25" s="2689"/>
      <c r="M25" s="2668"/>
      <c r="N25" s="2670"/>
      <c r="O25" s="2692"/>
      <c r="P25" s="2716"/>
      <c r="Q25" s="2719"/>
      <c r="R25" s="2652"/>
      <c r="S25" s="2659"/>
      <c r="T25" s="2660"/>
    </row>
    <row r="26" spans="1:20" ht="9.9499999999999993" customHeight="1">
      <c r="A26" s="2693"/>
      <c r="B26" s="2696"/>
      <c r="C26" s="2697"/>
      <c r="D26" s="2697"/>
      <c r="E26" s="2698"/>
      <c r="F26" s="2702"/>
      <c r="G26" s="2703"/>
      <c r="H26" s="2704"/>
      <c r="I26" s="2705"/>
      <c r="J26" s="2702" t="s">
        <v>1460</v>
      </c>
      <c r="K26" s="2703"/>
      <c r="L26" s="2704"/>
      <c r="M26" s="2711"/>
      <c r="N26" s="2720"/>
      <c r="O26" s="2712"/>
      <c r="P26" s="2714"/>
      <c r="Q26" s="2717"/>
      <c r="R26" s="2650"/>
      <c r="S26" s="2653" t="s">
        <v>1460</v>
      </c>
      <c r="T26" s="2654"/>
    </row>
    <row r="27" spans="1:20" ht="9.9499999999999993" customHeight="1">
      <c r="A27" s="2694"/>
      <c r="B27" s="2699"/>
      <c r="C27" s="2700"/>
      <c r="D27" s="2700"/>
      <c r="E27" s="2701"/>
      <c r="F27" s="2684"/>
      <c r="G27" s="2685"/>
      <c r="H27" s="2686"/>
      <c r="I27" s="2706"/>
      <c r="J27" s="2684"/>
      <c r="K27" s="2685"/>
      <c r="L27" s="2686"/>
      <c r="M27" s="2678"/>
      <c r="N27" s="2721"/>
      <c r="O27" s="2713"/>
      <c r="P27" s="2715"/>
      <c r="Q27" s="2718"/>
      <c r="R27" s="2651"/>
      <c r="S27" s="2655"/>
      <c r="T27" s="2656"/>
    </row>
    <row r="28" spans="1:20" ht="9.9499999999999993" customHeight="1">
      <c r="A28" s="2694"/>
      <c r="B28" s="2671"/>
      <c r="C28" s="2672"/>
      <c r="D28" s="2672"/>
      <c r="E28" s="2673"/>
      <c r="F28" s="2684"/>
      <c r="G28" s="2685"/>
      <c r="H28" s="2686"/>
      <c r="I28" s="2706"/>
      <c r="J28" s="2708"/>
      <c r="K28" s="2709"/>
      <c r="L28" s="2710"/>
      <c r="M28" s="2677"/>
      <c r="N28" s="2679"/>
      <c r="O28" s="2713"/>
      <c r="P28" s="2715"/>
      <c r="Q28" s="2718"/>
      <c r="R28" s="2651"/>
      <c r="S28" s="2722"/>
      <c r="T28" s="2723"/>
    </row>
    <row r="29" spans="1:20" ht="9.9499999999999993" customHeight="1">
      <c r="A29" s="2694"/>
      <c r="B29" s="2674"/>
      <c r="C29" s="2675"/>
      <c r="D29" s="2675"/>
      <c r="E29" s="2676"/>
      <c r="F29" s="2684"/>
      <c r="G29" s="2685"/>
      <c r="H29" s="2686"/>
      <c r="I29" s="2706"/>
      <c r="J29" s="2681" t="s">
        <v>1461</v>
      </c>
      <c r="K29" s="2682"/>
      <c r="L29" s="2683"/>
      <c r="M29" s="2678"/>
      <c r="N29" s="2680"/>
      <c r="O29" s="2690"/>
      <c r="P29" s="2715"/>
      <c r="Q29" s="2718"/>
      <c r="R29" s="2651"/>
      <c r="S29" s="2657" t="s">
        <v>1460</v>
      </c>
      <c r="T29" s="2658"/>
    </row>
    <row r="30" spans="1:20" ht="9.9499999999999993" customHeight="1">
      <c r="A30" s="2694"/>
      <c r="B30" s="2661"/>
      <c r="C30" s="2662"/>
      <c r="D30" s="2662"/>
      <c r="E30" s="2663"/>
      <c r="F30" s="2684"/>
      <c r="G30" s="2685"/>
      <c r="H30" s="2686"/>
      <c r="I30" s="2706"/>
      <c r="J30" s="2684"/>
      <c r="K30" s="2685"/>
      <c r="L30" s="2686"/>
      <c r="M30" s="2667"/>
      <c r="N30" s="2669"/>
      <c r="O30" s="2691"/>
      <c r="P30" s="2715"/>
      <c r="Q30" s="2718"/>
      <c r="R30" s="2651"/>
      <c r="S30" s="2655"/>
      <c r="T30" s="2656"/>
    </row>
    <row r="31" spans="1:20" ht="9.9499999999999993" customHeight="1">
      <c r="A31" s="2695"/>
      <c r="B31" s="2664"/>
      <c r="C31" s="2665"/>
      <c r="D31" s="2665"/>
      <c r="E31" s="2666"/>
      <c r="F31" s="2687"/>
      <c r="G31" s="2688"/>
      <c r="H31" s="2689"/>
      <c r="I31" s="2707"/>
      <c r="J31" s="2687"/>
      <c r="K31" s="2688"/>
      <c r="L31" s="2689"/>
      <c r="M31" s="2668"/>
      <c r="N31" s="2670"/>
      <c r="O31" s="2692"/>
      <c r="P31" s="2716"/>
      <c r="Q31" s="2719"/>
      <c r="R31" s="2652"/>
      <c r="S31" s="2659"/>
      <c r="T31" s="2660"/>
    </row>
    <row r="32" spans="1:20" ht="9.9499999999999993" customHeight="1">
      <c r="A32" s="2693"/>
      <c r="B32" s="2696"/>
      <c r="C32" s="2697"/>
      <c r="D32" s="2697"/>
      <c r="E32" s="2698"/>
      <c r="F32" s="2702"/>
      <c r="G32" s="2703"/>
      <c r="H32" s="2704"/>
      <c r="I32" s="2705"/>
      <c r="J32" s="2702" t="s">
        <v>1460</v>
      </c>
      <c r="K32" s="2703"/>
      <c r="L32" s="2704"/>
      <c r="M32" s="2711"/>
      <c r="N32" s="2720"/>
      <c r="O32" s="2712"/>
      <c r="P32" s="2714"/>
      <c r="Q32" s="2717"/>
      <c r="R32" s="2650"/>
      <c r="S32" s="2653" t="s">
        <v>1460</v>
      </c>
      <c r="T32" s="2654"/>
    </row>
    <row r="33" spans="1:20" ht="9.9499999999999993" customHeight="1">
      <c r="A33" s="2694"/>
      <c r="B33" s="2699"/>
      <c r="C33" s="2700"/>
      <c r="D33" s="2700"/>
      <c r="E33" s="2701"/>
      <c r="F33" s="2684"/>
      <c r="G33" s="2685"/>
      <c r="H33" s="2686"/>
      <c r="I33" s="2706"/>
      <c r="J33" s="2684"/>
      <c r="K33" s="2685"/>
      <c r="L33" s="2686"/>
      <c r="M33" s="2678"/>
      <c r="N33" s="2721"/>
      <c r="O33" s="2713"/>
      <c r="P33" s="2715"/>
      <c r="Q33" s="2718"/>
      <c r="R33" s="2651"/>
      <c r="S33" s="2655"/>
      <c r="T33" s="2656"/>
    </row>
    <row r="34" spans="1:20" ht="9.9499999999999993" customHeight="1">
      <c r="A34" s="2694"/>
      <c r="B34" s="2671"/>
      <c r="C34" s="2672"/>
      <c r="D34" s="2672"/>
      <c r="E34" s="2673"/>
      <c r="F34" s="2684"/>
      <c r="G34" s="2685"/>
      <c r="H34" s="2686"/>
      <c r="I34" s="2706"/>
      <c r="J34" s="2708"/>
      <c r="K34" s="2709"/>
      <c r="L34" s="2710"/>
      <c r="M34" s="2677"/>
      <c r="N34" s="2679"/>
      <c r="O34" s="2713"/>
      <c r="P34" s="2715"/>
      <c r="Q34" s="2718"/>
      <c r="R34" s="2651"/>
      <c r="S34" s="2655"/>
      <c r="T34" s="2656"/>
    </row>
    <row r="35" spans="1:20" ht="9.9499999999999993" customHeight="1">
      <c r="A35" s="2694"/>
      <c r="B35" s="2674"/>
      <c r="C35" s="2675"/>
      <c r="D35" s="2675"/>
      <c r="E35" s="2676"/>
      <c r="F35" s="2684"/>
      <c r="G35" s="2685"/>
      <c r="H35" s="2686"/>
      <c r="I35" s="2706"/>
      <c r="J35" s="2681" t="s">
        <v>1461</v>
      </c>
      <c r="K35" s="2682"/>
      <c r="L35" s="2683"/>
      <c r="M35" s="2678"/>
      <c r="N35" s="2680"/>
      <c r="O35" s="2690"/>
      <c r="P35" s="2715"/>
      <c r="Q35" s="2718"/>
      <c r="R35" s="2651"/>
      <c r="S35" s="2657" t="s">
        <v>1460</v>
      </c>
      <c r="T35" s="2658"/>
    </row>
    <row r="36" spans="1:20" ht="9.9499999999999993" customHeight="1">
      <c r="A36" s="2694"/>
      <c r="B36" s="2661"/>
      <c r="C36" s="2662"/>
      <c r="D36" s="2662"/>
      <c r="E36" s="2663"/>
      <c r="F36" s="2684"/>
      <c r="G36" s="2685"/>
      <c r="H36" s="2686"/>
      <c r="I36" s="2706"/>
      <c r="J36" s="2684"/>
      <c r="K36" s="2685"/>
      <c r="L36" s="2686"/>
      <c r="M36" s="2667"/>
      <c r="N36" s="2669"/>
      <c r="O36" s="2691"/>
      <c r="P36" s="2715"/>
      <c r="Q36" s="2718"/>
      <c r="R36" s="2651"/>
      <c r="S36" s="2655"/>
      <c r="T36" s="2656"/>
    </row>
    <row r="37" spans="1:20" ht="9.9499999999999993" customHeight="1">
      <c r="A37" s="2695"/>
      <c r="B37" s="2664"/>
      <c r="C37" s="2665"/>
      <c r="D37" s="2665"/>
      <c r="E37" s="2666"/>
      <c r="F37" s="2687"/>
      <c r="G37" s="2688"/>
      <c r="H37" s="2689"/>
      <c r="I37" s="2707"/>
      <c r="J37" s="2687"/>
      <c r="K37" s="2688"/>
      <c r="L37" s="2689"/>
      <c r="M37" s="2668"/>
      <c r="N37" s="2670"/>
      <c r="O37" s="2692"/>
      <c r="P37" s="2716"/>
      <c r="Q37" s="2719"/>
      <c r="R37" s="2652"/>
      <c r="S37" s="2659"/>
      <c r="T37" s="2660"/>
    </row>
    <row r="38" spans="1:20" ht="9.9499999999999993" customHeight="1">
      <c r="A38" s="2693"/>
      <c r="B38" s="2696"/>
      <c r="C38" s="2697"/>
      <c r="D38" s="2697"/>
      <c r="E38" s="2698"/>
      <c r="F38" s="2702"/>
      <c r="G38" s="2703"/>
      <c r="H38" s="2704"/>
      <c r="I38" s="2705"/>
      <c r="J38" s="2702" t="s">
        <v>1460</v>
      </c>
      <c r="K38" s="2703"/>
      <c r="L38" s="2704"/>
      <c r="M38" s="2711"/>
      <c r="N38" s="2720"/>
      <c r="O38" s="2712"/>
      <c r="P38" s="2714"/>
      <c r="Q38" s="2717"/>
      <c r="R38" s="2650"/>
      <c r="S38" s="2653" t="s">
        <v>1460</v>
      </c>
      <c r="T38" s="2654"/>
    </row>
    <row r="39" spans="1:20" ht="9.9499999999999993" customHeight="1">
      <c r="A39" s="2694"/>
      <c r="B39" s="2699"/>
      <c r="C39" s="2700"/>
      <c r="D39" s="2700"/>
      <c r="E39" s="2701"/>
      <c r="F39" s="2684"/>
      <c r="G39" s="2685"/>
      <c r="H39" s="2686"/>
      <c r="I39" s="2706"/>
      <c r="J39" s="2684"/>
      <c r="K39" s="2685"/>
      <c r="L39" s="2686"/>
      <c r="M39" s="2678"/>
      <c r="N39" s="2721"/>
      <c r="O39" s="2713"/>
      <c r="P39" s="2715"/>
      <c r="Q39" s="2718"/>
      <c r="R39" s="2651"/>
      <c r="S39" s="2655"/>
      <c r="T39" s="2656"/>
    </row>
    <row r="40" spans="1:20" ht="9.9499999999999993" customHeight="1">
      <c r="A40" s="2694"/>
      <c r="B40" s="2671"/>
      <c r="C40" s="2672"/>
      <c r="D40" s="2672"/>
      <c r="E40" s="2673"/>
      <c r="F40" s="2684"/>
      <c r="G40" s="2685"/>
      <c r="H40" s="2686"/>
      <c r="I40" s="2706"/>
      <c r="J40" s="2708"/>
      <c r="K40" s="2709"/>
      <c r="L40" s="2710"/>
      <c r="M40" s="2677"/>
      <c r="N40" s="2679"/>
      <c r="O40" s="2713"/>
      <c r="P40" s="2715"/>
      <c r="Q40" s="2718"/>
      <c r="R40" s="2651"/>
      <c r="S40" s="2655"/>
      <c r="T40" s="2656"/>
    </row>
    <row r="41" spans="1:20" ht="9.9499999999999993" customHeight="1">
      <c r="A41" s="2694"/>
      <c r="B41" s="2674"/>
      <c r="C41" s="2675"/>
      <c r="D41" s="2675"/>
      <c r="E41" s="2676"/>
      <c r="F41" s="2684"/>
      <c r="G41" s="2685"/>
      <c r="H41" s="2686"/>
      <c r="I41" s="2706"/>
      <c r="J41" s="2681" t="s">
        <v>1461</v>
      </c>
      <c r="K41" s="2682"/>
      <c r="L41" s="2683"/>
      <c r="M41" s="2678"/>
      <c r="N41" s="2680"/>
      <c r="O41" s="2690"/>
      <c r="P41" s="2715"/>
      <c r="Q41" s="2718"/>
      <c r="R41" s="2651"/>
      <c r="S41" s="2657" t="s">
        <v>1460</v>
      </c>
      <c r="T41" s="2658"/>
    </row>
    <row r="42" spans="1:20" ht="9.9499999999999993" customHeight="1">
      <c r="A42" s="2694"/>
      <c r="B42" s="2661"/>
      <c r="C42" s="2662"/>
      <c r="D42" s="2662"/>
      <c r="E42" s="2663"/>
      <c r="F42" s="2684"/>
      <c r="G42" s="2685"/>
      <c r="H42" s="2686"/>
      <c r="I42" s="2706"/>
      <c r="J42" s="2684"/>
      <c r="K42" s="2685"/>
      <c r="L42" s="2686"/>
      <c r="M42" s="2667"/>
      <c r="N42" s="2669"/>
      <c r="O42" s="2691"/>
      <c r="P42" s="2715"/>
      <c r="Q42" s="2718"/>
      <c r="R42" s="2651"/>
      <c r="S42" s="2655"/>
      <c r="T42" s="2656"/>
    </row>
    <row r="43" spans="1:20" ht="9.9499999999999993" customHeight="1">
      <c r="A43" s="2695"/>
      <c r="B43" s="2664"/>
      <c r="C43" s="2665"/>
      <c r="D43" s="2665"/>
      <c r="E43" s="2666"/>
      <c r="F43" s="2687"/>
      <c r="G43" s="2688"/>
      <c r="H43" s="2689"/>
      <c r="I43" s="2707"/>
      <c r="J43" s="2687"/>
      <c r="K43" s="2688"/>
      <c r="L43" s="2689"/>
      <c r="M43" s="2668"/>
      <c r="N43" s="2670"/>
      <c r="O43" s="2692"/>
      <c r="P43" s="2716"/>
      <c r="Q43" s="2719"/>
      <c r="R43" s="2652"/>
      <c r="S43" s="2659"/>
      <c r="T43" s="2660"/>
    </row>
    <row r="44" spans="1:20" ht="9.9499999999999993" customHeight="1">
      <c r="A44" s="2693"/>
      <c r="B44" s="2696"/>
      <c r="C44" s="2697"/>
      <c r="D44" s="2697"/>
      <c r="E44" s="2698"/>
      <c r="F44" s="2702"/>
      <c r="G44" s="2703"/>
      <c r="H44" s="2704"/>
      <c r="I44" s="2705"/>
      <c r="J44" s="2702" t="s">
        <v>1460</v>
      </c>
      <c r="K44" s="2703"/>
      <c r="L44" s="2704"/>
      <c r="M44" s="2711"/>
      <c r="N44" s="2720"/>
      <c r="O44" s="2712"/>
      <c r="P44" s="2714"/>
      <c r="Q44" s="2717"/>
      <c r="R44" s="2650"/>
      <c r="S44" s="2653" t="s">
        <v>1460</v>
      </c>
      <c r="T44" s="2654"/>
    </row>
    <row r="45" spans="1:20" ht="9.9499999999999993" customHeight="1">
      <c r="A45" s="2694"/>
      <c r="B45" s="2699"/>
      <c r="C45" s="2700"/>
      <c r="D45" s="2700"/>
      <c r="E45" s="2701"/>
      <c r="F45" s="2684"/>
      <c r="G45" s="2685"/>
      <c r="H45" s="2686"/>
      <c r="I45" s="2706"/>
      <c r="J45" s="2684"/>
      <c r="K45" s="2685"/>
      <c r="L45" s="2686"/>
      <c r="M45" s="2678"/>
      <c r="N45" s="2721"/>
      <c r="O45" s="2713"/>
      <c r="P45" s="2715"/>
      <c r="Q45" s="2718"/>
      <c r="R45" s="2651"/>
      <c r="S45" s="2655"/>
      <c r="T45" s="2656"/>
    </row>
    <row r="46" spans="1:20" ht="9.9499999999999993" customHeight="1">
      <c r="A46" s="2694"/>
      <c r="B46" s="2671"/>
      <c r="C46" s="2672"/>
      <c r="D46" s="2672"/>
      <c r="E46" s="2673"/>
      <c r="F46" s="2684"/>
      <c r="G46" s="2685"/>
      <c r="H46" s="2686"/>
      <c r="I46" s="2706"/>
      <c r="J46" s="2708"/>
      <c r="K46" s="2709"/>
      <c r="L46" s="2710"/>
      <c r="M46" s="2677"/>
      <c r="N46" s="2679"/>
      <c r="O46" s="2713"/>
      <c r="P46" s="2715"/>
      <c r="Q46" s="2718"/>
      <c r="R46" s="2651"/>
      <c r="S46" s="2655"/>
      <c r="T46" s="2656"/>
    </row>
    <row r="47" spans="1:20" ht="9.9499999999999993" customHeight="1">
      <c r="A47" s="2694"/>
      <c r="B47" s="2674"/>
      <c r="C47" s="2675"/>
      <c r="D47" s="2675"/>
      <c r="E47" s="2676"/>
      <c r="F47" s="2684"/>
      <c r="G47" s="2685"/>
      <c r="H47" s="2686"/>
      <c r="I47" s="2706"/>
      <c r="J47" s="2681" t="s">
        <v>1461</v>
      </c>
      <c r="K47" s="2682"/>
      <c r="L47" s="2683"/>
      <c r="M47" s="2678"/>
      <c r="N47" s="2680"/>
      <c r="O47" s="2690"/>
      <c r="P47" s="2715"/>
      <c r="Q47" s="2718"/>
      <c r="R47" s="2651"/>
      <c r="S47" s="2657" t="s">
        <v>1460</v>
      </c>
      <c r="T47" s="2658"/>
    </row>
    <row r="48" spans="1:20" ht="9.9499999999999993" customHeight="1">
      <c r="A48" s="2694"/>
      <c r="B48" s="2661"/>
      <c r="C48" s="2662"/>
      <c r="D48" s="2662"/>
      <c r="E48" s="2663"/>
      <c r="F48" s="2684"/>
      <c r="G48" s="2685"/>
      <c r="H48" s="2686"/>
      <c r="I48" s="2706"/>
      <c r="J48" s="2684"/>
      <c r="K48" s="2685"/>
      <c r="L48" s="2686"/>
      <c r="M48" s="2667"/>
      <c r="N48" s="2669"/>
      <c r="O48" s="2691"/>
      <c r="P48" s="2715"/>
      <c r="Q48" s="2718"/>
      <c r="R48" s="2651"/>
      <c r="S48" s="2655"/>
      <c r="T48" s="2656"/>
    </row>
    <row r="49" spans="1:21" ht="9.9499999999999993" customHeight="1">
      <c r="A49" s="2695"/>
      <c r="B49" s="2664"/>
      <c r="C49" s="2665"/>
      <c r="D49" s="2665"/>
      <c r="E49" s="2666"/>
      <c r="F49" s="2687"/>
      <c r="G49" s="2688"/>
      <c r="H49" s="2689"/>
      <c r="I49" s="2707"/>
      <c r="J49" s="2687"/>
      <c r="K49" s="2688"/>
      <c r="L49" s="2689"/>
      <c r="M49" s="2668"/>
      <c r="N49" s="2670"/>
      <c r="O49" s="2692"/>
      <c r="P49" s="2716"/>
      <c r="Q49" s="2719"/>
      <c r="R49" s="2652"/>
      <c r="S49" s="2659"/>
      <c r="T49" s="2660"/>
    </row>
    <row r="50" spans="1:21" ht="9.9499999999999993" customHeight="1">
      <c r="A50" s="2693"/>
      <c r="B50" s="2696"/>
      <c r="C50" s="2697"/>
      <c r="D50" s="2697"/>
      <c r="E50" s="2698"/>
      <c r="F50" s="2702"/>
      <c r="G50" s="2703"/>
      <c r="H50" s="2704"/>
      <c r="I50" s="2705"/>
      <c r="J50" s="2702" t="s">
        <v>1460</v>
      </c>
      <c r="K50" s="2703"/>
      <c r="L50" s="2704"/>
      <c r="M50" s="2711"/>
      <c r="N50" s="2720"/>
      <c r="O50" s="2712"/>
      <c r="P50" s="2714"/>
      <c r="Q50" s="2717"/>
      <c r="R50" s="2650"/>
      <c r="S50" s="2653" t="s">
        <v>1460</v>
      </c>
      <c r="T50" s="2654"/>
    </row>
    <row r="51" spans="1:21" ht="9.9499999999999993" customHeight="1">
      <c r="A51" s="2694"/>
      <c r="B51" s="2699"/>
      <c r="C51" s="2700"/>
      <c r="D51" s="2700"/>
      <c r="E51" s="2701"/>
      <c r="F51" s="2684"/>
      <c r="G51" s="2685"/>
      <c r="H51" s="2686"/>
      <c r="I51" s="2706"/>
      <c r="J51" s="2684"/>
      <c r="K51" s="2685"/>
      <c r="L51" s="2686"/>
      <c r="M51" s="2678"/>
      <c r="N51" s="2721"/>
      <c r="O51" s="2713"/>
      <c r="P51" s="2715"/>
      <c r="Q51" s="2718"/>
      <c r="R51" s="2651"/>
      <c r="S51" s="2655"/>
      <c r="T51" s="2656"/>
    </row>
    <row r="52" spans="1:21" ht="9.9499999999999993" customHeight="1">
      <c r="A52" s="2694"/>
      <c r="B52" s="2671"/>
      <c r="C52" s="2672"/>
      <c r="D52" s="2672"/>
      <c r="E52" s="2673"/>
      <c r="F52" s="2684"/>
      <c r="G52" s="2685"/>
      <c r="H52" s="2686"/>
      <c r="I52" s="2706"/>
      <c r="J52" s="2708"/>
      <c r="K52" s="2709"/>
      <c r="L52" s="2710"/>
      <c r="M52" s="2677"/>
      <c r="N52" s="2679"/>
      <c r="O52" s="2713"/>
      <c r="P52" s="2715"/>
      <c r="Q52" s="2718"/>
      <c r="R52" s="2651"/>
      <c r="S52" s="2655"/>
      <c r="T52" s="2656"/>
    </row>
    <row r="53" spans="1:21" ht="9.9499999999999993" customHeight="1">
      <c r="A53" s="2694"/>
      <c r="B53" s="2674"/>
      <c r="C53" s="2675"/>
      <c r="D53" s="2675"/>
      <c r="E53" s="2676"/>
      <c r="F53" s="2684"/>
      <c r="G53" s="2685"/>
      <c r="H53" s="2686"/>
      <c r="I53" s="2706"/>
      <c r="J53" s="2681" t="s">
        <v>1461</v>
      </c>
      <c r="K53" s="2682"/>
      <c r="L53" s="2683"/>
      <c r="M53" s="2678"/>
      <c r="N53" s="2680"/>
      <c r="O53" s="2690"/>
      <c r="P53" s="2715"/>
      <c r="Q53" s="2718"/>
      <c r="R53" s="2651"/>
      <c r="S53" s="2657" t="s">
        <v>1460</v>
      </c>
      <c r="T53" s="2658"/>
    </row>
    <row r="54" spans="1:21" ht="9.9499999999999993" customHeight="1">
      <c r="A54" s="2694"/>
      <c r="B54" s="2661"/>
      <c r="C54" s="2662"/>
      <c r="D54" s="2662"/>
      <c r="E54" s="2663"/>
      <c r="F54" s="2684"/>
      <c r="G54" s="2685"/>
      <c r="H54" s="2686"/>
      <c r="I54" s="2706"/>
      <c r="J54" s="2684"/>
      <c r="K54" s="2685"/>
      <c r="L54" s="2686"/>
      <c r="M54" s="2667"/>
      <c r="N54" s="2669"/>
      <c r="O54" s="2691"/>
      <c r="P54" s="2715"/>
      <c r="Q54" s="2718"/>
      <c r="R54" s="2651"/>
      <c r="S54" s="2655"/>
      <c r="T54" s="2656"/>
    </row>
    <row r="55" spans="1:21" ht="9.9499999999999993" customHeight="1">
      <c r="A55" s="2695"/>
      <c r="B55" s="2664"/>
      <c r="C55" s="2665"/>
      <c r="D55" s="2665"/>
      <c r="E55" s="2666"/>
      <c r="F55" s="2687"/>
      <c r="G55" s="2688"/>
      <c r="H55" s="2689"/>
      <c r="I55" s="2707"/>
      <c r="J55" s="2687"/>
      <c r="K55" s="2688"/>
      <c r="L55" s="2689"/>
      <c r="M55" s="2668"/>
      <c r="N55" s="2670"/>
      <c r="O55" s="2692"/>
      <c r="P55" s="2716"/>
      <c r="Q55" s="2719"/>
      <c r="R55" s="2652"/>
      <c r="S55" s="2659"/>
      <c r="T55" s="2660"/>
    </row>
    <row r="56" spans="1:21" ht="9.9499999999999993" customHeight="1">
      <c r="A56" s="2693"/>
      <c r="B56" s="2696"/>
      <c r="C56" s="2697"/>
      <c r="D56" s="2697"/>
      <c r="E56" s="2698"/>
      <c r="F56" s="2702"/>
      <c r="G56" s="2703"/>
      <c r="H56" s="2704"/>
      <c r="I56" s="2705"/>
      <c r="J56" s="2702" t="s">
        <v>1460</v>
      </c>
      <c r="K56" s="2703"/>
      <c r="L56" s="2704"/>
      <c r="M56" s="2711"/>
      <c r="N56" s="2720"/>
      <c r="O56" s="2712"/>
      <c r="P56" s="2714"/>
      <c r="Q56" s="2717"/>
      <c r="R56" s="2650"/>
      <c r="S56" s="2653" t="s">
        <v>1460</v>
      </c>
      <c r="T56" s="2654"/>
    </row>
    <row r="57" spans="1:21" ht="9.9499999999999993" customHeight="1">
      <c r="A57" s="2694"/>
      <c r="B57" s="2699"/>
      <c r="C57" s="2700"/>
      <c r="D57" s="2700"/>
      <c r="E57" s="2701"/>
      <c r="F57" s="2684"/>
      <c r="G57" s="2685"/>
      <c r="H57" s="2686"/>
      <c r="I57" s="2706"/>
      <c r="J57" s="2684"/>
      <c r="K57" s="2685"/>
      <c r="L57" s="2686"/>
      <c r="M57" s="2678"/>
      <c r="N57" s="2721"/>
      <c r="O57" s="2713"/>
      <c r="P57" s="2715"/>
      <c r="Q57" s="2718"/>
      <c r="R57" s="2651"/>
      <c r="S57" s="2655"/>
      <c r="T57" s="2656"/>
    </row>
    <row r="58" spans="1:21" ht="9.9499999999999993" customHeight="1">
      <c r="A58" s="2694"/>
      <c r="B58" s="2671"/>
      <c r="C58" s="2672"/>
      <c r="D58" s="2672"/>
      <c r="E58" s="2673"/>
      <c r="F58" s="2684"/>
      <c r="G58" s="2685"/>
      <c r="H58" s="2686"/>
      <c r="I58" s="2706"/>
      <c r="J58" s="2708"/>
      <c r="K58" s="2709"/>
      <c r="L58" s="2710"/>
      <c r="M58" s="2677"/>
      <c r="N58" s="2679"/>
      <c r="O58" s="2713"/>
      <c r="P58" s="2715"/>
      <c r="Q58" s="2718"/>
      <c r="R58" s="2651"/>
      <c r="S58" s="2655"/>
      <c r="T58" s="2656"/>
    </row>
    <row r="59" spans="1:21" ht="9.9499999999999993" customHeight="1">
      <c r="A59" s="2694"/>
      <c r="B59" s="2674"/>
      <c r="C59" s="2675"/>
      <c r="D59" s="2675"/>
      <c r="E59" s="2676"/>
      <c r="F59" s="2684"/>
      <c r="G59" s="2685"/>
      <c r="H59" s="2686"/>
      <c r="I59" s="2706"/>
      <c r="J59" s="2681" t="s">
        <v>1461</v>
      </c>
      <c r="K59" s="2682"/>
      <c r="L59" s="2683"/>
      <c r="M59" s="2678"/>
      <c r="N59" s="2680"/>
      <c r="O59" s="2690"/>
      <c r="P59" s="2715"/>
      <c r="Q59" s="2718"/>
      <c r="R59" s="2651"/>
      <c r="S59" s="2657" t="s">
        <v>1460</v>
      </c>
      <c r="T59" s="2658"/>
    </row>
    <row r="60" spans="1:21" ht="9.9499999999999993" customHeight="1">
      <c r="A60" s="2694"/>
      <c r="B60" s="2661"/>
      <c r="C60" s="2662"/>
      <c r="D60" s="2662"/>
      <c r="E60" s="2663"/>
      <c r="F60" s="2684"/>
      <c r="G60" s="2685"/>
      <c r="H60" s="2686"/>
      <c r="I60" s="2706"/>
      <c r="J60" s="2684"/>
      <c r="K60" s="2685"/>
      <c r="L60" s="2686"/>
      <c r="M60" s="2667"/>
      <c r="N60" s="2669"/>
      <c r="O60" s="2691"/>
      <c r="P60" s="2715"/>
      <c r="Q60" s="2718"/>
      <c r="R60" s="2651"/>
      <c r="S60" s="2655"/>
      <c r="T60" s="2656"/>
    </row>
    <row r="61" spans="1:21" ht="9.9499999999999993" customHeight="1">
      <c r="A61" s="2695"/>
      <c r="B61" s="2664"/>
      <c r="C61" s="2665"/>
      <c r="D61" s="2665"/>
      <c r="E61" s="2666"/>
      <c r="F61" s="2687"/>
      <c r="G61" s="2688"/>
      <c r="H61" s="2689"/>
      <c r="I61" s="2707"/>
      <c r="J61" s="2687"/>
      <c r="K61" s="2688"/>
      <c r="L61" s="2689"/>
      <c r="M61" s="2668"/>
      <c r="N61" s="2670"/>
      <c r="O61" s="2692"/>
      <c r="P61" s="2716"/>
      <c r="Q61" s="2719"/>
      <c r="R61" s="2652"/>
      <c r="S61" s="2659"/>
      <c r="T61" s="2660"/>
    </row>
    <row r="62" spans="1:21" s="726" customFormat="1" ht="13.5" customHeight="1">
      <c r="A62" s="727" t="s">
        <v>1462</v>
      </c>
      <c r="B62" s="727"/>
      <c r="C62" s="727"/>
      <c r="D62" s="727"/>
      <c r="H62" s="727"/>
      <c r="I62" s="727"/>
      <c r="J62" s="727"/>
      <c r="K62" s="727"/>
      <c r="L62" s="727"/>
      <c r="M62" s="728"/>
      <c r="N62" s="728"/>
      <c r="O62" s="728"/>
      <c r="P62" s="2648" t="s">
        <v>1463</v>
      </c>
      <c r="Q62" s="2648"/>
      <c r="R62" s="2648"/>
      <c r="S62" s="2648"/>
      <c r="T62" s="2648"/>
      <c r="U62" s="729"/>
    </row>
    <row r="63" spans="1:21" s="726" customFormat="1" ht="13.5" customHeight="1">
      <c r="A63" s="730" t="s">
        <v>1464</v>
      </c>
      <c r="B63" s="730"/>
      <c r="C63" s="730"/>
      <c r="E63" s="730" t="s">
        <v>1465</v>
      </c>
      <c r="F63" s="730"/>
      <c r="G63" s="730"/>
      <c r="H63" s="730"/>
      <c r="I63" s="730"/>
      <c r="K63" s="730" t="s">
        <v>1466</v>
      </c>
      <c r="N63" s="730" t="s">
        <v>1467</v>
      </c>
      <c r="P63" s="2648"/>
      <c r="Q63" s="2648"/>
      <c r="R63" s="2648"/>
      <c r="S63" s="2648"/>
      <c r="T63" s="2648"/>
      <c r="U63" s="729"/>
    </row>
    <row r="64" spans="1:21" s="726" customFormat="1" ht="11.25" customHeight="1">
      <c r="A64" s="730" t="s">
        <v>1468</v>
      </c>
      <c r="B64" s="730"/>
      <c r="C64" s="730"/>
      <c r="E64" s="730" t="s">
        <v>1469</v>
      </c>
      <c r="F64" s="730"/>
      <c r="G64" s="730"/>
      <c r="I64" s="730" t="s">
        <v>1470</v>
      </c>
      <c r="J64" s="730"/>
      <c r="K64" s="730"/>
      <c r="L64" s="730" t="s">
        <v>1471</v>
      </c>
      <c r="M64" s="731"/>
      <c r="N64" s="730" t="s">
        <v>1472</v>
      </c>
      <c r="O64" s="730"/>
      <c r="P64" s="2648" t="s">
        <v>1473</v>
      </c>
      <c r="Q64" s="2648"/>
      <c r="R64" s="2648"/>
      <c r="S64" s="2648"/>
      <c r="T64" s="2648"/>
      <c r="U64" s="729"/>
    </row>
    <row r="65" spans="1:21" s="726" customFormat="1" ht="14.25" customHeight="1">
      <c r="A65" s="730" t="s">
        <v>1474</v>
      </c>
      <c r="B65" s="732"/>
      <c r="C65" s="732"/>
      <c r="D65" s="732"/>
      <c r="E65" s="727"/>
      <c r="F65" s="730" t="s">
        <v>1475</v>
      </c>
      <c r="G65" s="732"/>
      <c r="H65" s="732"/>
      <c r="I65" s="732"/>
      <c r="J65" s="732"/>
      <c r="K65" s="730" t="s">
        <v>1476</v>
      </c>
      <c r="M65" s="730"/>
      <c r="N65" s="727"/>
      <c r="O65" s="727"/>
      <c r="P65" s="2648"/>
      <c r="Q65" s="2648"/>
      <c r="R65" s="2648"/>
      <c r="S65" s="2648"/>
      <c r="T65" s="2648"/>
      <c r="U65" s="729"/>
    </row>
    <row r="66" spans="1:21" s="726" customFormat="1" ht="13.5" customHeight="1">
      <c r="A66" s="2648" t="s">
        <v>1477</v>
      </c>
      <c r="B66" s="2648"/>
      <c r="C66" s="2648"/>
      <c r="D66" s="2648"/>
      <c r="E66" s="2648"/>
      <c r="F66" s="2648"/>
      <c r="G66" s="2648"/>
      <c r="H66" s="2648"/>
      <c r="I66" s="2648"/>
      <c r="J66" s="2648"/>
      <c r="K66" s="2648"/>
      <c r="L66" s="2648"/>
      <c r="M66" s="2648"/>
      <c r="N66" s="2648"/>
      <c r="O66" s="2648"/>
      <c r="P66" s="2648"/>
      <c r="Q66" s="2648"/>
      <c r="R66" s="2648"/>
      <c r="S66" s="2648"/>
      <c r="T66" s="2648"/>
      <c r="U66" s="729"/>
    </row>
    <row r="67" spans="1:21" s="726" customFormat="1" ht="13.5" customHeight="1">
      <c r="A67" s="2648"/>
      <c r="B67" s="2648"/>
      <c r="C67" s="2648"/>
      <c r="D67" s="2648"/>
      <c r="E67" s="2648"/>
      <c r="F67" s="2648"/>
      <c r="G67" s="2648"/>
      <c r="H67" s="2648"/>
      <c r="I67" s="2648"/>
      <c r="J67" s="2648"/>
      <c r="K67" s="2648"/>
      <c r="L67" s="2648"/>
      <c r="M67" s="2648"/>
      <c r="N67" s="2648"/>
      <c r="O67" s="2648"/>
      <c r="P67" s="2646" t="s">
        <v>1478</v>
      </c>
      <c r="Q67" s="2646"/>
      <c r="R67" s="2646"/>
      <c r="S67" s="2646"/>
      <c r="T67" s="2646"/>
      <c r="U67" s="729"/>
    </row>
    <row r="68" spans="1:21" s="726" customFormat="1" ht="13.5" customHeight="1">
      <c r="A68" s="2648"/>
      <c r="B68" s="2648"/>
      <c r="C68" s="2648"/>
      <c r="D68" s="2648"/>
      <c r="E68" s="2648"/>
      <c r="F68" s="2648"/>
      <c r="G68" s="2648"/>
      <c r="H68" s="2648"/>
      <c r="I68" s="2648"/>
      <c r="J68" s="2648"/>
      <c r="K68" s="2648"/>
      <c r="L68" s="2648"/>
      <c r="M68" s="2648"/>
      <c r="N68" s="2648"/>
      <c r="O68" s="2648"/>
      <c r="P68" s="2646"/>
      <c r="Q68" s="2646"/>
      <c r="R68" s="2646"/>
      <c r="S68" s="2646"/>
      <c r="T68" s="2646"/>
      <c r="U68" s="729"/>
    </row>
    <row r="69" spans="1:21" s="726" customFormat="1" ht="13.5" customHeight="1">
      <c r="A69" s="2649" t="s">
        <v>1479</v>
      </c>
      <c r="B69" s="2649"/>
      <c r="C69" s="2649"/>
      <c r="D69" s="2649"/>
      <c r="E69" s="2649"/>
      <c r="F69" s="2649"/>
      <c r="G69" s="2649"/>
      <c r="H69" s="2649"/>
      <c r="I69" s="2649"/>
      <c r="J69" s="2649"/>
      <c r="K69" s="2649"/>
      <c r="L69" s="2649"/>
      <c r="M69" s="2649"/>
      <c r="N69" s="2649"/>
      <c r="O69" s="2649"/>
      <c r="P69" s="2646" t="s">
        <v>1480</v>
      </c>
      <c r="Q69" s="2646"/>
      <c r="R69" s="2646"/>
      <c r="S69" s="2646"/>
      <c r="T69" s="2646"/>
      <c r="U69" s="729"/>
    </row>
    <row r="70" spans="1:21" s="726" customFormat="1" ht="13.5" customHeight="1">
      <c r="A70" s="2649" t="s">
        <v>1481</v>
      </c>
      <c r="B70" s="2649"/>
      <c r="C70" s="2649"/>
      <c r="D70" s="2649"/>
      <c r="E70" s="2649"/>
      <c r="F70" s="2649"/>
      <c r="G70" s="2649"/>
      <c r="H70" s="2649"/>
      <c r="I70" s="2649"/>
      <c r="J70" s="2649"/>
      <c r="K70" s="2649"/>
      <c r="L70" s="2649"/>
      <c r="M70" s="2649"/>
      <c r="N70" s="2649"/>
      <c r="O70" s="2649"/>
      <c r="P70" s="2646"/>
      <c r="Q70" s="2646"/>
      <c r="R70" s="2646"/>
      <c r="S70" s="2646"/>
      <c r="T70" s="2646"/>
      <c r="U70" s="733"/>
    </row>
    <row r="71" spans="1:21" ht="13.5" customHeight="1">
      <c r="A71" s="2645" t="s">
        <v>1482</v>
      </c>
      <c r="B71" s="2645"/>
      <c r="C71" s="2645"/>
      <c r="D71" s="2645"/>
      <c r="E71" s="2645"/>
      <c r="F71" s="2645"/>
      <c r="G71" s="2645"/>
      <c r="H71" s="2645"/>
      <c r="I71" s="2645"/>
      <c r="J71" s="2645"/>
      <c r="K71" s="2645"/>
      <c r="L71" s="2645"/>
      <c r="M71" s="2645"/>
      <c r="N71" s="2645"/>
      <c r="O71" s="2645"/>
      <c r="P71" s="2646" t="s">
        <v>1483</v>
      </c>
      <c r="Q71" s="2646"/>
      <c r="R71" s="2646"/>
      <c r="S71" s="2646"/>
      <c r="T71" s="2646"/>
      <c r="U71" s="733"/>
    </row>
    <row r="72" spans="1:21" ht="13.5" customHeight="1">
      <c r="A72" s="2645"/>
      <c r="B72" s="2645"/>
      <c r="C72" s="2645"/>
      <c r="D72" s="2645"/>
      <c r="E72" s="2645"/>
      <c r="F72" s="2645"/>
      <c r="G72" s="2645"/>
      <c r="H72" s="2645"/>
      <c r="I72" s="2645"/>
      <c r="J72" s="2645"/>
      <c r="K72" s="2645"/>
      <c r="L72" s="2645"/>
      <c r="M72" s="2645"/>
      <c r="N72" s="2645"/>
      <c r="O72" s="2645"/>
      <c r="P72" s="2646"/>
      <c r="Q72" s="2646"/>
      <c r="R72" s="2646"/>
      <c r="S72" s="2646"/>
      <c r="T72" s="2646"/>
      <c r="U72" s="733"/>
    </row>
    <row r="73" spans="1:21" ht="13.5" customHeight="1">
      <c r="A73" s="2645"/>
      <c r="B73" s="2645"/>
      <c r="C73" s="2645"/>
      <c r="D73" s="2645"/>
      <c r="E73" s="2645"/>
      <c r="F73" s="2645"/>
      <c r="G73" s="2645"/>
      <c r="H73" s="2645"/>
      <c r="I73" s="2645"/>
      <c r="J73" s="2645"/>
      <c r="K73" s="2645"/>
      <c r="L73" s="2645"/>
      <c r="M73" s="2645"/>
      <c r="N73" s="2645"/>
      <c r="O73" s="2645"/>
      <c r="P73" s="2647" t="s">
        <v>1484</v>
      </c>
      <c r="Q73" s="2647"/>
      <c r="R73" s="2647"/>
      <c r="S73" s="2647"/>
      <c r="T73" s="2647"/>
      <c r="U73" s="733"/>
    </row>
    <row r="74" spans="1:21">
      <c r="H74" s="711"/>
      <c r="I74" s="711"/>
      <c r="J74" s="711"/>
      <c r="K74" s="711"/>
      <c r="L74" s="711"/>
      <c r="M74" s="711"/>
      <c r="N74" s="711"/>
      <c r="O74" s="711"/>
      <c r="Q74" s="711"/>
      <c r="R74" s="711"/>
      <c r="S74" s="711"/>
      <c r="T74" s="711"/>
    </row>
    <row r="75" spans="1:21">
      <c r="H75" s="711"/>
      <c r="I75" s="711"/>
      <c r="J75" s="711"/>
      <c r="K75" s="711"/>
      <c r="L75" s="711"/>
      <c r="M75" s="711"/>
      <c r="N75" s="711"/>
      <c r="O75" s="711"/>
      <c r="Q75" s="711"/>
      <c r="R75" s="711"/>
      <c r="S75" s="711"/>
      <c r="T75" s="711"/>
    </row>
    <row r="76" spans="1:21">
      <c r="H76" s="711"/>
      <c r="I76" s="711"/>
      <c r="J76" s="711"/>
      <c r="K76" s="711"/>
      <c r="L76" s="711"/>
      <c r="M76" s="711"/>
      <c r="N76" s="711"/>
      <c r="O76" s="711"/>
    </row>
    <row r="77" spans="1:21">
      <c r="P77" s="711"/>
      <c r="Q77" s="711"/>
      <c r="R77" s="711"/>
      <c r="S77" s="711"/>
      <c r="T77" s="711"/>
    </row>
    <row r="78" spans="1:21">
      <c r="P78" s="711"/>
      <c r="Q78" s="711"/>
      <c r="R78" s="711"/>
      <c r="S78" s="711"/>
      <c r="T78" s="711"/>
    </row>
    <row r="79" spans="1:21">
      <c r="P79" s="711"/>
    </row>
    <row r="83" spans="15:19">
      <c r="O83" s="711"/>
    </row>
    <row r="86" spans="15:19">
      <c r="P86" s="735"/>
      <c r="Q86" s="735"/>
      <c r="R86" s="735"/>
      <c r="S86" s="736"/>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7"/>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5"/>
  <cols>
    <col min="1" max="58" width="2.25" style="740" customWidth="1"/>
    <col min="59" max="16384" width="9" style="740"/>
  </cols>
  <sheetData>
    <row r="1" spans="1:39">
      <c r="A1" s="737"/>
      <c r="B1" s="737"/>
      <c r="C1" s="737"/>
      <c r="D1" s="737"/>
      <c r="E1" s="737"/>
      <c r="F1" s="737"/>
      <c r="G1" s="737"/>
      <c r="H1" s="737"/>
      <c r="I1" s="737"/>
      <c r="J1" s="737"/>
      <c r="K1" s="737"/>
      <c r="L1" s="737"/>
      <c r="M1" s="737"/>
      <c r="N1" s="737"/>
      <c r="O1" s="737"/>
      <c r="P1" s="737"/>
      <c r="Q1" s="737"/>
      <c r="R1" s="737"/>
      <c r="S1" s="737"/>
      <c r="T1" s="737"/>
      <c r="U1" s="737"/>
      <c r="V1" s="737"/>
      <c r="W1" s="737"/>
      <c r="X1" s="738"/>
      <c r="Y1" s="739"/>
      <c r="Z1" s="739"/>
      <c r="AA1" s="739"/>
      <c r="AB1" s="739"/>
      <c r="AD1" s="2817">
        <v>37778</v>
      </c>
      <c r="AE1" s="2817"/>
      <c r="AF1" s="2817"/>
      <c r="AG1" s="2817"/>
      <c r="AH1" s="2817"/>
      <c r="AI1" s="2817"/>
      <c r="AJ1" s="2817"/>
      <c r="AK1" s="739"/>
      <c r="AL1" s="739"/>
      <c r="AM1" s="739"/>
    </row>
    <row r="2" spans="1:39">
      <c r="A2" s="737"/>
      <c r="B2" s="737"/>
      <c r="C2" s="737"/>
      <c r="D2" s="737"/>
      <c r="E2" s="737"/>
      <c r="F2" s="737"/>
      <c r="G2" s="737"/>
      <c r="H2" s="737"/>
      <c r="I2" s="737"/>
      <c r="J2" s="737"/>
      <c r="K2" s="737"/>
      <c r="L2" s="737"/>
      <c r="M2" s="737"/>
      <c r="N2" s="737"/>
      <c r="O2" s="737"/>
      <c r="P2" s="737"/>
      <c r="Q2" s="737"/>
      <c r="R2" s="737"/>
      <c r="S2" s="737"/>
      <c r="T2" s="737"/>
      <c r="U2" s="737"/>
      <c r="V2" s="737"/>
      <c r="W2" s="737"/>
      <c r="X2" s="738"/>
      <c r="Y2" s="741"/>
      <c r="Z2" s="741"/>
      <c r="AA2" s="741"/>
      <c r="AB2" s="741"/>
      <c r="AC2" s="741"/>
      <c r="AD2" s="741"/>
      <c r="AE2" s="741"/>
      <c r="AF2" s="741"/>
      <c r="AG2" s="741"/>
      <c r="AH2" s="741"/>
      <c r="AI2" s="741"/>
      <c r="AJ2" s="741"/>
      <c r="AK2" s="741"/>
      <c r="AL2" s="741"/>
      <c r="AM2" s="741"/>
    </row>
    <row r="3" spans="1:39">
      <c r="A3" s="737"/>
      <c r="B3" s="737"/>
      <c r="C3" s="737"/>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K3" s="737"/>
      <c r="AL3" s="737"/>
      <c r="AM3" s="737"/>
    </row>
    <row r="4" spans="1:39">
      <c r="A4" s="737"/>
      <c r="B4" s="2818" t="str">
        <f>IF(入力シート!C24&lt;30000000,"福岡県"&amp;入力シート!C5&amp;"長　殿","福岡県知事　殿")</f>
        <v>福岡県○○県土整備事務所長　殿</v>
      </c>
      <c r="C4" s="2818"/>
      <c r="D4" s="2818"/>
      <c r="E4" s="2818"/>
      <c r="F4" s="2818"/>
      <c r="G4" s="2818"/>
      <c r="H4" s="2818"/>
      <c r="I4" s="2818"/>
      <c r="J4" s="2818"/>
      <c r="K4" s="2818"/>
      <c r="L4" s="2818"/>
      <c r="M4" s="2818"/>
      <c r="N4" s="2818"/>
      <c r="O4" s="2818"/>
      <c r="P4" s="2818"/>
      <c r="Q4" s="737"/>
      <c r="R4" s="737"/>
      <c r="S4" s="737"/>
      <c r="T4" s="737"/>
      <c r="U4" s="737"/>
      <c r="V4" s="737"/>
      <c r="W4" s="737"/>
      <c r="X4" s="737"/>
      <c r="Y4" s="737"/>
      <c r="Z4" s="737"/>
      <c r="AA4" s="737"/>
      <c r="AB4" s="737"/>
      <c r="AC4" s="737"/>
      <c r="AD4" s="737"/>
      <c r="AE4" s="737"/>
      <c r="AF4" s="737"/>
      <c r="AG4" s="737"/>
      <c r="AH4" s="737"/>
      <c r="AI4" s="737"/>
      <c r="AJ4" s="737"/>
      <c r="AK4" s="737"/>
      <c r="AL4" s="737"/>
      <c r="AM4" s="737"/>
    </row>
    <row r="5" spans="1:39">
      <c r="A5" s="737"/>
      <c r="B5" s="737"/>
      <c r="C5" s="737"/>
      <c r="D5" s="737"/>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row>
    <row r="6" spans="1:39">
      <c r="A6" s="737"/>
      <c r="B6" s="737"/>
      <c r="C6" s="737"/>
      <c r="D6" s="737"/>
      <c r="E6" s="737"/>
      <c r="F6" s="737"/>
      <c r="G6" s="737"/>
      <c r="H6" s="737"/>
      <c r="I6" s="737"/>
      <c r="J6" s="737"/>
      <c r="K6" s="737"/>
      <c r="L6" s="737"/>
      <c r="M6" s="737"/>
      <c r="N6" s="737"/>
      <c r="O6" s="737"/>
      <c r="P6" s="737"/>
      <c r="Q6" s="737"/>
      <c r="R6" s="737"/>
      <c r="S6" s="737"/>
      <c r="T6" s="737"/>
      <c r="U6" s="737"/>
      <c r="V6" s="737"/>
      <c r="W6" s="737"/>
      <c r="X6" s="737"/>
      <c r="Y6" s="737"/>
      <c r="Z6" s="737"/>
      <c r="AA6" s="737"/>
      <c r="AB6" s="737"/>
      <c r="AC6" s="737"/>
      <c r="AD6" s="737"/>
      <c r="AE6" s="737"/>
      <c r="AF6" s="737"/>
      <c r="AG6" s="737"/>
      <c r="AH6" s="737"/>
      <c r="AI6" s="737"/>
      <c r="AJ6" s="737"/>
      <c r="AK6" s="737"/>
      <c r="AL6" s="737"/>
      <c r="AM6" s="737"/>
    </row>
    <row r="7" spans="1:39">
      <c r="A7" s="737"/>
      <c r="B7" s="737"/>
      <c r="C7" s="737"/>
      <c r="D7" s="737"/>
      <c r="E7" s="737"/>
      <c r="F7" s="737"/>
      <c r="G7" s="737"/>
      <c r="H7" s="737"/>
      <c r="I7" s="737"/>
      <c r="J7" s="737"/>
      <c r="K7" s="737"/>
      <c r="L7" s="737"/>
      <c r="M7" s="737"/>
      <c r="N7" s="737"/>
      <c r="O7" s="737"/>
      <c r="P7" s="737"/>
      <c r="Q7" s="737"/>
      <c r="R7" s="737"/>
      <c r="S7" s="737"/>
      <c r="T7" s="737"/>
      <c r="U7" s="737"/>
      <c r="V7" s="737"/>
      <c r="W7" s="737"/>
      <c r="X7" s="737"/>
      <c r="Y7" s="737"/>
      <c r="Z7" s="737"/>
      <c r="AA7" s="737"/>
      <c r="AB7" s="737"/>
      <c r="AC7" s="737"/>
      <c r="AD7" s="737"/>
      <c r="AE7" s="737"/>
      <c r="AF7" s="737"/>
      <c r="AG7" s="737"/>
      <c r="AH7" s="737"/>
      <c r="AI7" s="737"/>
      <c r="AJ7" s="737"/>
      <c r="AK7" s="737"/>
      <c r="AL7" s="737"/>
      <c r="AM7" s="737"/>
    </row>
    <row r="8" spans="1:39">
      <c r="A8" s="737"/>
      <c r="B8" s="737"/>
      <c r="C8" s="737"/>
      <c r="D8" s="737"/>
      <c r="E8" s="737"/>
      <c r="F8" s="737"/>
      <c r="G8" s="737"/>
      <c r="H8" s="737"/>
      <c r="I8" s="737"/>
      <c r="J8" s="737"/>
      <c r="K8" s="737"/>
      <c r="L8" s="737"/>
      <c r="M8" s="737"/>
      <c r="N8" s="737"/>
      <c r="O8" s="737"/>
      <c r="P8" s="737"/>
      <c r="Q8" s="1037" t="s">
        <v>1857</v>
      </c>
      <c r="R8" s="737"/>
      <c r="S8" s="737"/>
      <c r="T8" s="737"/>
      <c r="U8" s="742" t="s">
        <v>1507</v>
      </c>
      <c r="V8" s="742"/>
      <c r="W8" s="742"/>
      <c r="X8" s="742"/>
      <c r="Y8" s="742"/>
      <c r="Z8" s="742"/>
      <c r="AA8" s="743"/>
      <c r="AB8" s="744"/>
      <c r="AC8" s="744"/>
      <c r="AD8" s="744"/>
      <c r="AE8" s="744"/>
      <c r="AF8" s="737"/>
      <c r="AG8" s="737"/>
      <c r="AH8" s="737"/>
      <c r="AI8" s="737"/>
      <c r="AJ8" s="737"/>
      <c r="AK8" s="737"/>
      <c r="AL8" s="737"/>
      <c r="AM8" s="737"/>
    </row>
    <row r="9" spans="1:39">
      <c r="A9" s="737"/>
      <c r="B9" s="737"/>
      <c r="C9" s="737"/>
      <c r="D9" s="737"/>
      <c r="E9" s="737"/>
      <c r="F9" s="737"/>
      <c r="G9" s="737"/>
      <c r="H9" s="737"/>
      <c r="I9" s="737"/>
      <c r="J9" s="737"/>
      <c r="K9" s="737"/>
      <c r="L9" s="737"/>
      <c r="M9" s="737"/>
      <c r="N9" s="737"/>
      <c r="O9" s="737"/>
      <c r="P9" s="737"/>
      <c r="Q9" s="737"/>
      <c r="R9" s="737"/>
      <c r="S9" s="737"/>
      <c r="T9" s="737"/>
      <c r="U9" s="742" t="s">
        <v>1508</v>
      </c>
      <c r="V9" s="742"/>
      <c r="W9" s="742"/>
      <c r="X9" s="742"/>
      <c r="Y9" s="742"/>
      <c r="Z9" s="742"/>
      <c r="AA9" s="743"/>
      <c r="AB9" s="744"/>
      <c r="AC9" s="744"/>
      <c r="AD9" s="744"/>
      <c r="AE9" s="744"/>
      <c r="AF9" s="737"/>
      <c r="AG9" s="737"/>
      <c r="AH9" s="737"/>
      <c r="AI9" s="737"/>
      <c r="AJ9" s="737"/>
      <c r="AK9" s="737"/>
      <c r="AL9" s="737"/>
      <c r="AM9" s="737"/>
    </row>
    <row r="10" spans="1:39">
      <c r="A10" s="737"/>
      <c r="B10" s="737"/>
      <c r="C10" s="737"/>
      <c r="D10" s="737"/>
      <c r="E10" s="737"/>
      <c r="F10" s="737"/>
      <c r="G10" s="737"/>
      <c r="H10" s="737"/>
      <c r="I10" s="737"/>
      <c r="J10" s="737"/>
      <c r="K10" s="737"/>
      <c r="L10" s="737"/>
      <c r="M10" s="737"/>
      <c r="N10" s="737"/>
      <c r="O10" s="737"/>
      <c r="P10" s="737"/>
      <c r="Q10" s="737"/>
      <c r="R10" s="737"/>
      <c r="S10" s="737"/>
      <c r="T10" s="737"/>
      <c r="U10" s="742" t="s">
        <v>1509</v>
      </c>
      <c r="V10" s="742"/>
      <c r="W10" s="742"/>
      <c r="X10" s="742"/>
      <c r="Y10" s="742"/>
      <c r="Z10" s="742"/>
      <c r="AA10" s="743"/>
      <c r="AB10" s="744"/>
      <c r="AC10" s="744"/>
      <c r="AD10" s="744"/>
      <c r="AE10" s="744"/>
      <c r="AF10" s="737"/>
      <c r="AG10" s="737"/>
      <c r="AH10" s="737"/>
      <c r="AI10" s="737"/>
      <c r="AJ10" s="737"/>
      <c r="AK10" s="737"/>
      <c r="AL10" s="738"/>
      <c r="AM10" s="738"/>
    </row>
    <row r="11" spans="1:39">
      <c r="A11" s="737"/>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37"/>
      <c r="AM11" s="737"/>
    </row>
    <row r="12" spans="1:39">
      <c r="A12" s="737"/>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37"/>
      <c r="AM12" s="737"/>
    </row>
    <row r="13" spans="1:39">
      <c r="A13" s="737"/>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37"/>
      <c r="AM13" s="737"/>
    </row>
    <row r="14" spans="1:39">
      <c r="A14" s="737"/>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row>
    <row r="15" spans="1:39" ht="17.25">
      <c r="A15" s="737"/>
      <c r="B15" s="737"/>
      <c r="C15" s="2819" t="s">
        <v>1485</v>
      </c>
      <c r="D15" s="2819"/>
      <c r="E15" s="2819"/>
      <c r="F15" s="2819"/>
      <c r="G15" s="2819"/>
      <c r="H15" s="2819"/>
      <c r="I15" s="2819"/>
      <c r="J15" s="2819"/>
      <c r="K15" s="2819"/>
      <c r="L15" s="2819"/>
      <c r="M15" s="2819"/>
      <c r="N15" s="2819"/>
      <c r="O15" s="2819"/>
      <c r="P15" s="2819"/>
      <c r="Q15" s="2819"/>
      <c r="R15" s="2819"/>
      <c r="S15" s="2819"/>
      <c r="T15" s="2819"/>
      <c r="U15" s="2819"/>
      <c r="V15" s="2819"/>
      <c r="W15" s="2819"/>
      <c r="X15" s="2819"/>
      <c r="Y15" s="2819"/>
      <c r="Z15" s="2819"/>
      <c r="AA15" s="2819"/>
      <c r="AB15" s="2819"/>
      <c r="AC15" s="2819"/>
      <c r="AD15" s="2819"/>
      <c r="AE15" s="2819"/>
      <c r="AF15" s="2819"/>
      <c r="AG15" s="2819"/>
      <c r="AH15" s="2819"/>
      <c r="AI15" s="2819"/>
      <c r="AJ15" s="2819"/>
      <c r="AK15" s="2819"/>
      <c r="AL15" s="737"/>
      <c r="AM15" s="737"/>
    </row>
    <row r="16" spans="1:39">
      <c r="A16" s="737"/>
      <c r="B16" s="737"/>
      <c r="C16" s="737"/>
      <c r="D16" s="737"/>
      <c r="E16" s="737"/>
      <c r="F16" s="737"/>
      <c r="G16" s="737"/>
      <c r="H16" s="737"/>
      <c r="I16" s="737"/>
      <c r="J16" s="737"/>
      <c r="K16" s="737"/>
      <c r="L16" s="737"/>
      <c r="M16" s="737"/>
      <c r="N16" s="737"/>
      <c r="O16" s="737"/>
      <c r="P16" s="737"/>
      <c r="Q16" s="737"/>
      <c r="R16" s="737"/>
      <c r="S16" s="737"/>
      <c r="T16" s="737"/>
      <c r="U16" s="737"/>
      <c r="V16" s="737"/>
      <c r="W16" s="737"/>
      <c r="X16" s="737"/>
      <c r="Y16" s="737"/>
      <c r="Z16" s="737"/>
      <c r="AA16" s="737"/>
      <c r="AB16" s="737"/>
      <c r="AC16" s="737"/>
      <c r="AD16" s="737"/>
      <c r="AE16" s="737"/>
      <c r="AF16" s="737"/>
      <c r="AG16" s="737"/>
      <c r="AH16" s="737"/>
      <c r="AI16" s="737"/>
      <c r="AJ16" s="737"/>
      <c r="AK16" s="737"/>
      <c r="AL16" s="737"/>
      <c r="AM16" s="737"/>
    </row>
    <row r="17" spans="1:39">
      <c r="A17" s="737"/>
      <c r="B17" s="737"/>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row>
    <row r="18" spans="1:39">
      <c r="A18" s="737"/>
      <c r="B18" s="737"/>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row>
    <row r="19" spans="1:39">
      <c r="A19" s="737"/>
      <c r="B19" s="737"/>
      <c r="C19" s="737" t="s">
        <v>1486</v>
      </c>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row>
    <row r="20" spans="1:39">
      <c r="A20" s="737"/>
      <c r="B20" s="737"/>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row>
    <row r="21" spans="1:39">
      <c r="A21" s="737"/>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737"/>
      <c r="AM21" s="737"/>
    </row>
    <row r="22" spans="1:39">
      <c r="A22" s="737"/>
      <c r="B22" s="737"/>
      <c r="C22" s="737"/>
      <c r="D22" s="737"/>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c r="AC22" s="737"/>
      <c r="AD22" s="737"/>
      <c r="AE22" s="737"/>
      <c r="AF22" s="737"/>
      <c r="AG22" s="737"/>
      <c r="AH22" s="737"/>
      <c r="AI22" s="737"/>
      <c r="AJ22" s="737"/>
      <c r="AK22" s="737"/>
      <c r="AL22" s="737"/>
      <c r="AM22" s="737"/>
    </row>
    <row r="23" spans="1:39">
      <c r="A23" s="737"/>
      <c r="B23" s="737"/>
      <c r="C23" s="2820" t="s">
        <v>25</v>
      </c>
      <c r="D23" s="2820"/>
      <c r="E23" s="2820"/>
      <c r="F23" s="2820"/>
      <c r="G23" s="2820"/>
      <c r="H23" s="2820"/>
      <c r="I23" s="2820"/>
      <c r="J23" s="2820"/>
      <c r="K23" s="2820"/>
      <c r="L23" s="2820"/>
      <c r="M23" s="2820"/>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737"/>
      <c r="AM23" s="737"/>
    </row>
    <row r="24" spans="1:39">
      <c r="A24" s="737"/>
      <c r="B24" s="737"/>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c r="AL24" s="737"/>
      <c r="AM24" s="737"/>
    </row>
    <row r="25" spans="1:39">
      <c r="A25" s="737"/>
      <c r="B25" s="737"/>
      <c r="C25" s="737" t="s">
        <v>1487</v>
      </c>
      <c r="D25" s="737"/>
      <c r="E25" s="737"/>
      <c r="F25" s="737"/>
      <c r="G25" s="737"/>
      <c r="H25" s="737"/>
      <c r="I25" s="737"/>
      <c r="J25" s="737"/>
      <c r="K25" s="737"/>
      <c r="L25" s="737"/>
      <c r="M25" s="737"/>
      <c r="N25" s="737"/>
      <c r="O25" s="737"/>
      <c r="P25" s="737"/>
      <c r="Q25" s="737"/>
      <c r="R25" s="737"/>
      <c r="S25" s="737"/>
      <c r="T25" s="737"/>
      <c r="U25" s="737"/>
      <c r="V25" s="737"/>
      <c r="W25" s="737"/>
      <c r="X25" s="737"/>
      <c r="Y25" s="737"/>
      <c r="Z25" s="737"/>
      <c r="AA25" s="737"/>
      <c r="AB25" s="737"/>
      <c r="AC25" s="737"/>
      <c r="AD25" s="737"/>
      <c r="AE25" s="737"/>
      <c r="AF25" s="737"/>
      <c r="AG25" s="737"/>
      <c r="AH25" s="737"/>
      <c r="AI25" s="737"/>
      <c r="AJ25" s="737"/>
      <c r="AK25" s="737"/>
      <c r="AL25" s="737"/>
      <c r="AM25" s="737"/>
    </row>
    <row r="26" spans="1:39">
      <c r="A26" s="737"/>
      <c r="B26" s="737"/>
      <c r="C26" s="737"/>
      <c r="D26" s="737"/>
      <c r="E26" s="737"/>
      <c r="F26" s="737"/>
      <c r="G26" s="737"/>
      <c r="H26" s="737"/>
      <c r="I26" s="737"/>
      <c r="J26" s="737"/>
      <c r="K26" s="737"/>
      <c r="L26" s="737"/>
      <c r="M26" s="737"/>
      <c r="N26" s="737"/>
      <c r="O26" s="745"/>
      <c r="P26" s="745"/>
      <c r="Q26" s="745"/>
      <c r="R26" s="745"/>
      <c r="S26" s="745"/>
      <c r="T26" s="745"/>
      <c r="U26" s="745"/>
      <c r="V26" s="745"/>
      <c r="W26" s="745"/>
      <c r="X26" s="745"/>
      <c r="Y26" s="745"/>
      <c r="Z26" s="745"/>
      <c r="AA26" s="745"/>
      <c r="AB26" s="745"/>
      <c r="AC26" s="745"/>
      <c r="AD26" s="745"/>
      <c r="AE26" s="745"/>
      <c r="AF26" s="745"/>
      <c r="AG26" s="745"/>
      <c r="AH26" s="745"/>
      <c r="AI26" s="737"/>
      <c r="AJ26" s="737"/>
      <c r="AK26" s="737"/>
      <c r="AL26" s="737"/>
      <c r="AM26" s="737"/>
    </row>
    <row r="27" spans="1:39">
      <c r="A27" s="737"/>
      <c r="B27" s="737"/>
      <c r="C27" s="737"/>
      <c r="D27" s="737"/>
      <c r="E27" s="737"/>
      <c r="F27" s="737"/>
      <c r="G27" s="737"/>
      <c r="H27" s="737"/>
      <c r="I27" s="737"/>
      <c r="J27" s="737"/>
      <c r="K27" s="737"/>
      <c r="L27" s="737"/>
      <c r="M27" s="737"/>
      <c r="N27" s="737"/>
      <c r="O27" s="745"/>
      <c r="P27" s="745"/>
      <c r="Q27" s="745"/>
      <c r="R27" s="745"/>
      <c r="S27" s="745"/>
      <c r="T27" s="745"/>
      <c r="U27" s="745"/>
      <c r="V27" s="745"/>
      <c r="W27" s="745"/>
      <c r="X27" s="745"/>
      <c r="Y27" s="745"/>
      <c r="Z27" s="745"/>
      <c r="AA27" s="745"/>
      <c r="AB27" s="745"/>
      <c r="AC27" s="745"/>
      <c r="AD27" s="745"/>
      <c r="AE27" s="745"/>
      <c r="AF27" s="745"/>
      <c r="AG27" s="745"/>
      <c r="AH27" s="745"/>
      <c r="AI27" s="737"/>
      <c r="AJ27" s="737"/>
      <c r="AK27" s="737"/>
      <c r="AL27" s="737"/>
      <c r="AM27" s="737"/>
    </row>
    <row r="28" spans="1:39">
      <c r="A28" s="737"/>
      <c r="B28" s="737"/>
      <c r="C28" s="737"/>
      <c r="D28" s="737"/>
      <c r="E28" s="737"/>
      <c r="F28" s="737"/>
      <c r="G28" s="737"/>
      <c r="H28" s="737"/>
      <c r="I28" s="737"/>
      <c r="J28" s="737"/>
      <c r="K28" s="737"/>
      <c r="L28" s="737"/>
      <c r="M28" s="737"/>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row>
    <row r="29" spans="1:39">
      <c r="A29" s="737"/>
      <c r="B29" s="737"/>
      <c r="C29" s="2821" t="s">
        <v>1488</v>
      </c>
      <c r="D29" s="2821"/>
      <c r="E29" s="2821"/>
      <c r="F29" s="2821"/>
      <c r="G29" s="2821"/>
      <c r="H29" s="2821"/>
      <c r="I29" s="2821"/>
      <c r="J29" s="2821"/>
      <c r="K29" s="737"/>
      <c r="L29" s="737"/>
      <c r="M29" s="737"/>
      <c r="N29" s="737"/>
      <c r="O29" s="745"/>
      <c r="P29" s="745"/>
      <c r="Q29" s="745"/>
      <c r="R29" s="745"/>
      <c r="S29" s="745"/>
      <c r="T29" s="745"/>
      <c r="U29" s="745"/>
      <c r="V29" s="745"/>
      <c r="W29" s="745"/>
      <c r="X29" s="745"/>
      <c r="Y29" s="745"/>
      <c r="Z29" s="745"/>
      <c r="AA29" s="745"/>
      <c r="AB29" s="745"/>
      <c r="AC29" s="745"/>
      <c r="AD29" s="745"/>
      <c r="AE29" s="745"/>
      <c r="AF29" s="745"/>
      <c r="AG29" s="745"/>
      <c r="AH29" s="745"/>
      <c r="AI29" s="737"/>
      <c r="AJ29" s="737"/>
      <c r="AK29" s="737"/>
      <c r="AL29" s="737"/>
      <c r="AM29" s="737"/>
    </row>
    <row r="30" spans="1:39">
      <c r="A30" s="737"/>
      <c r="B30" s="737"/>
      <c r="C30" s="737"/>
      <c r="D30" s="737"/>
      <c r="E30" s="737"/>
      <c r="F30" s="737"/>
      <c r="G30" s="737"/>
      <c r="H30" s="737"/>
      <c r="I30" s="737"/>
      <c r="J30" s="737"/>
      <c r="K30" s="737"/>
      <c r="L30" s="737"/>
      <c r="M30" s="737"/>
      <c r="N30" s="737"/>
      <c r="O30" s="745"/>
      <c r="P30" s="745"/>
      <c r="Q30" s="745"/>
      <c r="R30" s="745"/>
      <c r="S30" s="745"/>
      <c r="T30" s="745"/>
      <c r="U30" s="745"/>
      <c r="V30" s="745"/>
      <c r="W30" s="745"/>
      <c r="X30" s="745"/>
      <c r="Y30" s="745"/>
      <c r="Z30" s="745"/>
      <c r="AA30" s="745"/>
      <c r="AB30" s="745"/>
      <c r="AC30" s="745"/>
      <c r="AD30" s="745"/>
      <c r="AE30" s="745"/>
      <c r="AF30" s="745"/>
      <c r="AG30" s="745"/>
      <c r="AH30" s="745"/>
      <c r="AI30" s="737"/>
      <c r="AJ30" s="737"/>
      <c r="AK30" s="737"/>
      <c r="AL30" s="737"/>
      <c r="AM30" s="737"/>
    </row>
    <row r="31" spans="1:39">
      <c r="A31" s="737"/>
      <c r="B31" s="737"/>
      <c r="C31" s="737"/>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737"/>
      <c r="AM31" s="737"/>
    </row>
    <row r="32" spans="1:39">
      <c r="A32" s="737"/>
      <c r="B32" s="737"/>
      <c r="C32" s="737"/>
      <c r="D32" s="737"/>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row>
    <row r="33" spans="1:39">
      <c r="A33" s="737"/>
      <c r="B33" s="737"/>
      <c r="C33" s="737" t="s">
        <v>1489</v>
      </c>
      <c r="D33" s="737"/>
      <c r="E33" s="737"/>
      <c r="F33" s="737"/>
      <c r="G33" s="737"/>
      <c r="H33" s="737"/>
      <c r="I33" s="737"/>
      <c r="J33" s="737"/>
      <c r="K33" s="737"/>
      <c r="L33" s="737"/>
      <c r="M33" s="737"/>
      <c r="N33" s="737" t="s">
        <v>1490</v>
      </c>
      <c r="O33" s="737"/>
      <c r="P33" s="737"/>
      <c r="Q33" s="737"/>
      <c r="R33" s="737"/>
      <c r="S33" s="737"/>
      <c r="T33" s="737"/>
      <c r="U33" s="737"/>
      <c r="V33" s="737" t="s">
        <v>1491</v>
      </c>
      <c r="W33" s="737"/>
      <c r="X33" s="737"/>
      <c r="Y33" s="737"/>
      <c r="Z33" s="737"/>
      <c r="AA33" s="737"/>
      <c r="AB33" s="737"/>
      <c r="AC33" s="737"/>
      <c r="AD33" s="737" t="s">
        <v>1492</v>
      </c>
      <c r="AE33" s="737"/>
      <c r="AF33" s="737"/>
      <c r="AG33" s="737"/>
      <c r="AH33" s="737"/>
      <c r="AI33" s="737"/>
      <c r="AJ33" s="737"/>
      <c r="AK33" s="737"/>
      <c r="AL33" s="737"/>
      <c r="AM33" s="737"/>
    </row>
    <row r="34" spans="1:39">
      <c r="A34" s="737"/>
      <c r="B34" s="737"/>
      <c r="C34" s="737"/>
      <c r="D34" s="737"/>
      <c r="E34" s="737"/>
      <c r="F34" s="737"/>
      <c r="G34" s="737"/>
      <c r="H34" s="737"/>
      <c r="I34" s="737"/>
      <c r="J34" s="737"/>
      <c r="K34" s="737"/>
      <c r="L34" s="737"/>
      <c r="M34" s="737"/>
      <c r="N34" s="737"/>
      <c r="O34" s="737"/>
      <c r="P34" s="737"/>
      <c r="Q34" s="737"/>
      <c r="R34" s="737"/>
      <c r="S34" s="737"/>
      <c r="T34" s="737"/>
      <c r="U34" s="737"/>
      <c r="V34" s="737"/>
      <c r="W34" s="737"/>
      <c r="X34" s="737"/>
      <c r="Y34" s="737"/>
      <c r="Z34" s="737"/>
      <c r="AA34" s="737"/>
      <c r="AB34" s="737"/>
      <c r="AC34" s="737"/>
      <c r="AD34" s="737"/>
      <c r="AE34" s="737"/>
      <c r="AF34" s="737"/>
      <c r="AG34" s="737"/>
      <c r="AH34" s="737"/>
      <c r="AI34" s="737"/>
      <c r="AJ34" s="737"/>
      <c r="AK34" s="737"/>
      <c r="AL34" s="737"/>
      <c r="AM34" s="737"/>
    </row>
    <row r="35" spans="1:39">
      <c r="A35" s="737"/>
      <c r="B35" s="737"/>
      <c r="C35" s="737"/>
      <c r="D35" s="737"/>
      <c r="E35" s="737"/>
      <c r="F35" s="737"/>
      <c r="G35" s="737"/>
      <c r="H35" s="737"/>
      <c r="I35" s="737"/>
      <c r="J35" s="737"/>
      <c r="K35" s="737"/>
      <c r="L35" s="737"/>
      <c r="M35" s="737"/>
      <c r="N35" s="737" t="s">
        <v>136</v>
      </c>
      <c r="O35" s="737"/>
      <c r="P35" s="737"/>
      <c r="Q35" s="2822"/>
      <c r="R35" s="2822"/>
      <c r="S35" s="2822"/>
      <c r="T35" s="2822"/>
      <c r="U35" s="2822"/>
      <c r="V35" s="2822"/>
      <c r="W35" s="2822"/>
      <c r="X35" s="2822"/>
      <c r="Y35" s="2822"/>
      <c r="Z35" s="737" t="s">
        <v>1493</v>
      </c>
      <c r="AA35" s="737"/>
      <c r="AB35" s="737"/>
      <c r="AC35" s="737"/>
      <c r="AD35" s="737"/>
      <c r="AE35" s="737"/>
      <c r="AF35" s="737"/>
      <c r="AG35" s="737"/>
      <c r="AH35" s="737"/>
      <c r="AI35" s="737"/>
      <c r="AJ35" s="737"/>
      <c r="AK35" s="737"/>
      <c r="AL35" s="737"/>
      <c r="AM35" s="737"/>
    </row>
    <row r="36" spans="1:39">
      <c r="A36" s="737"/>
      <c r="B36" s="737"/>
      <c r="C36" s="737"/>
      <c r="D36" s="737"/>
      <c r="E36" s="737"/>
      <c r="F36" s="737"/>
      <c r="G36" s="737"/>
      <c r="H36" s="737"/>
      <c r="I36" s="737"/>
      <c r="J36" s="737"/>
      <c r="K36" s="737"/>
      <c r="L36" s="737"/>
      <c r="M36" s="737"/>
      <c r="N36" s="737"/>
      <c r="O36" s="737"/>
      <c r="P36" s="737"/>
      <c r="Q36" s="741"/>
      <c r="R36" s="741"/>
      <c r="S36" s="741"/>
      <c r="T36" s="741"/>
      <c r="U36" s="741"/>
      <c r="V36" s="741"/>
      <c r="W36" s="741"/>
      <c r="X36" s="741"/>
      <c r="Y36" s="741"/>
      <c r="Z36" s="737"/>
      <c r="AA36" s="737"/>
      <c r="AB36" s="737"/>
      <c r="AC36" s="737"/>
      <c r="AD36" s="737"/>
      <c r="AE36" s="737"/>
      <c r="AF36" s="737"/>
      <c r="AG36" s="737"/>
      <c r="AH36" s="737"/>
      <c r="AI36" s="737"/>
      <c r="AJ36" s="737"/>
      <c r="AK36" s="737"/>
      <c r="AL36" s="737"/>
      <c r="AM36" s="737"/>
    </row>
    <row r="37" spans="1:39">
      <c r="A37" s="737"/>
      <c r="B37" s="737"/>
      <c r="C37" s="737"/>
      <c r="D37" s="737"/>
      <c r="E37" s="737"/>
      <c r="F37" s="737"/>
      <c r="G37" s="737"/>
      <c r="H37" s="737"/>
      <c r="I37" s="737"/>
      <c r="J37" s="737"/>
      <c r="K37" s="737"/>
      <c r="L37" s="737"/>
      <c r="M37" s="737"/>
      <c r="N37" s="737"/>
      <c r="O37" s="737"/>
      <c r="P37" s="737"/>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row>
    <row r="38" spans="1:39">
      <c r="A38" s="737"/>
      <c r="B38" s="737"/>
      <c r="C38" s="737" t="s">
        <v>1494</v>
      </c>
      <c r="D38" s="737"/>
      <c r="E38" s="737"/>
      <c r="F38" s="737"/>
      <c r="G38" s="737"/>
      <c r="H38" s="737"/>
      <c r="I38" s="737"/>
      <c r="J38" s="737"/>
      <c r="K38" s="737"/>
      <c r="L38" s="737"/>
      <c r="M38" s="737"/>
      <c r="N38" s="737"/>
      <c r="O38" s="2806">
        <v>13000000</v>
      </c>
      <c r="P38" s="2806"/>
      <c r="Q38" s="2806"/>
      <c r="R38" s="2806"/>
      <c r="S38" s="2806"/>
      <c r="T38" s="2806"/>
      <c r="U38" s="2806"/>
      <c r="V38" s="737" t="s">
        <v>1495</v>
      </c>
      <c r="W38" s="737"/>
      <c r="X38" s="737"/>
      <c r="Y38" s="737"/>
      <c r="Z38" s="737"/>
      <c r="AA38" s="737"/>
      <c r="AB38" s="737"/>
      <c r="AC38" s="737"/>
      <c r="AD38" s="737"/>
      <c r="AE38" s="737"/>
      <c r="AF38" s="737"/>
      <c r="AG38" s="737"/>
      <c r="AH38" s="737"/>
      <c r="AI38" s="737"/>
      <c r="AJ38" s="737"/>
      <c r="AK38" s="737"/>
      <c r="AL38" s="737"/>
      <c r="AM38" s="737"/>
    </row>
    <row r="39" spans="1:39">
      <c r="A39" s="737"/>
      <c r="B39" s="737"/>
      <c r="C39" s="737"/>
      <c r="D39" s="737"/>
      <c r="E39" s="737"/>
      <c r="F39" s="737"/>
      <c r="G39" s="737"/>
      <c r="H39" s="737"/>
      <c r="I39" s="737"/>
      <c r="J39" s="737"/>
      <c r="K39" s="737"/>
      <c r="L39" s="737"/>
      <c r="M39" s="737"/>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row>
    <row r="40" spans="1:39">
      <c r="A40" s="737"/>
      <c r="B40" s="737"/>
      <c r="C40" s="737"/>
      <c r="D40" s="737"/>
      <c r="E40" s="737"/>
      <c r="F40" s="737"/>
      <c r="G40" s="737"/>
      <c r="H40" s="737"/>
      <c r="I40" s="737"/>
      <c r="J40" s="737"/>
      <c r="K40" s="737"/>
      <c r="L40" s="737"/>
      <c r="M40" s="737"/>
      <c r="N40" s="737"/>
      <c r="O40" s="737"/>
      <c r="P40" s="737"/>
      <c r="Q40" s="737"/>
      <c r="R40" s="737"/>
      <c r="S40" s="737"/>
      <c r="T40" s="737"/>
      <c r="U40" s="737"/>
      <c r="V40" s="737"/>
      <c r="W40" s="737"/>
      <c r="X40" s="737"/>
      <c r="Y40" s="737"/>
      <c r="Z40" s="737"/>
      <c r="AA40" s="737"/>
      <c r="AB40" s="737"/>
      <c r="AC40" s="737"/>
      <c r="AD40" s="737"/>
      <c r="AE40" s="737"/>
      <c r="AF40" s="737"/>
      <c r="AG40" s="737"/>
      <c r="AH40" s="737"/>
      <c r="AI40" s="737"/>
      <c r="AJ40" s="737"/>
      <c r="AK40" s="737"/>
      <c r="AL40" s="737"/>
      <c r="AM40" s="737"/>
    </row>
    <row r="41" spans="1:39">
      <c r="A41" s="737"/>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row>
    <row r="42" spans="1:39">
      <c r="A42" s="737"/>
      <c r="B42" s="737"/>
      <c r="C42" s="737" t="s">
        <v>1496</v>
      </c>
      <c r="D42" s="737"/>
      <c r="E42" s="737"/>
      <c r="F42" s="737"/>
      <c r="G42" s="737"/>
      <c r="H42" s="737"/>
      <c r="I42" s="737"/>
      <c r="J42" s="737"/>
      <c r="K42" s="737"/>
      <c r="L42" s="737"/>
      <c r="M42" s="737"/>
      <c r="N42" s="2807">
        <v>44379</v>
      </c>
      <c r="O42" s="2807"/>
      <c r="P42" s="2807"/>
      <c r="Q42" s="2807"/>
      <c r="R42" s="2807"/>
      <c r="S42" s="2807"/>
      <c r="T42" s="2807"/>
      <c r="U42" s="2807"/>
      <c r="V42" s="741" t="s">
        <v>1497</v>
      </c>
      <c r="W42" s="2807">
        <v>44466</v>
      </c>
      <c r="X42" s="2807"/>
      <c r="Y42" s="2807"/>
      <c r="Z42" s="2807"/>
      <c r="AA42" s="2807"/>
      <c r="AB42" s="2807"/>
      <c r="AC42" s="2807"/>
      <c r="AD42" s="2807"/>
      <c r="AE42" s="737"/>
      <c r="AF42" s="737"/>
      <c r="AG42" s="737"/>
      <c r="AH42" s="737"/>
      <c r="AI42" s="737"/>
      <c r="AJ42" s="737"/>
      <c r="AK42" s="737"/>
      <c r="AL42" s="737"/>
      <c r="AM42" s="737"/>
    </row>
    <row r="43" spans="1:39">
      <c r="A43" s="737"/>
      <c r="B43" s="737"/>
      <c r="C43" s="737"/>
      <c r="D43" s="737"/>
      <c r="E43" s="737"/>
      <c r="F43" s="737"/>
      <c r="G43" s="737"/>
      <c r="H43" s="737"/>
      <c r="I43" s="737"/>
      <c r="J43" s="737"/>
      <c r="K43" s="737"/>
      <c r="L43" s="737"/>
      <c r="M43" s="737"/>
      <c r="N43" s="737"/>
      <c r="O43" s="737"/>
      <c r="P43" s="737"/>
      <c r="Q43" s="737"/>
      <c r="R43" s="737"/>
      <c r="S43" s="737"/>
      <c r="T43" s="737"/>
      <c r="U43" s="737"/>
      <c r="V43" s="737"/>
      <c r="W43" s="737"/>
      <c r="X43" s="737"/>
      <c r="Y43" s="737"/>
      <c r="Z43" s="737"/>
      <c r="AA43" s="737"/>
      <c r="AB43" s="737"/>
      <c r="AC43" s="737"/>
      <c r="AD43" s="737"/>
      <c r="AE43" s="737"/>
      <c r="AF43" s="737"/>
      <c r="AG43" s="737"/>
      <c r="AH43" s="737"/>
      <c r="AI43" s="737"/>
      <c r="AJ43" s="737"/>
      <c r="AK43" s="737"/>
      <c r="AL43" s="737"/>
      <c r="AM43" s="737"/>
    </row>
    <row r="44" spans="1:39">
      <c r="A44" s="737"/>
      <c r="B44" s="737"/>
      <c r="C44" s="737"/>
      <c r="D44" s="737"/>
      <c r="E44" s="737"/>
      <c r="F44" s="737"/>
      <c r="G44" s="737"/>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row>
    <row r="45" spans="1:39">
      <c r="A45" s="737"/>
      <c r="B45" s="737"/>
      <c r="C45" s="737"/>
      <c r="D45" s="737"/>
      <c r="E45" s="737"/>
      <c r="F45" s="737"/>
      <c r="G45" s="737"/>
      <c r="H45" s="737"/>
      <c r="I45" s="737"/>
      <c r="J45" s="737"/>
      <c r="K45" s="737"/>
      <c r="L45" s="737"/>
      <c r="M45" s="737"/>
      <c r="N45" s="737"/>
      <c r="O45" s="737"/>
      <c r="P45" s="737"/>
      <c r="Q45" s="737"/>
      <c r="R45" s="737"/>
      <c r="S45" s="737"/>
      <c r="T45" s="737"/>
      <c r="U45" s="737"/>
      <c r="V45" s="737"/>
      <c r="W45" s="737"/>
      <c r="X45" s="737"/>
      <c r="Y45" s="737"/>
      <c r="Z45" s="737"/>
      <c r="AA45" s="737"/>
      <c r="AB45" s="737"/>
      <c r="AC45" s="737"/>
      <c r="AD45" s="737"/>
      <c r="AE45" s="737"/>
      <c r="AF45" s="737"/>
      <c r="AG45" s="737"/>
      <c r="AH45" s="737"/>
      <c r="AI45" s="737"/>
      <c r="AJ45" s="737"/>
      <c r="AK45" s="737"/>
      <c r="AL45" s="737"/>
      <c r="AM45" s="737"/>
    </row>
    <row r="46" spans="1:39">
      <c r="A46" s="737"/>
      <c r="B46" s="737"/>
      <c r="C46" s="737" t="s">
        <v>1498</v>
      </c>
      <c r="D46" s="737"/>
      <c r="E46" s="737"/>
      <c r="F46" s="737"/>
      <c r="G46" s="737"/>
      <c r="H46" s="737"/>
      <c r="I46" s="737"/>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row>
    <row r="47" spans="1:39">
      <c r="A47" s="737"/>
      <c r="B47" s="737"/>
      <c r="C47" s="737"/>
      <c r="D47" s="737"/>
      <c r="E47" s="737" t="s">
        <v>1499</v>
      </c>
      <c r="F47" s="737"/>
      <c r="G47" s="737"/>
      <c r="H47" s="737"/>
      <c r="I47" s="737"/>
      <c r="J47" s="737"/>
      <c r="K47" s="737"/>
      <c r="L47" s="73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row>
    <row r="48" spans="1:39">
      <c r="A48" s="737"/>
      <c r="B48" s="737"/>
      <c r="C48" s="737"/>
      <c r="D48" s="2808"/>
      <c r="E48" s="2809"/>
      <c r="F48" s="2809"/>
      <c r="G48" s="2809"/>
      <c r="H48" s="2809"/>
      <c r="I48" s="2809"/>
      <c r="J48" s="2809"/>
      <c r="K48" s="2809"/>
      <c r="L48" s="2809"/>
      <c r="M48" s="2809"/>
      <c r="N48" s="2809"/>
      <c r="O48" s="2809"/>
      <c r="P48" s="2809"/>
      <c r="Q48" s="2809"/>
      <c r="R48" s="2809"/>
      <c r="S48" s="2809"/>
      <c r="T48" s="2809"/>
      <c r="U48" s="2809"/>
      <c r="V48" s="2809"/>
      <c r="W48" s="2809"/>
      <c r="X48" s="2809"/>
      <c r="Y48" s="2809"/>
      <c r="Z48" s="2809"/>
      <c r="AA48" s="2809"/>
      <c r="AB48" s="2809"/>
      <c r="AC48" s="2809"/>
      <c r="AD48" s="2809"/>
      <c r="AE48" s="2809"/>
      <c r="AF48" s="2809"/>
      <c r="AG48" s="2809"/>
      <c r="AH48" s="2809"/>
      <c r="AI48" s="2809"/>
      <c r="AJ48" s="2810"/>
      <c r="AK48" s="737"/>
      <c r="AL48" s="737"/>
      <c r="AM48" s="737"/>
    </row>
    <row r="49" spans="1:39">
      <c r="A49" s="737"/>
      <c r="B49" s="737"/>
      <c r="C49" s="737"/>
      <c r="D49" s="2811"/>
      <c r="E49" s="2812"/>
      <c r="F49" s="2812"/>
      <c r="G49" s="2812"/>
      <c r="H49" s="2812"/>
      <c r="I49" s="2812"/>
      <c r="J49" s="2812"/>
      <c r="K49" s="2812"/>
      <c r="L49" s="2812"/>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3"/>
      <c r="AK49" s="737"/>
      <c r="AL49" s="737"/>
      <c r="AM49" s="737"/>
    </row>
    <row r="50" spans="1:39">
      <c r="A50" s="737"/>
      <c r="B50" s="737"/>
      <c r="C50" s="737"/>
      <c r="D50" s="2811"/>
      <c r="E50" s="2812"/>
      <c r="F50" s="2812"/>
      <c r="G50" s="2812"/>
      <c r="H50" s="2812"/>
      <c r="I50" s="2812"/>
      <c r="J50" s="2812"/>
      <c r="K50" s="2812"/>
      <c r="L50" s="2812"/>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3"/>
      <c r="AK50" s="737"/>
      <c r="AL50" s="737"/>
      <c r="AM50" s="737"/>
    </row>
    <row r="51" spans="1:39">
      <c r="A51" s="737"/>
      <c r="B51" s="737"/>
      <c r="C51" s="737"/>
      <c r="D51" s="2811"/>
      <c r="E51" s="2812"/>
      <c r="F51" s="2812"/>
      <c r="G51" s="2812"/>
      <c r="H51" s="2812"/>
      <c r="I51" s="2812"/>
      <c r="J51" s="2812"/>
      <c r="K51" s="2812"/>
      <c r="L51" s="2812"/>
      <c r="M51" s="2812"/>
      <c r="N51" s="2812"/>
      <c r="O51" s="2812"/>
      <c r="P51" s="2812"/>
      <c r="Q51" s="2812"/>
      <c r="R51" s="2812"/>
      <c r="S51" s="2812"/>
      <c r="T51" s="2812"/>
      <c r="U51" s="2812"/>
      <c r="V51" s="2812"/>
      <c r="W51" s="2812"/>
      <c r="X51" s="2812"/>
      <c r="Y51" s="2812"/>
      <c r="Z51" s="2812"/>
      <c r="AA51" s="2812"/>
      <c r="AB51" s="2812"/>
      <c r="AC51" s="2812"/>
      <c r="AD51" s="2812"/>
      <c r="AE51" s="2812"/>
      <c r="AF51" s="2812"/>
      <c r="AG51" s="2812"/>
      <c r="AH51" s="2812"/>
      <c r="AI51" s="2812"/>
      <c r="AJ51" s="2813"/>
      <c r="AK51" s="737"/>
      <c r="AL51" s="737"/>
      <c r="AM51" s="737"/>
    </row>
    <row r="52" spans="1:39">
      <c r="A52" s="737"/>
      <c r="B52" s="737"/>
      <c r="C52" s="737"/>
      <c r="D52" s="2811"/>
      <c r="E52" s="2812"/>
      <c r="F52" s="2812"/>
      <c r="G52" s="2812"/>
      <c r="H52" s="2812"/>
      <c r="I52" s="2812"/>
      <c r="J52" s="2812"/>
      <c r="K52" s="2812"/>
      <c r="L52" s="2812"/>
      <c r="M52" s="2812"/>
      <c r="N52" s="2812"/>
      <c r="O52" s="2812"/>
      <c r="P52" s="2812"/>
      <c r="Q52" s="2812"/>
      <c r="R52" s="2812"/>
      <c r="S52" s="2812"/>
      <c r="T52" s="2812"/>
      <c r="U52" s="2812"/>
      <c r="V52" s="2812"/>
      <c r="W52" s="2812"/>
      <c r="X52" s="2812"/>
      <c r="Y52" s="2812"/>
      <c r="Z52" s="2812"/>
      <c r="AA52" s="2812"/>
      <c r="AB52" s="2812"/>
      <c r="AC52" s="2812"/>
      <c r="AD52" s="2812"/>
      <c r="AE52" s="2812"/>
      <c r="AF52" s="2812"/>
      <c r="AG52" s="2812"/>
      <c r="AH52" s="2812"/>
      <c r="AI52" s="2812"/>
      <c r="AJ52" s="2813"/>
      <c r="AK52" s="737"/>
      <c r="AL52" s="737"/>
      <c r="AM52" s="737"/>
    </row>
    <row r="53" spans="1:39">
      <c r="A53" s="737"/>
      <c r="B53" s="737"/>
      <c r="C53" s="737"/>
      <c r="D53" s="2811"/>
      <c r="E53" s="2812"/>
      <c r="F53" s="2812"/>
      <c r="G53" s="2812"/>
      <c r="H53" s="2812"/>
      <c r="I53" s="2812"/>
      <c r="J53" s="2812"/>
      <c r="K53" s="2812"/>
      <c r="L53" s="2812"/>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3"/>
      <c r="AK53" s="737"/>
      <c r="AL53" s="737"/>
      <c r="AM53" s="737"/>
    </row>
    <row r="54" spans="1:39">
      <c r="A54" s="737"/>
      <c r="B54" s="737"/>
      <c r="C54" s="737"/>
      <c r="D54" s="2811"/>
      <c r="E54" s="2812"/>
      <c r="F54" s="2812"/>
      <c r="G54" s="2812"/>
      <c r="H54" s="2812"/>
      <c r="I54" s="2812"/>
      <c r="J54" s="2812"/>
      <c r="K54" s="2812"/>
      <c r="L54" s="2812"/>
      <c r="M54" s="2812"/>
      <c r="N54" s="2812"/>
      <c r="O54" s="2812"/>
      <c r="P54" s="2812"/>
      <c r="Q54" s="2812"/>
      <c r="R54" s="2812"/>
      <c r="S54" s="2812"/>
      <c r="T54" s="2812"/>
      <c r="U54" s="2812"/>
      <c r="V54" s="2812"/>
      <c r="W54" s="2812"/>
      <c r="X54" s="2812"/>
      <c r="Y54" s="2812"/>
      <c r="Z54" s="2812"/>
      <c r="AA54" s="2812"/>
      <c r="AB54" s="2812"/>
      <c r="AC54" s="2812"/>
      <c r="AD54" s="2812"/>
      <c r="AE54" s="2812"/>
      <c r="AF54" s="2812"/>
      <c r="AG54" s="2812"/>
      <c r="AH54" s="2812"/>
      <c r="AI54" s="2812"/>
      <c r="AJ54" s="2813"/>
      <c r="AK54" s="737"/>
      <c r="AL54" s="737"/>
      <c r="AM54" s="737"/>
    </row>
    <row r="55" spans="1:39">
      <c r="A55" s="737"/>
      <c r="B55" s="737"/>
      <c r="C55" s="737"/>
      <c r="D55" s="2811"/>
      <c r="E55" s="2812"/>
      <c r="F55" s="2812"/>
      <c r="G55" s="2812"/>
      <c r="H55" s="2812"/>
      <c r="I55" s="2812"/>
      <c r="J55" s="2812"/>
      <c r="K55" s="2812"/>
      <c r="L55" s="2812"/>
      <c r="M55" s="2812"/>
      <c r="N55" s="2812"/>
      <c r="O55" s="2812"/>
      <c r="P55" s="2812"/>
      <c r="Q55" s="2812"/>
      <c r="R55" s="2812"/>
      <c r="S55" s="2812"/>
      <c r="T55" s="2812"/>
      <c r="U55" s="2812"/>
      <c r="V55" s="2812"/>
      <c r="W55" s="2812"/>
      <c r="X55" s="2812"/>
      <c r="Y55" s="2812"/>
      <c r="Z55" s="2812"/>
      <c r="AA55" s="2812"/>
      <c r="AB55" s="2812"/>
      <c r="AC55" s="2812"/>
      <c r="AD55" s="2812"/>
      <c r="AE55" s="2812"/>
      <c r="AF55" s="2812"/>
      <c r="AG55" s="2812"/>
      <c r="AH55" s="2812"/>
      <c r="AI55" s="2812"/>
      <c r="AJ55" s="2813"/>
      <c r="AK55" s="737"/>
      <c r="AL55" s="737"/>
      <c r="AM55" s="737"/>
    </row>
    <row r="56" spans="1:39">
      <c r="A56" s="737"/>
      <c r="B56" s="737"/>
      <c r="C56" s="737"/>
      <c r="D56" s="2811"/>
      <c r="E56" s="2812"/>
      <c r="F56" s="2812"/>
      <c r="G56" s="2812"/>
      <c r="H56" s="2812"/>
      <c r="I56" s="2812"/>
      <c r="J56" s="2812"/>
      <c r="K56" s="2812"/>
      <c r="L56" s="2812"/>
      <c r="M56" s="2812"/>
      <c r="N56" s="2812"/>
      <c r="O56" s="2812"/>
      <c r="P56" s="2812"/>
      <c r="Q56" s="2812"/>
      <c r="R56" s="2812"/>
      <c r="S56" s="2812"/>
      <c r="T56" s="2812"/>
      <c r="U56" s="2812"/>
      <c r="V56" s="2812"/>
      <c r="W56" s="2812"/>
      <c r="X56" s="2812"/>
      <c r="Y56" s="2812"/>
      <c r="Z56" s="2812"/>
      <c r="AA56" s="2812"/>
      <c r="AB56" s="2812"/>
      <c r="AC56" s="2812"/>
      <c r="AD56" s="2812"/>
      <c r="AE56" s="2812"/>
      <c r="AF56" s="2812"/>
      <c r="AG56" s="2812"/>
      <c r="AH56" s="2812"/>
      <c r="AI56" s="2812"/>
      <c r="AJ56" s="2813"/>
      <c r="AK56" s="737"/>
      <c r="AL56" s="737"/>
      <c r="AM56" s="737"/>
    </row>
    <row r="57" spans="1:39">
      <c r="A57" s="737"/>
      <c r="B57" s="737"/>
      <c r="C57" s="737"/>
      <c r="D57" s="2811"/>
      <c r="E57" s="2812"/>
      <c r="F57" s="2812"/>
      <c r="G57" s="2812"/>
      <c r="H57" s="2812"/>
      <c r="I57" s="2812"/>
      <c r="J57" s="2812"/>
      <c r="K57" s="2812"/>
      <c r="L57" s="2812"/>
      <c r="M57" s="281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3"/>
      <c r="AK57" s="737"/>
      <c r="AL57" s="737"/>
      <c r="AM57" s="737"/>
    </row>
    <row r="58" spans="1:39">
      <c r="A58" s="737"/>
      <c r="B58" s="737"/>
      <c r="C58" s="737"/>
      <c r="D58" s="2811"/>
      <c r="E58" s="2812"/>
      <c r="F58" s="2812"/>
      <c r="G58" s="2812"/>
      <c r="H58" s="2812"/>
      <c r="I58" s="2812"/>
      <c r="J58" s="2812"/>
      <c r="K58" s="2812"/>
      <c r="L58" s="2812"/>
      <c r="M58" s="281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3"/>
      <c r="AK58" s="737"/>
      <c r="AL58" s="737"/>
      <c r="AM58" s="737"/>
    </row>
    <row r="59" spans="1:39">
      <c r="A59" s="737"/>
      <c r="B59" s="737"/>
      <c r="C59" s="737"/>
      <c r="D59" s="2814"/>
      <c r="E59" s="2815"/>
      <c r="F59" s="2815"/>
      <c r="G59" s="2815"/>
      <c r="H59" s="2815"/>
      <c r="I59" s="2815"/>
      <c r="J59" s="2815"/>
      <c r="K59" s="2815"/>
      <c r="L59" s="2815"/>
      <c r="M59" s="281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6"/>
      <c r="AK59" s="737"/>
      <c r="AL59" s="737"/>
      <c r="AM59" s="737"/>
    </row>
    <row r="60" spans="1:39">
      <c r="A60" s="737"/>
      <c r="B60" s="737"/>
      <c r="C60" s="737"/>
      <c r="D60" s="737"/>
      <c r="E60" s="737"/>
      <c r="F60" s="737"/>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row>
    <row r="61" spans="1:39">
      <c r="A61" s="737"/>
      <c r="B61" s="737"/>
      <c r="C61" s="737"/>
      <c r="D61" s="737"/>
      <c r="E61" s="737"/>
      <c r="F61" s="737"/>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row>
    <row r="62" spans="1:39">
      <c r="A62" s="737"/>
      <c r="B62" s="737"/>
      <c r="C62" s="737"/>
      <c r="D62" s="737"/>
      <c r="E62" s="737"/>
      <c r="F62" s="737"/>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row>
    <row r="63" spans="1:39">
      <c r="A63" s="737"/>
      <c r="B63" s="737"/>
      <c r="C63" s="73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row>
    <row r="64" spans="1:39">
      <c r="A64" s="737"/>
      <c r="B64" s="737"/>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row>
    <row r="65" spans="1:39">
      <c r="A65" s="737"/>
      <c r="B65" s="737"/>
      <c r="C65" s="737"/>
      <c r="D65" s="737"/>
      <c r="E65" s="737"/>
      <c r="F65" s="737"/>
      <c r="G65" s="737"/>
      <c r="H65" s="737"/>
      <c r="I65" s="737"/>
      <c r="J65" s="737"/>
      <c r="K65" s="737"/>
      <c r="L65" s="737"/>
      <c r="M65" s="737"/>
      <c r="N65" s="737"/>
      <c r="O65" s="737"/>
      <c r="P65" s="737"/>
      <c r="Q65" s="737"/>
      <c r="R65" s="737"/>
      <c r="S65" s="737"/>
      <c r="T65" s="737"/>
      <c r="U65" s="737"/>
      <c r="V65" s="737"/>
      <c r="W65" s="737"/>
      <c r="X65" s="737"/>
      <c r="Y65" s="737"/>
      <c r="Z65" s="737"/>
      <c r="AA65" s="737"/>
      <c r="AB65" s="737"/>
      <c r="AC65" s="737"/>
      <c r="AD65" s="737"/>
      <c r="AE65" s="737"/>
      <c r="AF65" s="737"/>
      <c r="AG65" s="737"/>
      <c r="AH65" s="737"/>
      <c r="AI65" s="737"/>
      <c r="AJ65" s="737"/>
      <c r="AK65" s="737"/>
      <c r="AL65" s="737"/>
      <c r="AM65" s="737"/>
    </row>
    <row r="66" spans="1:39">
      <c r="A66" s="737"/>
      <c r="B66" s="737"/>
      <c r="C66" s="737"/>
      <c r="D66" s="737"/>
      <c r="E66" s="737"/>
      <c r="F66" s="737"/>
      <c r="G66" s="737"/>
      <c r="H66" s="737"/>
      <c r="I66" s="737"/>
      <c r="J66" s="737"/>
      <c r="K66" s="737"/>
      <c r="L66" s="737"/>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row>
    <row r="67" spans="1:39">
      <c r="A67" s="737"/>
      <c r="B67" s="737"/>
      <c r="C67" s="737"/>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row>
  </sheetData>
  <mergeCells count="10">
    <mergeCell ref="O38:U38"/>
    <mergeCell ref="N42:U42"/>
    <mergeCell ref="W42:AD42"/>
    <mergeCell ref="D48:AJ59"/>
    <mergeCell ref="AD1:AJ1"/>
    <mergeCell ref="B4:P4"/>
    <mergeCell ref="C15:AK15"/>
    <mergeCell ref="C23:AK23"/>
    <mergeCell ref="C29:J29"/>
    <mergeCell ref="Q35:Y3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5"/>
  <cols>
    <col min="1" max="1" width="3.875" style="503" customWidth="1"/>
    <col min="2" max="3" width="17.75" style="503" customWidth="1"/>
    <col min="4" max="4" width="4.5" style="503" customWidth="1"/>
    <col min="5" max="5" width="8.875" style="503" customWidth="1"/>
    <col min="6" max="6" width="16.625" style="503" customWidth="1"/>
    <col min="7" max="7" width="3.875" style="503" customWidth="1"/>
    <col min="8" max="8" width="17.75" style="503" customWidth="1"/>
    <col min="9" max="13" width="2" style="503"/>
    <col min="14" max="14" width="22.25" style="503" customWidth="1"/>
    <col min="15" max="15" width="11.125" style="503" customWidth="1"/>
    <col min="16" max="16" width="5.5" style="503" bestFit="1" customWidth="1"/>
    <col min="17" max="17" width="20.5" style="503" bestFit="1" customWidth="1"/>
    <col min="18" max="18" width="13.875" style="503" bestFit="1" customWidth="1"/>
    <col min="19" max="23" width="13.375" style="503" customWidth="1"/>
    <col min="24" max="48" width="10.875" style="503" customWidth="1"/>
    <col min="49" max="16384" width="2" style="503"/>
  </cols>
  <sheetData>
    <row r="1" spans="1:18" s="502" customFormat="1" ht="21">
      <c r="A1" s="2829" t="s">
        <v>574</v>
      </c>
      <c r="B1" s="2829"/>
      <c r="C1" s="2829"/>
      <c r="D1" s="2829"/>
      <c r="E1" s="2829"/>
      <c r="F1" s="2829"/>
      <c r="G1" s="2829"/>
      <c r="H1" s="2829"/>
    </row>
    <row r="2" spans="1:18" s="502" customFormat="1" ht="18" customHeight="1">
      <c r="B2" s="500" t="str">
        <f>"50"&amp;入力シート!C3&amp;"-"&amp;入力シート!C4</f>
        <v>507-12345-001</v>
      </c>
    </row>
    <row r="3" spans="1:18" s="502" customFormat="1" ht="18" customHeight="1">
      <c r="B3" s="501" t="str">
        <f>入力シート!C10</f>
        <v>県道博多天神線排水性舗装工事（第２工区）</v>
      </c>
      <c r="C3" s="504"/>
      <c r="D3" s="504"/>
      <c r="E3" s="504"/>
      <c r="G3" s="505" t="s">
        <v>1063</v>
      </c>
      <c r="H3" s="506" t="s">
        <v>1071</v>
      </c>
    </row>
    <row r="4" spans="1:18" s="502" customFormat="1" ht="3" customHeight="1">
      <c r="A4" s="119"/>
      <c r="B4" s="119"/>
      <c r="C4" s="119"/>
      <c r="D4" s="119"/>
      <c r="E4" s="119"/>
      <c r="F4" s="119"/>
      <c r="G4" s="119"/>
      <c r="H4" s="119"/>
    </row>
    <row r="5" spans="1:18" s="502" customFormat="1" ht="32.450000000000003" customHeight="1">
      <c r="A5" s="511" t="s">
        <v>1013</v>
      </c>
      <c r="B5" s="511" t="s">
        <v>1007</v>
      </c>
      <c r="C5" s="511" t="s">
        <v>319</v>
      </c>
      <c r="D5" s="512" t="s">
        <v>26</v>
      </c>
      <c r="E5" s="511" t="s">
        <v>1006</v>
      </c>
      <c r="F5" s="513" t="s">
        <v>1009</v>
      </c>
      <c r="G5" s="514" t="s">
        <v>1011</v>
      </c>
      <c r="H5" s="511" t="s">
        <v>1010</v>
      </c>
      <c r="N5" s="502" t="s">
        <v>1007</v>
      </c>
      <c r="O5" s="502" t="s">
        <v>1008</v>
      </c>
      <c r="P5" s="502" t="s">
        <v>26</v>
      </c>
      <c r="Q5" s="502" t="s">
        <v>1010</v>
      </c>
      <c r="R5" s="502" t="s">
        <v>1023</v>
      </c>
    </row>
    <row r="6" spans="1:18" s="502" customFormat="1" ht="16.899999999999999" customHeight="1">
      <c r="A6" s="2825">
        <v>1</v>
      </c>
      <c r="B6" s="515" t="s">
        <v>1012</v>
      </c>
      <c r="C6" s="516" t="s">
        <v>1026</v>
      </c>
      <c r="D6" s="2833" t="s">
        <v>1014</v>
      </c>
      <c r="E6" s="526"/>
      <c r="F6" s="2830" t="s">
        <v>1043</v>
      </c>
      <c r="G6" s="2823" t="s">
        <v>1024</v>
      </c>
      <c r="H6" s="816" t="s">
        <v>1030</v>
      </c>
      <c r="N6" s="507"/>
      <c r="O6" s="507"/>
      <c r="P6" s="507"/>
      <c r="Q6" s="507"/>
      <c r="R6" s="507" t="s">
        <v>1024</v>
      </c>
    </row>
    <row r="7" spans="1:18" s="502" customFormat="1" ht="16.899999999999999" customHeight="1">
      <c r="A7" s="2826"/>
      <c r="B7" s="509"/>
      <c r="C7" s="510"/>
      <c r="D7" s="2834"/>
      <c r="E7" s="527">
        <v>20</v>
      </c>
      <c r="F7" s="2831"/>
      <c r="G7" s="2824"/>
      <c r="H7" s="817"/>
      <c r="N7" s="508" t="s">
        <v>1012</v>
      </c>
      <c r="O7" s="508" t="s">
        <v>1026</v>
      </c>
      <c r="P7" s="507" t="s">
        <v>981</v>
      </c>
      <c r="Q7" s="507" t="s">
        <v>1068</v>
      </c>
      <c r="R7" s="507" t="s">
        <v>1025</v>
      </c>
    </row>
    <row r="8" spans="1:18" s="502" customFormat="1" ht="16.899999999999999" customHeight="1">
      <c r="A8" s="2825">
        <v>2</v>
      </c>
      <c r="B8" s="515" t="s">
        <v>1012</v>
      </c>
      <c r="C8" s="516" t="s">
        <v>1027</v>
      </c>
      <c r="D8" s="2833" t="s">
        <v>1014</v>
      </c>
      <c r="E8" s="526"/>
      <c r="F8" s="2830" t="s">
        <v>1043</v>
      </c>
      <c r="G8" s="2823" t="s">
        <v>1024</v>
      </c>
      <c r="H8" s="816" t="s">
        <v>1741</v>
      </c>
      <c r="N8" s="508" t="s">
        <v>1032</v>
      </c>
      <c r="O8" s="508" t="s">
        <v>1029</v>
      </c>
      <c r="P8" s="507" t="s">
        <v>982</v>
      </c>
      <c r="Q8" s="507" t="s">
        <v>1069</v>
      </c>
      <c r="R8" s="507"/>
    </row>
    <row r="9" spans="1:18" s="502" customFormat="1" ht="16.899999999999999" customHeight="1">
      <c r="A9" s="2826"/>
      <c r="B9" s="509"/>
      <c r="C9" s="510"/>
      <c r="D9" s="2834"/>
      <c r="E9" s="527">
        <v>60</v>
      </c>
      <c r="F9" s="2831"/>
      <c r="G9" s="2824"/>
      <c r="H9" s="817"/>
      <c r="N9" s="508" t="s">
        <v>1033</v>
      </c>
      <c r="O9" s="508" t="s">
        <v>1028</v>
      </c>
      <c r="P9" s="507" t="s">
        <v>1017</v>
      </c>
      <c r="Q9" s="507" t="s">
        <v>1065</v>
      </c>
      <c r="R9" s="507" t="s">
        <v>1062</v>
      </c>
    </row>
    <row r="10" spans="1:18" s="502" customFormat="1" ht="16.899999999999999" customHeight="1">
      <c r="A10" s="2825">
        <v>3</v>
      </c>
      <c r="B10" s="515" t="s">
        <v>1012</v>
      </c>
      <c r="C10" s="516" t="s">
        <v>1027</v>
      </c>
      <c r="D10" s="2833" t="s">
        <v>1014</v>
      </c>
      <c r="E10" s="526"/>
      <c r="F10" s="2830" t="s">
        <v>1043</v>
      </c>
      <c r="G10" s="2823" t="s">
        <v>1024</v>
      </c>
      <c r="H10" s="816"/>
      <c r="N10" s="508" t="s">
        <v>1047</v>
      </c>
      <c r="O10" s="508" t="s">
        <v>1040</v>
      </c>
      <c r="P10" s="507" t="s">
        <v>1021</v>
      </c>
      <c r="Q10" s="507" t="s">
        <v>1066</v>
      </c>
      <c r="R10" s="507" t="s">
        <v>1064</v>
      </c>
    </row>
    <row r="11" spans="1:18" s="502" customFormat="1" ht="16.899999999999999" customHeight="1">
      <c r="A11" s="2826"/>
      <c r="B11" s="509"/>
      <c r="C11" s="510"/>
      <c r="D11" s="2834"/>
      <c r="E11" s="527">
        <v>30</v>
      </c>
      <c r="F11" s="2831"/>
      <c r="G11" s="2824"/>
      <c r="H11" s="817"/>
      <c r="N11" s="507" t="s">
        <v>1070</v>
      </c>
      <c r="O11" s="508" t="s">
        <v>1041</v>
      </c>
      <c r="P11" s="507" t="s">
        <v>1022</v>
      </c>
      <c r="Q11" s="507" t="s">
        <v>1030</v>
      </c>
      <c r="R11" s="507" t="s">
        <v>1061</v>
      </c>
    </row>
    <row r="12" spans="1:18" s="502" customFormat="1" ht="16.899999999999999" customHeight="1">
      <c r="A12" s="2825">
        <v>4</v>
      </c>
      <c r="B12" s="515" t="s">
        <v>1032</v>
      </c>
      <c r="C12" s="516" t="s">
        <v>1039</v>
      </c>
      <c r="D12" s="2833" t="s">
        <v>1014</v>
      </c>
      <c r="E12" s="526"/>
      <c r="F12" s="2830" t="s">
        <v>1046</v>
      </c>
      <c r="G12" s="2823" t="s">
        <v>1024</v>
      </c>
      <c r="H12" s="816" t="s">
        <v>1068</v>
      </c>
      <c r="N12" s="508" t="s">
        <v>1034</v>
      </c>
      <c r="O12" s="508" t="s">
        <v>1050</v>
      </c>
      <c r="P12" s="507" t="s">
        <v>1018</v>
      </c>
      <c r="Q12" s="507" t="s">
        <v>1031</v>
      </c>
      <c r="R12" s="507"/>
    </row>
    <row r="13" spans="1:18" s="502" customFormat="1" ht="16.899999999999999" customHeight="1">
      <c r="A13" s="2826"/>
      <c r="B13" s="509"/>
      <c r="C13" s="510"/>
      <c r="D13" s="2834"/>
      <c r="E13" s="527">
        <v>100</v>
      </c>
      <c r="F13" s="2831"/>
      <c r="G13" s="2824"/>
      <c r="H13" s="817"/>
      <c r="N13" s="508" t="s">
        <v>1035</v>
      </c>
      <c r="O13" s="508"/>
      <c r="P13" s="507" t="s">
        <v>1020</v>
      </c>
      <c r="Q13" s="507" t="s">
        <v>1741</v>
      </c>
      <c r="R13" s="507"/>
    </row>
    <row r="14" spans="1:18" s="502" customFormat="1" ht="16.899999999999999" customHeight="1">
      <c r="A14" s="2825">
        <v>5</v>
      </c>
      <c r="B14" s="515" t="s">
        <v>1034</v>
      </c>
      <c r="C14" s="516" t="s">
        <v>1049</v>
      </c>
      <c r="D14" s="2833" t="s">
        <v>1016</v>
      </c>
      <c r="E14" s="526"/>
      <c r="F14" s="2830" t="s">
        <v>1044</v>
      </c>
      <c r="G14" s="2823" t="s">
        <v>1024</v>
      </c>
      <c r="H14" s="816"/>
      <c r="N14" s="508" t="s">
        <v>1036</v>
      </c>
      <c r="O14" s="508"/>
      <c r="P14" s="507" t="s">
        <v>1060</v>
      </c>
      <c r="Q14" s="507"/>
      <c r="R14" s="507"/>
    </row>
    <row r="15" spans="1:18" s="502" customFormat="1" ht="16.899999999999999" customHeight="1">
      <c r="A15" s="2826"/>
      <c r="B15" s="509"/>
      <c r="C15" s="510" t="s">
        <v>1042</v>
      </c>
      <c r="D15" s="2834"/>
      <c r="E15" s="527">
        <v>5</v>
      </c>
      <c r="F15" s="2831"/>
      <c r="G15" s="2824"/>
      <c r="H15" s="817"/>
      <c r="N15" s="507" t="s">
        <v>1055</v>
      </c>
      <c r="O15" s="508"/>
      <c r="P15" s="507" t="s">
        <v>1019</v>
      </c>
      <c r="Q15" s="507"/>
      <c r="R15" s="507"/>
    </row>
    <row r="16" spans="1:18" s="502" customFormat="1" ht="16.899999999999999" customHeight="1">
      <c r="A16" s="2825">
        <v>6</v>
      </c>
      <c r="B16" s="515" t="s">
        <v>1035</v>
      </c>
      <c r="C16" s="516" t="s">
        <v>1051</v>
      </c>
      <c r="D16" s="2833" t="s">
        <v>1016</v>
      </c>
      <c r="E16" s="526"/>
      <c r="F16" s="2830" t="s">
        <v>1058</v>
      </c>
      <c r="G16" s="2823" t="s">
        <v>1024</v>
      </c>
      <c r="H16" s="816" t="s">
        <v>1066</v>
      </c>
      <c r="N16" s="507" t="s">
        <v>1056</v>
      </c>
      <c r="O16" s="508"/>
      <c r="P16" s="507"/>
      <c r="Q16" s="507"/>
      <c r="R16" s="507"/>
    </row>
    <row r="17" spans="1:18" s="502" customFormat="1" ht="16.899999999999999" customHeight="1">
      <c r="A17" s="2826"/>
      <c r="B17" s="509" t="s">
        <v>1067</v>
      </c>
      <c r="C17" s="510"/>
      <c r="D17" s="2834"/>
      <c r="E17" s="527">
        <v>5000</v>
      </c>
      <c r="F17" s="2831"/>
      <c r="G17" s="2824"/>
      <c r="H17" s="817"/>
      <c r="N17" s="507" t="s">
        <v>1057</v>
      </c>
      <c r="O17" s="508"/>
      <c r="P17" s="507"/>
      <c r="Q17" s="507"/>
      <c r="R17" s="507"/>
    </row>
    <row r="18" spans="1:18" s="502" customFormat="1" ht="16.899999999999999" customHeight="1">
      <c r="A18" s="2825">
        <v>7</v>
      </c>
      <c r="B18" s="515" t="s">
        <v>1047</v>
      </c>
      <c r="C18" s="516"/>
      <c r="D18" s="2833" t="s">
        <v>1014</v>
      </c>
      <c r="E18" s="526"/>
      <c r="F18" s="2830" t="s">
        <v>1048</v>
      </c>
      <c r="G18" s="2823" t="s">
        <v>1024</v>
      </c>
      <c r="H18" s="816" t="s">
        <v>1068</v>
      </c>
      <c r="N18" s="508" t="s">
        <v>1037</v>
      </c>
      <c r="O18" s="508"/>
      <c r="P18" s="507"/>
      <c r="Q18" s="507"/>
      <c r="R18" s="507"/>
    </row>
    <row r="19" spans="1:18" s="502" customFormat="1" ht="16.899999999999999" customHeight="1">
      <c r="A19" s="2826"/>
      <c r="B19" s="509"/>
      <c r="C19" s="510"/>
      <c r="D19" s="2834"/>
      <c r="E19" s="527">
        <v>20000</v>
      </c>
      <c r="F19" s="2831"/>
      <c r="G19" s="2824"/>
      <c r="H19" s="817"/>
      <c r="N19" s="508" t="s">
        <v>1038</v>
      </c>
      <c r="O19" s="508"/>
      <c r="P19" s="507"/>
      <c r="Q19" s="507"/>
      <c r="R19" s="507"/>
    </row>
    <row r="20" spans="1:18" s="502" customFormat="1" ht="16.899999999999999" customHeight="1">
      <c r="A20" s="2825">
        <v>8</v>
      </c>
      <c r="B20" s="515" t="s">
        <v>1036</v>
      </c>
      <c r="C20" s="516" t="s">
        <v>1052</v>
      </c>
      <c r="D20" s="2833" t="s">
        <v>1015</v>
      </c>
      <c r="E20" s="526"/>
      <c r="F20" s="2830" t="s">
        <v>1059</v>
      </c>
      <c r="G20" s="2823" t="s">
        <v>1024</v>
      </c>
      <c r="H20" s="816" t="s">
        <v>1069</v>
      </c>
      <c r="N20" s="508"/>
      <c r="O20" s="508"/>
      <c r="P20" s="507"/>
      <c r="Q20" s="507"/>
      <c r="R20" s="507"/>
    </row>
    <row r="21" spans="1:18" s="502" customFormat="1" ht="16.899999999999999" customHeight="1">
      <c r="A21" s="2826"/>
      <c r="B21" s="509"/>
      <c r="C21" s="510"/>
      <c r="D21" s="2834"/>
      <c r="E21" s="527">
        <v>100</v>
      </c>
      <c r="F21" s="2831"/>
      <c r="G21" s="2824"/>
      <c r="H21" s="817"/>
      <c r="N21" s="508"/>
      <c r="O21" s="508"/>
      <c r="P21" s="507"/>
      <c r="Q21" s="507"/>
      <c r="R21" s="507"/>
    </row>
    <row r="22" spans="1:18" s="502" customFormat="1" ht="16.899999999999999" customHeight="1">
      <c r="A22" s="2825">
        <v>9</v>
      </c>
      <c r="B22" s="515" t="s">
        <v>1055</v>
      </c>
      <c r="C22" s="516" t="s">
        <v>1053</v>
      </c>
      <c r="D22" s="2833" t="s">
        <v>1018</v>
      </c>
      <c r="E22" s="526"/>
      <c r="F22" s="2830" t="s">
        <v>1059</v>
      </c>
      <c r="G22" s="2823" t="s">
        <v>1024</v>
      </c>
      <c r="H22" s="816" t="s">
        <v>1069</v>
      </c>
      <c r="N22" s="508"/>
      <c r="O22" s="508"/>
      <c r="P22" s="507"/>
      <c r="Q22" s="507"/>
      <c r="R22" s="507"/>
    </row>
    <row r="23" spans="1:18" s="502" customFormat="1" ht="16.899999999999999" customHeight="1">
      <c r="A23" s="2826"/>
      <c r="B23" s="509"/>
      <c r="C23" s="510" t="s">
        <v>1054</v>
      </c>
      <c r="D23" s="2834"/>
      <c r="E23" s="527">
        <v>10</v>
      </c>
      <c r="F23" s="2831"/>
      <c r="G23" s="2824"/>
      <c r="H23" s="817"/>
      <c r="N23" s="508"/>
      <c r="O23" s="508"/>
      <c r="P23" s="507"/>
      <c r="Q23" s="507"/>
      <c r="R23" s="507"/>
    </row>
    <row r="24" spans="1:18" s="502" customFormat="1" ht="16.899999999999999" customHeight="1">
      <c r="A24" s="2825">
        <v>10</v>
      </c>
      <c r="B24" s="515"/>
      <c r="C24" s="516"/>
      <c r="D24" s="2833"/>
      <c r="E24" s="2827"/>
      <c r="F24" s="2830"/>
      <c r="G24" s="2823" t="s">
        <v>1025</v>
      </c>
      <c r="H24" s="816" t="s">
        <v>1065</v>
      </c>
      <c r="N24" s="508"/>
      <c r="O24" s="508"/>
      <c r="P24" s="507"/>
      <c r="Q24" s="507"/>
      <c r="R24" s="507"/>
    </row>
    <row r="25" spans="1:18" s="502" customFormat="1" ht="16.899999999999999" customHeight="1">
      <c r="A25" s="2826"/>
      <c r="B25" s="509"/>
      <c r="C25" s="510"/>
      <c r="D25" s="2834"/>
      <c r="E25" s="2828"/>
      <c r="F25" s="2831"/>
      <c r="G25" s="2824"/>
      <c r="H25" s="817"/>
      <c r="N25" s="508"/>
      <c r="O25" s="508"/>
      <c r="P25" s="507"/>
      <c r="Q25" s="507"/>
      <c r="R25" s="507"/>
    </row>
    <row r="26" spans="1:18" s="502" customFormat="1" ht="16.899999999999999" customHeight="1">
      <c r="A26" s="2825">
        <v>11</v>
      </c>
      <c r="B26" s="515"/>
      <c r="C26" s="516"/>
      <c r="D26" s="2833"/>
      <c r="E26" s="2827"/>
      <c r="F26" s="2830"/>
      <c r="G26" s="2823"/>
      <c r="H26" s="816"/>
      <c r="N26" s="508"/>
      <c r="O26" s="508"/>
      <c r="P26" s="507"/>
      <c r="Q26" s="507"/>
      <c r="R26" s="507"/>
    </row>
    <row r="27" spans="1:18" s="502" customFormat="1" ht="16.899999999999999" customHeight="1">
      <c r="A27" s="2826"/>
      <c r="B27" s="509"/>
      <c r="C27" s="510"/>
      <c r="D27" s="2834"/>
      <c r="E27" s="2828"/>
      <c r="F27" s="2831"/>
      <c r="G27" s="2824"/>
      <c r="H27" s="817"/>
      <c r="N27" s="508"/>
      <c r="O27" s="508"/>
      <c r="P27" s="507"/>
      <c r="Q27" s="507"/>
      <c r="R27" s="507"/>
    </row>
    <row r="28" spans="1:18" s="502" customFormat="1" ht="16.899999999999999" customHeight="1">
      <c r="A28" s="2825">
        <v>12</v>
      </c>
      <c r="B28" s="515"/>
      <c r="C28" s="516"/>
      <c r="D28" s="2833"/>
      <c r="E28" s="2827"/>
      <c r="F28" s="2830"/>
      <c r="G28" s="2823"/>
      <c r="H28" s="816"/>
      <c r="N28" s="508"/>
      <c r="O28" s="508"/>
      <c r="P28" s="507"/>
      <c r="Q28" s="507"/>
      <c r="R28" s="507"/>
    </row>
    <row r="29" spans="1:18" s="502" customFormat="1" ht="16.899999999999999" customHeight="1">
      <c r="A29" s="2826"/>
      <c r="B29" s="509"/>
      <c r="C29" s="510"/>
      <c r="D29" s="2834"/>
      <c r="E29" s="2828"/>
      <c r="F29" s="2831"/>
      <c r="G29" s="2824"/>
      <c r="H29" s="817"/>
      <c r="N29" s="508"/>
      <c r="O29" s="508"/>
      <c r="P29" s="507"/>
      <c r="Q29" s="507"/>
      <c r="R29" s="507"/>
    </row>
    <row r="30" spans="1:18" s="502" customFormat="1" ht="16.899999999999999" customHeight="1">
      <c r="A30" s="2825">
        <v>13</v>
      </c>
      <c r="B30" s="515"/>
      <c r="C30" s="516"/>
      <c r="D30" s="2833"/>
      <c r="E30" s="2827"/>
      <c r="F30" s="2830"/>
      <c r="G30" s="2823"/>
      <c r="H30" s="816"/>
      <c r="N30" s="508"/>
      <c r="O30" s="508"/>
      <c r="P30" s="507"/>
      <c r="Q30" s="507"/>
      <c r="R30" s="507"/>
    </row>
    <row r="31" spans="1:18" s="502" customFormat="1" ht="16.899999999999999" customHeight="1">
      <c r="A31" s="2826"/>
      <c r="B31" s="509"/>
      <c r="C31" s="510"/>
      <c r="D31" s="2834"/>
      <c r="E31" s="2828"/>
      <c r="F31" s="2831"/>
      <c r="G31" s="2824"/>
      <c r="H31" s="817"/>
      <c r="N31" s="508"/>
      <c r="O31" s="508"/>
      <c r="P31" s="507"/>
      <c r="Q31" s="507"/>
      <c r="R31" s="507"/>
    </row>
    <row r="32" spans="1:18" s="502" customFormat="1" ht="16.899999999999999" customHeight="1">
      <c r="A32" s="2825">
        <v>14</v>
      </c>
      <c r="B32" s="515"/>
      <c r="C32" s="516"/>
      <c r="D32" s="2833"/>
      <c r="E32" s="2827"/>
      <c r="F32" s="2830"/>
      <c r="G32" s="2823"/>
      <c r="H32" s="816"/>
      <c r="N32" s="508"/>
      <c r="O32" s="508"/>
      <c r="P32" s="507"/>
      <c r="Q32" s="507"/>
      <c r="R32" s="507"/>
    </row>
    <row r="33" spans="1:18" s="502" customFormat="1" ht="16.899999999999999" customHeight="1">
      <c r="A33" s="2826"/>
      <c r="B33" s="509"/>
      <c r="C33" s="510"/>
      <c r="D33" s="2834"/>
      <c r="E33" s="2828"/>
      <c r="F33" s="2831"/>
      <c r="G33" s="2824"/>
      <c r="H33" s="817"/>
      <c r="N33" s="508"/>
      <c r="O33" s="508"/>
      <c r="P33" s="507"/>
      <c r="Q33" s="507"/>
      <c r="R33" s="507"/>
    </row>
    <row r="34" spans="1:18" s="502" customFormat="1" ht="16.899999999999999" customHeight="1">
      <c r="A34" s="2825">
        <v>15</v>
      </c>
      <c r="B34" s="515"/>
      <c r="C34" s="516"/>
      <c r="D34" s="2833"/>
      <c r="E34" s="2827"/>
      <c r="F34" s="2830"/>
      <c r="G34" s="2823"/>
      <c r="H34" s="816"/>
      <c r="N34" s="508"/>
      <c r="O34" s="508"/>
      <c r="P34" s="507"/>
      <c r="Q34" s="507"/>
      <c r="R34" s="507"/>
    </row>
    <row r="35" spans="1:18" s="502" customFormat="1" ht="16.899999999999999" customHeight="1">
      <c r="A35" s="2826"/>
      <c r="B35" s="509"/>
      <c r="C35" s="510"/>
      <c r="D35" s="2834"/>
      <c r="E35" s="2828"/>
      <c r="F35" s="2831"/>
      <c r="G35" s="2824"/>
      <c r="H35" s="817"/>
      <c r="N35" s="508"/>
      <c r="O35" s="508"/>
      <c r="P35" s="507"/>
      <c r="Q35" s="507"/>
      <c r="R35" s="507"/>
    </row>
    <row r="36" spans="1:18" s="502" customFormat="1" ht="16.899999999999999" customHeight="1">
      <c r="A36" s="2825">
        <v>16</v>
      </c>
      <c r="B36" s="515"/>
      <c r="C36" s="516"/>
      <c r="D36" s="2833"/>
      <c r="E36" s="2827"/>
      <c r="F36" s="2830"/>
      <c r="G36" s="2823"/>
      <c r="H36" s="816"/>
      <c r="N36" s="508"/>
      <c r="O36" s="508"/>
      <c r="P36" s="507"/>
      <c r="Q36" s="507"/>
      <c r="R36" s="507"/>
    </row>
    <row r="37" spans="1:18" s="502" customFormat="1" ht="16.899999999999999" customHeight="1">
      <c r="A37" s="2826"/>
      <c r="B37" s="509"/>
      <c r="C37" s="510"/>
      <c r="D37" s="2834"/>
      <c r="E37" s="2828"/>
      <c r="F37" s="2831"/>
      <c r="G37" s="2824"/>
      <c r="H37" s="817"/>
      <c r="N37" s="508"/>
      <c r="O37" s="508"/>
      <c r="P37" s="507"/>
      <c r="Q37" s="507"/>
      <c r="R37" s="507"/>
    </row>
    <row r="38" spans="1:18" s="502" customFormat="1" ht="16.899999999999999" customHeight="1">
      <c r="A38" s="2825">
        <v>17</v>
      </c>
      <c r="B38" s="515"/>
      <c r="C38" s="516"/>
      <c r="D38" s="2833"/>
      <c r="E38" s="2827"/>
      <c r="F38" s="2830"/>
      <c r="G38" s="2823"/>
      <c r="H38" s="816"/>
      <c r="N38" s="508"/>
      <c r="O38" s="508"/>
      <c r="P38" s="507"/>
      <c r="Q38" s="507"/>
      <c r="R38" s="507"/>
    </row>
    <row r="39" spans="1:18" s="502" customFormat="1" ht="16.899999999999999" customHeight="1">
      <c r="A39" s="2826"/>
      <c r="B39" s="509"/>
      <c r="C39" s="510"/>
      <c r="D39" s="2834"/>
      <c r="E39" s="2828"/>
      <c r="F39" s="2831"/>
      <c r="G39" s="2824"/>
      <c r="H39" s="817"/>
      <c r="N39" s="508"/>
      <c r="O39" s="508"/>
      <c r="P39" s="507"/>
      <c r="Q39" s="507"/>
      <c r="R39" s="507"/>
    </row>
    <row r="40" spans="1:18" s="502" customFormat="1" ht="16.899999999999999" customHeight="1">
      <c r="A40" s="2825">
        <v>18</v>
      </c>
      <c r="B40" s="515"/>
      <c r="C40" s="516"/>
      <c r="D40" s="2833"/>
      <c r="E40" s="2827"/>
      <c r="F40" s="2830"/>
      <c r="G40" s="2823"/>
      <c r="H40" s="816"/>
      <c r="N40" s="508"/>
      <c r="O40" s="508"/>
      <c r="P40" s="507"/>
      <c r="Q40" s="507"/>
      <c r="R40" s="507"/>
    </row>
    <row r="41" spans="1:18" s="502" customFormat="1" ht="16.899999999999999" customHeight="1">
      <c r="A41" s="2826"/>
      <c r="B41" s="509"/>
      <c r="C41" s="510"/>
      <c r="D41" s="2834"/>
      <c r="E41" s="2828"/>
      <c r="F41" s="2831"/>
      <c r="G41" s="2824"/>
      <c r="H41" s="817"/>
      <c r="N41" s="508"/>
      <c r="O41" s="508"/>
      <c r="P41" s="507"/>
      <c r="Q41" s="507"/>
      <c r="R41" s="507"/>
    </row>
    <row r="42" spans="1:18" s="502" customFormat="1" ht="16.899999999999999" customHeight="1">
      <c r="A42" s="2825">
        <v>19</v>
      </c>
      <c r="B42" s="515"/>
      <c r="C42" s="516"/>
      <c r="D42" s="2833"/>
      <c r="E42" s="2827"/>
      <c r="F42" s="2830"/>
      <c r="G42" s="2823"/>
      <c r="H42" s="816"/>
      <c r="N42" s="508"/>
      <c r="O42" s="508"/>
      <c r="P42" s="507"/>
      <c r="Q42" s="507"/>
      <c r="R42" s="507"/>
    </row>
    <row r="43" spans="1:18" s="502" customFormat="1" ht="16.899999999999999" customHeight="1">
      <c r="A43" s="2826"/>
      <c r="B43" s="509"/>
      <c r="C43" s="510"/>
      <c r="D43" s="2834"/>
      <c r="E43" s="2828"/>
      <c r="F43" s="2831"/>
      <c r="G43" s="2824"/>
      <c r="H43" s="817"/>
      <c r="N43" s="508"/>
      <c r="O43" s="508"/>
      <c r="P43" s="507"/>
      <c r="Q43" s="507"/>
      <c r="R43" s="507"/>
    </row>
    <row r="44" spans="1:18" s="502" customFormat="1" ht="16.899999999999999" customHeight="1">
      <c r="A44" s="2825">
        <v>20</v>
      </c>
      <c r="B44" s="515"/>
      <c r="C44" s="516"/>
      <c r="D44" s="2833"/>
      <c r="E44" s="2827"/>
      <c r="F44" s="2830"/>
      <c r="G44" s="2823"/>
      <c r="H44" s="816"/>
      <c r="N44" s="508"/>
      <c r="O44" s="508"/>
      <c r="P44" s="507"/>
      <c r="Q44" s="507"/>
      <c r="R44" s="507"/>
    </row>
    <row r="45" spans="1:18" s="502" customFormat="1" ht="16.899999999999999" customHeight="1">
      <c r="A45" s="2826"/>
      <c r="B45" s="509"/>
      <c r="C45" s="510"/>
      <c r="D45" s="2834"/>
      <c r="E45" s="2828"/>
      <c r="F45" s="2831"/>
      <c r="G45" s="2824"/>
      <c r="H45" s="817"/>
      <c r="N45" s="508"/>
      <c r="O45" s="508"/>
      <c r="P45" s="507"/>
      <c r="Q45" s="507"/>
      <c r="R45" s="507"/>
    </row>
    <row r="46" spans="1:18" s="502" customFormat="1" ht="3" customHeight="1">
      <c r="A46" s="98"/>
      <c r="B46" s="98"/>
      <c r="C46" s="98"/>
      <c r="D46" s="98"/>
      <c r="E46" s="98"/>
      <c r="F46" s="98"/>
      <c r="G46" s="98"/>
      <c r="H46" s="98"/>
    </row>
    <row r="47" spans="1:18" s="502" customFormat="1" ht="66" customHeight="1">
      <c r="A47" s="2832" t="s">
        <v>1896</v>
      </c>
      <c r="B47" s="2832"/>
      <c r="C47" s="2832"/>
      <c r="D47" s="2832"/>
      <c r="E47" s="2832"/>
      <c r="F47" s="2832"/>
      <c r="G47" s="2832"/>
      <c r="H47" s="2832"/>
    </row>
    <row r="48" spans="1:18" s="502" customFormat="1">
      <c r="A48" s="286"/>
      <c r="B48" s="499"/>
      <c r="C48" s="496"/>
      <c r="D48" s="496"/>
      <c r="E48" s="496"/>
      <c r="F48" s="496"/>
      <c r="G48" s="286"/>
      <c r="H48" s="286"/>
    </row>
    <row r="49" spans="1:8">
      <c r="A49" s="286"/>
      <c r="B49" s="499"/>
      <c r="C49" s="496"/>
      <c r="D49" s="496"/>
      <c r="E49" s="496"/>
      <c r="F49" s="496"/>
      <c r="G49" s="286"/>
      <c r="H49" s="286"/>
    </row>
    <row r="50" spans="1:8">
      <c r="A50" s="286"/>
      <c r="B50" s="499"/>
      <c r="C50" s="496"/>
      <c r="D50" s="496"/>
      <c r="E50" s="496"/>
      <c r="F50" s="496"/>
      <c r="G50" s="286"/>
      <c r="H50" s="286"/>
    </row>
    <row r="51" spans="1:8">
      <c r="A51" s="496"/>
      <c r="B51" s="499"/>
      <c r="C51" s="286"/>
      <c r="D51" s="286"/>
      <c r="E51" s="286"/>
      <c r="F51" s="286"/>
      <c r="G51" s="496"/>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7"/>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U215"/>
  <sheetViews>
    <sheetView tabSelected="1" view="pageBreakPreview" zoomScale="75" zoomScaleNormal="75" zoomScaleSheetLayoutView="75" workbookViewId="0">
      <selection activeCell="F7" sqref="F7:F8"/>
    </sheetView>
  </sheetViews>
  <sheetFormatPr defaultColWidth="9" defaultRowHeight="12" customHeight="1"/>
  <cols>
    <col min="1" max="1" width="13.375" style="84" customWidth="1"/>
    <col min="2" max="2" width="7.875" style="83" customWidth="1"/>
    <col min="3" max="3" width="35.5" style="84" customWidth="1"/>
    <col min="4" max="4" width="11.125" style="468" customWidth="1"/>
    <col min="5" max="5" width="7.25" style="83" bestFit="1" customWidth="1"/>
    <col min="6" max="6" width="71.125" style="85" customWidth="1"/>
    <col min="7" max="8" width="6.5" style="83" customWidth="1"/>
    <col min="9" max="10" width="4.5" style="384" customWidth="1"/>
    <col min="11" max="11" width="11.125" style="84" customWidth="1"/>
    <col min="12" max="13" width="11.375" style="470" customWidth="1"/>
    <col min="14" max="18" width="9" style="470"/>
    <col min="19" max="19" width="9" style="84"/>
    <col min="20" max="20" width="11.125" style="525" customWidth="1"/>
    <col min="21" max="21" width="5.5" style="523" customWidth="1"/>
    <col min="22" max="16384" width="9" style="84"/>
  </cols>
  <sheetData>
    <row r="1" spans="1:21" s="82" customFormat="1" ht="18.75" customHeight="1">
      <c r="A1" s="1854" t="s">
        <v>991</v>
      </c>
      <c r="B1" s="1854"/>
      <c r="C1" s="1854"/>
      <c r="D1" s="1854"/>
      <c r="E1" s="1854"/>
      <c r="F1" s="1854"/>
      <c r="G1" s="1854"/>
      <c r="H1" s="1854"/>
      <c r="I1" s="1854"/>
      <c r="J1" s="1854"/>
      <c r="K1" s="1854"/>
      <c r="T1" s="1104"/>
      <c r="U1" s="1104"/>
    </row>
    <row r="2" spans="1:21" ht="25.5" customHeight="1" thickBot="1">
      <c r="A2" s="1295" t="s">
        <v>2171</v>
      </c>
      <c r="B2" s="517"/>
      <c r="C2" s="1853" t="s">
        <v>983</v>
      </c>
      <c r="D2" s="1853"/>
      <c r="E2" s="1853"/>
      <c r="F2" s="1853"/>
      <c r="G2" s="1853"/>
      <c r="H2" s="1853"/>
      <c r="I2" s="1640" t="str">
        <f>INDEX(改定履歴!A:A,MATCH("",改定履歴!A:A,-1),1)</f>
        <v>（7.0版）</v>
      </c>
      <c r="J2" s="1640"/>
      <c r="K2" s="1640"/>
      <c r="T2" s="1103"/>
      <c r="U2" s="1103"/>
    </row>
    <row r="3" spans="1:21" ht="18.600000000000001" customHeight="1">
      <c r="A3" s="1649" t="s">
        <v>1074</v>
      </c>
      <c r="B3" s="1843" t="s">
        <v>60</v>
      </c>
      <c r="C3" s="1783" t="s">
        <v>38</v>
      </c>
      <c r="D3" s="1649" t="s">
        <v>1075</v>
      </c>
      <c r="E3" s="1649" t="s">
        <v>705</v>
      </c>
      <c r="F3" s="1832" t="s">
        <v>39</v>
      </c>
      <c r="G3" s="1783" t="s">
        <v>2034</v>
      </c>
      <c r="H3" s="1844"/>
      <c r="I3" s="1858" t="s">
        <v>601</v>
      </c>
      <c r="J3" s="1859"/>
      <c r="K3" s="1649" t="s">
        <v>1127</v>
      </c>
      <c r="L3" s="470" t="s">
        <v>1900</v>
      </c>
      <c r="T3" s="1105"/>
      <c r="U3" s="1106"/>
    </row>
    <row r="4" spans="1:21" ht="18.600000000000001" customHeight="1" thickBot="1">
      <c r="A4" s="1650"/>
      <c r="B4" s="1650"/>
      <c r="C4" s="1784"/>
      <c r="D4" s="1650"/>
      <c r="E4" s="1650"/>
      <c r="F4" s="1833"/>
      <c r="G4" s="1784"/>
      <c r="H4" s="1845"/>
      <c r="I4" s="1109" t="s">
        <v>1072</v>
      </c>
      <c r="J4" s="969" t="s">
        <v>1073</v>
      </c>
      <c r="K4" s="1650"/>
      <c r="L4" s="470" t="s">
        <v>1899</v>
      </c>
      <c r="T4" s="1107"/>
      <c r="U4" s="1108"/>
    </row>
    <row r="5" spans="1:21" s="387" customFormat="1" ht="15" customHeight="1" thickTop="1">
      <c r="A5" s="970"/>
      <c r="B5" s="1778" t="s">
        <v>704</v>
      </c>
      <c r="C5" s="1780" t="s">
        <v>612</v>
      </c>
      <c r="D5" s="1838" t="s">
        <v>926</v>
      </c>
      <c r="E5" s="1782" t="s">
        <v>1137</v>
      </c>
      <c r="F5" s="1634" t="s">
        <v>1103</v>
      </c>
      <c r="G5" s="971"/>
      <c r="H5" s="973" t="s">
        <v>1123</v>
      </c>
      <c r="I5" s="974"/>
      <c r="J5" s="1865" t="s">
        <v>1510</v>
      </c>
      <c r="K5" s="1630"/>
      <c r="L5" s="470"/>
      <c r="M5" s="470"/>
      <c r="N5" s="470"/>
      <c r="O5" s="470"/>
      <c r="P5" s="470"/>
      <c r="Q5" s="470"/>
      <c r="R5" s="470"/>
      <c r="T5" s="972" t="s">
        <v>642</v>
      </c>
      <c r="U5" s="973"/>
    </row>
    <row r="6" spans="1:21" s="387" customFormat="1" ht="15" customHeight="1">
      <c r="A6" s="975"/>
      <c r="B6" s="1779"/>
      <c r="C6" s="1713"/>
      <c r="D6" s="1596"/>
      <c r="E6" s="1609"/>
      <c r="F6" s="1587"/>
      <c r="G6" s="976"/>
      <c r="H6" s="978"/>
      <c r="I6" s="979"/>
      <c r="J6" s="1866"/>
      <c r="K6" s="1570"/>
      <c r="L6" s="470"/>
      <c r="M6" s="470"/>
      <c r="N6" s="470"/>
      <c r="O6" s="470"/>
      <c r="P6" s="470"/>
      <c r="Q6" s="470"/>
      <c r="R6" s="470"/>
      <c r="T6" s="977">
        <v>43915</v>
      </c>
      <c r="U6" s="978"/>
    </row>
    <row r="7" spans="1:21" s="387" customFormat="1" ht="15.6" customHeight="1">
      <c r="A7" s="1627" t="s">
        <v>1132</v>
      </c>
      <c r="B7" s="1781" t="s">
        <v>955</v>
      </c>
      <c r="C7" s="1751" t="s">
        <v>613</v>
      </c>
      <c r="D7" s="1595" t="s">
        <v>926</v>
      </c>
      <c r="E7" s="1638" t="s">
        <v>1137</v>
      </c>
      <c r="F7" s="1646" t="s">
        <v>643</v>
      </c>
      <c r="G7" s="980"/>
      <c r="H7" s="982"/>
      <c r="I7" s="983"/>
      <c r="J7" s="1867" t="s">
        <v>1510</v>
      </c>
      <c r="K7" s="1569"/>
      <c r="L7" s="470"/>
      <c r="M7" s="470"/>
      <c r="N7" s="470"/>
      <c r="O7" s="470"/>
      <c r="P7" s="470"/>
      <c r="Q7" s="470"/>
      <c r="R7" s="470"/>
      <c r="T7" s="981" t="s">
        <v>641</v>
      </c>
      <c r="U7" s="982"/>
    </row>
    <row r="8" spans="1:21" s="387" customFormat="1" ht="15.6" customHeight="1">
      <c r="A8" s="1627"/>
      <c r="B8" s="1669"/>
      <c r="C8" s="1713"/>
      <c r="D8" s="1596"/>
      <c r="E8" s="1609"/>
      <c r="F8" s="1587"/>
      <c r="G8" s="976"/>
      <c r="H8" s="978"/>
      <c r="I8" s="979"/>
      <c r="J8" s="1866"/>
      <c r="K8" s="1570"/>
      <c r="L8" s="470"/>
      <c r="M8" s="470"/>
      <c r="N8" s="470"/>
      <c r="O8" s="470"/>
      <c r="P8" s="470"/>
      <c r="Q8" s="470"/>
      <c r="R8" s="470"/>
      <c r="T8" s="984" t="s">
        <v>640</v>
      </c>
      <c r="U8" s="978"/>
    </row>
    <row r="9" spans="1:21" s="387" customFormat="1" ht="17.45" customHeight="1">
      <c r="A9" s="975"/>
      <c r="B9" s="1781" t="s">
        <v>956</v>
      </c>
      <c r="C9" s="1751" t="s">
        <v>912</v>
      </c>
      <c r="D9" s="1595" t="s">
        <v>926</v>
      </c>
      <c r="E9" s="1638" t="s">
        <v>1137</v>
      </c>
      <c r="F9" s="1646" t="s">
        <v>1755</v>
      </c>
      <c r="G9" s="980" t="s">
        <v>1125</v>
      </c>
      <c r="H9" s="982"/>
      <c r="I9" s="1846" t="s">
        <v>1510</v>
      </c>
      <c r="J9" s="1867"/>
      <c r="K9" s="1569"/>
      <c r="L9" s="470"/>
      <c r="M9" s="470"/>
      <c r="N9" s="470"/>
      <c r="O9" s="470"/>
      <c r="P9" s="470"/>
      <c r="Q9" s="470"/>
      <c r="R9" s="470"/>
      <c r="T9" s="981" t="s">
        <v>906</v>
      </c>
      <c r="U9" s="982"/>
    </row>
    <row r="10" spans="1:21" s="387" customFormat="1" ht="17.45" customHeight="1">
      <c r="A10" s="975"/>
      <c r="B10" s="1669"/>
      <c r="C10" s="1713"/>
      <c r="D10" s="1596"/>
      <c r="E10" s="1609"/>
      <c r="F10" s="1587"/>
      <c r="G10" s="976"/>
      <c r="H10" s="978"/>
      <c r="I10" s="1847"/>
      <c r="J10" s="1866"/>
      <c r="K10" s="1570"/>
      <c r="L10" s="470"/>
      <c r="M10" s="470"/>
      <c r="N10" s="470"/>
      <c r="O10" s="470"/>
      <c r="P10" s="470"/>
      <c r="Q10" s="470"/>
      <c r="R10" s="470"/>
      <c r="T10" s="977">
        <v>43472</v>
      </c>
      <c r="U10" s="978"/>
    </row>
    <row r="11" spans="1:21" s="387" customFormat="1" ht="17.45" customHeight="1">
      <c r="A11" s="975"/>
      <c r="B11" s="1571" t="s">
        <v>2170</v>
      </c>
      <c r="C11" s="1573" t="s">
        <v>2239</v>
      </c>
      <c r="D11" s="1575" t="s">
        <v>926</v>
      </c>
      <c r="E11" s="1577" t="s">
        <v>1137</v>
      </c>
      <c r="F11" s="1579" t="s">
        <v>2279</v>
      </c>
      <c r="G11" s="1511" t="s">
        <v>1125</v>
      </c>
      <c r="H11" s="1512"/>
      <c r="I11" s="1581" t="s">
        <v>1510</v>
      </c>
      <c r="J11" s="1583"/>
      <c r="K11" s="1569"/>
      <c r="L11" s="470"/>
      <c r="M11" s="470"/>
      <c r="N11" s="470"/>
      <c r="O11" s="470"/>
      <c r="P11" s="470"/>
      <c r="Q11" s="470"/>
      <c r="R11" s="470"/>
      <c r="T11" s="981" t="s">
        <v>906</v>
      </c>
      <c r="U11" s="982"/>
    </row>
    <row r="12" spans="1:21" s="387" customFormat="1" ht="17.45" customHeight="1">
      <c r="A12" s="975"/>
      <c r="B12" s="1572"/>
      <c r="C12" s="1574"/>
      <c r="D12" s="1576"/>
      <c r="E12" s="1578"/>
      <c r="F12" s="1580"/>
      <c r="G12" s="1513"/>
      <c r="H12" s="1514"/>
      <c r="I12" s="1582"/>
      <c r="J12" s="1584"/>
      <c r="K12" s="1570"/>
      <c r="L12" s="470"/>
      <c r="M12" s="470"/>
      <c r="N12" s="470"/>
      <c r="O12" s="470"/>
      <c r="P12" s="470"/>
      <c r="Q12" s="470"/>
      <c r="R12" s="470"/>
      <c r="T12" s="977">
        <v>43472</v>
      </c>
      <c r="U12" s="978"/>
    </row>
    <row r="13" spans="1:21" s="387" customFormat="1" ht="17.45" customHeight="1">
      <c r="A13" s="975"/>
      <c r="B13" s="1571" t="s">
        <v>2270</v>
      </c>
      <c r="C13" s="1573" t="s">
        <v>2277</v>
      </c>
      <c r="D13" s="1575" t="s">
        <v>926</v>
      </c>
      <c r="E13" s="1577" t="s">
        <v>1137</v>
      </c>
      <c r="F13" s="1579" t="s">
        <v>2272</v>
      </c>
      <c r="G13" s="1511" t="s">
        <v>1125</v>
      </c>
      <c r="H13" s="1512"/>
      <c r="I13" s="1581" t="s">
        <v>1510</v>
      </c>
      <c r="J13" s="1583"/>
      <c r="K13" s="1569"/>
      <c r="L13" s="470"/>
      <c r="M13" s="470"/>
      <c r="N13" s="470"/>
      <c r="O13" s="470"/>
      <c r="P13" s="470"/>
      <c r="Q13" s="470"/>
      <c r="R13" s="470"/>
      <c r="T13" s="981" t="s">
        <v>906</v>
      </c>
      <c r="U13" s="982"/>
    </row>
    <row r="14" spans="1:21" s="387" customFormat="1" ht="17.45" customHeight="1">
      <c r="A14" s="975"/>
      <c r="B14" s="1572"/>
      <c r="C14" s="1574"/>
      <c r="D14" s="1576"/>
      <c r="E14" s="1578"/>
      <c r="F14" s="1580"/>
      <c r="G14" s="1513"/>
      <c r="H14" s="1514"/>
      <c r="I14" s="1582"/>
      <c r="J14" s="1584"/>
      <c r="K14" s="1570"/>
      <c r="L14" s="470"/>
      <c r="M14" s="470"/>
      <c r="N14" s="470"/>
      <c r="O14" s="470"/>
      <c r="P14" s="470"/>
      <c r="Q14" s="470"/>
      <c r="R14" s="470"/>
      <c r="T14" s="977">
        <v>43472</v>
      </c>
      <c r="U14" s="978"/>
    </row>
    <row r="15" spans="1:21" s="387" customFormat="1" ht="15" customHeight="1">
      <c r="A15" s="975"/>
      <c r="B15" s="1786"/>
      <c r="C15" s="1751" t="s">
        <v>1076</v>
      </c>
      <c r="D15" s="1595" t="s">
        <v>926</v>
      </c>
      <c r="E15" s="1638" t="s">
        <v>1137</v>
      </c>
      <c r="F15" s="1646" t="s">
        <v>622</v>
      </c>
      <c r="G15" s="980"/>
      <c r="H15" s="982"/>
      <c r="I15" s="1846" t="s">
        <v>1510</v>
      </c>
      <c r="J15" s="1867"/>
      <c r="K15" s="1569"/>
      <c r="L15" s="470"/>
      <c r="M15" s="470"/>
      <c r="N15" s="470"/>
      <c r="O15" s="470"/>
      <c r="P15" s="470"/>
      <c r="Q15" s="470"/>
      <c r="R15" s="470"/>
      <c r="T15" s="981"/>
      <c r="U15" s="982"/>
    </row>
    <row r="16" spans="1:21" s="387" customFormat="1" ht="15" customHeight="1" thickBot="1">
      <c r="A16" s="985"/>
      <c r="B16" s="1787"/>
      <c r="C16" s="1788"/>
      <c r="D16" s="1657"/>
      <c r="E16" s="1785"/>
      <c r="F16" s="1789"/>
      <c r="G16" s="986"/>
      <c r="H16" s="988"/>
      <c r="I16" s="1872"/>
      <c r="J16" s="1873"/>
      <c r="K16" s="1622"/>
      <c r="L16" s="470"/>
      <c r="M16" s="470"/>
      <c r="N16" s="470"/>
      <c r="O16" s="470"/>
      <c r="P16" s="470"/>
      <c r="Q16" s="470"/>
      <c r="R16" s="470"/>
      <c r="T16" s="987"/>
      <c r="U16" s="988"/>
    </row>
    <row r="17" spans="1:21" s="283" customFormat="1" ht="15" customHeight="1" thickTop="1">
      <c r="A17" s="970"/>
      <c r="B17" s="1774" t="s">
        <v>957</v>
      </c>
      <c r="C17" s="1760" t="s">
        <v>40</v>
      </c>
      <c r="D17" s="1680" t="s">
        <v>919</v>
      </c>
      <c r="E17" s="1770" t="s">
        <v>1004</v>
      </c>
      <c r="F17" s="1634" t="s">
        <v>551</v>
      </c>
      <c r="G17" s="971" t="s">
        <v>1126</v>
      </c>
      <c r="H17" s="973" t="s">
        <v>1124</v>
      </c>
      <c r="I17" s="1637" t="s">
        <v>603</v>
      </c>
      <c r="J17" s="1864"/>
      <c r="K17" s="1630"/>
      <c r="L17" s="470"/>
      <c r="M17" s="470"/>
      <c r="N17" s="470"/>
      <c r="O17" s="470"/>
      <c r="P17" s="470"/>
      <c r="Q17" s="470"/>
      <c r="R17" s="470"/>
      <c r="T17" s="972" t="s">
        <v>223</v>
      </c>
      <c r="U17" s="973" t="s">
        <v>1121</v>
      </c>
    </row>
    <row r="18" spans="1:21" s="283" customFormat="1" ht="15" customHeight="1">
      <c r="A18" s="975"/>
      <c r="B18" s="1775"/>
      <c r="C18" s="1687"/>
      <c r="D18" s="1595"/>
      <c r="E18" s="1626"/>
      <c r="F18" s="1586"/>
      <c r="G18" s="989"/>
      <c r="H18" s="991"/>
      <c r="I18" s="1633"/>
      <c r="J18" s="1662"/>
      <c r="K18" s="1621"/>
      <c r="L18" s="470"/>
      <c r="M18" s="470"/>
      <c r="N18" s="470"/>
      <c r="O18" s="470"/>
      <c r="P18" s="470"/>
      <c r="Q18" s="470"/>
      <c r="R18" s="470"/>
      <c r="T18" s="990" t="s">
        <v>224</v>
      </c>
      <c r="U18" s="991"/>
    </row>
    <row r="19" spans="1:21" s="283" customFormat="1" ht="15" customHeight="1">
      <c r="A19" s="1627" t="s">
        <v>1133</v>
      </c>
      <c r="B19" s="1764" t="s">
        <v>958</v>
      </c>
      <c r="C19" s="1766" t="s">
        <v>521</v>
      </c>
      <c r="D19" s="1841" t="s">
        <v>45</v>
      </c>
      <c r="E19" s="1626"/>
      <c r="F19" s="1768" t="s">
        <v>550</v>
      </c>
      <c r="G19" s="992" t="s">
        <v>1126</v>
      </c>
      <c r="H19" s="994" t="s">
        <v>1124</v>
      </c>
      <c r="I19" s="1862" t="s">
        <v>603</v>
      </c>
      <c r="J19" s="1860"/>
      <c r="K19" s="1839"/>
      <c r="L19" s="470"/>
      <c r="M19" s="470"/>
      <c r="N19" s="470"/>
      <c r="O19" s="470"/>
      <c r="P19" s="470"/>
      <c r="Q19" s="470"/>
      <c r="R19" s="470"/>
      <c r="T19" s="993"/>
      <c r="U19" s="994"/>
    </row>
    <row r="20" spans="1:21" s="283" customFormat="1" ht="15" customHeight="1">
      <c r="A20" s="1627"/>
      <c r="B20" s="1765"/>
      <c r="C20" s="1767"/>
      <c r="D20" s="1842"/>
      <c r="E20" s="1626"/>
      <c r="F20" s="1769"/>
      <c r="G20" s="995"/>
      <c r="H20" s="997"/>
      <c r="I20" s="1863"/>
      <c r="J20" s="1861"/>
      <c r="K20" s="1840"/>
      <c r="L20" s="470"/>
      <c r="M20" s="470"/>
      <c r="N20" s="470"/>
      <c r="O20" s="470"/>
      <c r="P20" s="470"/>
      <c r="Q20" s="470"/>
      <c r="R20" s="470"/>
      <c r="T20" s="996"/>
      <c r="U20" s="997"/>
    </row>
    <row r="21" spans="1:21" s="283" customFormat="1" ht="15" customHeight="1">
      <c r="A21" s="1627"/>
      <c r="B21" s="1762" t="s">
        <v>959</v>
      </c>
      <c r="C21" s="1685" t="s">
        <v>522</v>
      </c>
      <c r="D21" s="1596" t="s">
        <v>917</v>
      </c>
      <c r="E21" s="1626"/>
      <c r="F21" s="1586" t="s">
        <v>571</v>
      </c>
      <c r="G21" s="998" t="s">
        <v>1126</v>
      </c>
      <c r="H21" s="991" t="s">
        <v>1124</v>
      </c>
      <c r="I21" s="1633" t="s">
        <v>603</v>
      </c>
      <c r="J21" s="1662"/>
      <c r="K21" s="1621"/>
      <c r="L21" s="470"/>
      <c r="M21" s="470"/>
      <c r="N21" s="470"/>
      <c r="O21" s="470"/>
      <c r="P21" s="470"/>
      <c r="Q21" s="470"/>
      <c r="R21" s="470"/>
      <c r="T21" s="990" t="s">
        <v>41</v>
      </c>
      <c r="U21" s="991" t="s">
        <v>1121</v>
      </c>
    </row>
    <row r="22" spans="1:21" s="283" customFormat="1" ht="15" customHeight="1">
      <c r="A22" s="975"/>
      <c r="B22" s="1763"/>
      <c r="C22" s="1687"/>
      <c r="D22" s="1595"/>
      <c r="E22" s="1609"/>
      <c r="F22" s="1586"/>
      <c r="G22" s="989"/>
      <c r="H22" s="991"/>
      <c r="I22" s="1618"/>
      <c r="J22" s="1620"/>
      <c r="K22" s="1621"/>
      <c r="L22" s="470"/>
      <c r="M22" s="470"/>
      <c r="N22" s="470"/>
      <c r="O22" s="470"/>
      <c r="P22" s="470"/>
      <c r="Q22" s="470"/>
      <c r="R22" s="470"/>
      <c r="T22" s="999">
        <v>37452</v>
      </c>
      <c r="U22" s="1000"/>
    </row>
    <row r="23" spans="1:21" s="283" customFormat="1" ht="15" customHeight="1">
      <c r="A23" s="975"/>
      <c r="B23" s="1776" t="s">
        <v>960</v>
      </c>
      <c r="C23" s="1668" t="s">
        <v>285</v>
      </c>
      <c r="D23" s="1600" t="s">
        <v>91</v>
      </c>
      <c r="E23" s="1607" t="s">
        <v>1137</v>
      </c>
      <c r="F23" s="1646" t="s">
        <v>1104</v>
      </c>
      <c r="G23" s="980"/>
      <c r="H23" s="982"/>
      <c r="I23" s="1617"/>
      <c r="J23" s="1619" t="s">
        <v>602</v>
      </c>
      <c r="K23" s="1569"/>
      <c r="L23" s="470"/>
      <c r="M23" s="470"/>
      <c r="N23" s="470"/>
      <c r="O23" s="470"/>
      <c r="P23" s="470"/>
      <c r="Q23" s="470"/>
      <c r="R23" s="470"/>
      <c r="T23" s="981"/>
      <c r="U23" s="982"/>
    </row>
    <row r="24" spans="1:21" s="283" customFormat="1" ht="15" customHeight="1" thickBot="1">
      <c r="A24" s="985"/>
      <c r="B24" s="1777"/>
      <c r="C24" s="1773"/>
      <c r="D24" s="1655"/>
      <c r="E24" s="1683"/>
      <c r="F24" s="1789"/>
      <c r="G24" s="1001"/>
      <c r="H24" s="988"/>
      <c r="I24" s="1633"/>
      <c r="J24" s="1662"/>
      <c r="K24" s="1622"/>
      <c r="L24" s="470"/>
      <c r="M24" s="470"/>
      <c r="N24" s="470"/>
      <c r="O24" s="470"/>
      <c r="P24" s="470"/>
      <c r="Q24" s="470"/>
      <c r="R24" s="470"/>
      <c r="T24" s="1002"/>
      <c r="U24" s="1003"/>
    </row>
    <row r="25" spans="1:21" ht="21" customHeight="1" thickTop="1">
      <c r="A25" s="1628" t="s">
        <v>225</v>
      </c>
      <c r="B25" s="1834" t="s">
        <v>700</v>
      </c>
      <c r="C25" s="1836" t="s">
        <v>1135</v>
      </c>
      <c r="D25" s="1656" t="s">
        <v>1099</v>
      </c>
      <c r="E25" s="1770" t="s">
        <v>1004</v>
      </c>
      <c r="F25" s="1634" t="s">
        <v>227</v>
      </c>
      <c r="G25" s="971" t="s">
        <v>1126</v>
      </c>
      <c r="H25" s="973" t="s">
        <v>1124</v>
      </c>
      <c r="I25" s="1637" t="s">
        <v>603</v>
      </c>
      <c r="J25" s="1864"/>
      <c r="K25" s="1630"/>
      <c r="T25" s="972" t="s">
        <v>212</v>
      </c>
      <c r="U25" s="973"/>
    </row>
    <row r="26" spans="1:21" ht="21" customHeight="1" thickBot="1">
      <c r="A26" s="1629"/>
      <c r="B26" s="1835"/>
      <c r="C26" s="1837"/>
      <c r="D26" s="1657"/>
      <c r="E26" s="1785"/>
      <c r="F26" s="1789"/>
      <c r="G26" s="986"/>
      <c r="H26" s="988"/>
      <c r="I26" s="1814"/>
      <c r="J26" s="1809"/>
      <c r="K26" s="1622"/>
      <c r="T26" s="1002">
        <v>38436</v>
      </c>
      <c r="U26" s="1003"/>
    </row>
    <row r="27" spans="1:21" s="283" customFormat="1" ht="21" customHeight="1" thickTop="1">
      <c r="A27" s="1628" t="s">
        <v>566</v>
      </c>
      <c r="B27" s="1771" t="s">
        <v>1746</v>
      </c>
      <c r="C27" s="1685" t="s">
        <v>501</v>
      </c>
      <c r="D27" s="1658" t="s">
        <v>1745</v>
      </c>
      <c r="E27" s="1609" t="s">
        <v>1137</v>
      </c>
      <c r="F27" s="1587" t="s">
        <v>600</v>
      </c>
      <c r="G27" s="998" t="s">
        <v>1126</v>
      </c>
      <c r="H27" s="991"/>
      <c r="I27" s="1637"/>
      <c r="J27" s="1864" t="s">
        <v>603</v>
      </c>
      <c r="K27" s="1630"/>
      <c r="L27" s="470"/>
      <c r="M27" s="470"/>
      <c r="N27" s="470"/>
      <c r="O27" s="470"/>
      <c r="P27" s="470"/>
      <c r="Q27" s="470"/>
      <c r="R27" s="470"/>
      <c r="T27" s="972" t="s">
        <v>213</v>
      </c>
      <c r="U27" s="991" t="s">
        <v>1121</v>
      </c>
    </row>
    <row r="28" spans="1:21" s="283" customFormat="1" ht="21" customHeight="1" thickBot="1">
      <c r="A28" s="1629"/>
      <c r="B28" s="1772"/>
      <c r="C28" s="1773"/>
      <c r="D28" s="1659"/>
      <c r="E28" s="1683"/>
      <c r="F28" s="1588"/>
      <c r="G28" s="986"/>
      <c r="H28" s="1003"/>
      <c r="I28" s="1814"/>
      <c r="J28" s="1809"/>
      <c r="K28" s="1622"/>
      <c r="L28" s="470"/>
      <c r="M28" s="470"/>
      <c r="N28" s="470"/>
      <c r="O28" s="470"/>
      <c r="P28" s="470"/>
      <c r="Q28" s="470"/>
      <c r="R28" s="470"/>
      <c r="T28" s="1002">
        <v>28671</v>
      </c>
      <c r="U28" s="1003"/>
    </row>
    <row r="29" spans="1:21" ht="15" customHeight="1" thickTop="1">
      <c r="A29" s="1004"/>
      <c r="B29" s="1761">
        <v>210</v>
      </c>
      <c r="C29" s="1760" t="s">
        <v>1096</v>
      </c>
      <c r="D29" s="1680" t="s">
        <v>1101</v>
      </c>
      <c r="E29" s="1686" t="s">
        <v>1004</v>
      </c>
      <c r="F29" s="1634" t="s">
        <v>1113</v>
      </c>
      <c r="G29" s="971" t="s">
        <v>1126</v>
      </c>
      <c r="H29" s="973"/>
      <c r="I29" s="1637" t="s">
        <v>607</v>
      </c>
      <c r="J29" s="1635"/>
      <c r="K29" s="1630"/>
      <c r="T29" s="972"/>
      <c r="U29" s="973"/>
    </row>
    <row r="30" spans="1:21" ht="15" customHeight="1">
      <c r="A30" s="1005"/>
      <c r="B30" s="1670"/>
      <c r="C30" s="1668"/>
      <c r="D30" s="1600"/>
      <c r="E30" s="1607"/>
      <c r="F30" s="1587"/>
      <c r="G30" s="976"/>
      <c r="H30" s="978"/>
      <c r="I30" s="1618"/>
      <c r="J30" s="1636"/>
      <c r="K30" s="1570"/>
      <c r="T30" s="984"/>
      <c r="U30" s="978"/>
    </row>
    <row r="31" spans="1:21" s="283" customFormat="1" ht="15" customHeight="1">
      <c r="A31" s="1627" t="s">
        <v>42</v>
      </c>
      <c r="B31" s="1759" t="s">
        <v>702</v>
      </c>
      <c r="C31" s="1685" t="s">
        <v>1077</v>
      </c>
      <c r="D31" s="1660" t="s">
        <v>1100</v>
      </c>
      <c r="E31" s="1759" t="s">
        <v>1004</v>
      </c>
      <c r="F31" s="1587" t="s">
        <v>1118</v>
      </c>
      <c r="G31" s="998" t="s">
        <v>1126</v>
      </c>
      <c r="H31" s="991" t="s">
        <v>1124</v>
      </c>
      <c r="I31" s="1633" t="s">
        <v>602</v>
      </c>
      <c r="J31" s="1662"/>
      <c r="K31" s="1621"/>
      <c r="L31" s="470"/>
      <c r="M31" s="470"/>
      <c r="N31" s="470"/>
      <c r="O31" s="470"/>
      <c r="P31" s="470"/>
      <c r="Q31" s="470"/>
      <c r="R31" s="470"/>
      <c r="T31" s="990" t="s">
        <v>212</v>
      </c>
      <c r="U31" s="991"/>
    </row>
    <row r="32" spans="1:21" s="283" customFormat="1" ht="15" customHeight="1">
      <c r="A32" s="1627"/>
      <c r="B32" s="1626"/>
      <c r="C32" s="1687"/>
      <c r="D32" s="1595"/>
      <c r="E32" s="1626"/>
      <c r="F32" s="1646"/>
      <c r="G32" s="998"/>
      <c r="H32" s="991"/>
      <c r="I32" s="1633"/>
      <c r="J32" s="1662"/>
      <c r="K32" s="1621"/>
      <c r="L32" s="470"/>
      <c r="M32" s="470"/>
      <c r="N32" s="470"/>
      <c r="O32" s="470"/>
      <c r="P32" s="470"/>
      <c r="Q32" s="470"/>
      <c r="R32" s="470"/>
      <c r="T32" s="999">
        <v>38436</v>
      </c>
      <c r="U32" s="1000"/>
    </row>
    <row r="33" spans="1:21" ht="15" customHeight="1">
      <c r="A33" s="1627"/>
      <c r="B33" s="1626"/>
      <c r="C33" s="1699" t="s">
        <v>1078</v>
      </c>
      <c r="D33" s="1605" t="s">
        <v>1100</v>
      </c>
      <c r="E33" s="1626"/>
      <c r="F33" s="1745" t="s">
        <v>1105</v>
      </c>
      <c r="G33" s="1006"/>
      <c r="H33" s="1008" t="s">
        <v>1124</v>
      </c>
      <c r="I33" s="1601" t="s">
        <v>602</v>
      </c>
      <c r="J33" s="1631"/>
      <c r="K33" s="1829"/>
      <c r="T33" s="1007"/>
      <c r="U33" s="1008"/>
    </row>
    <row r="34" spans="1:21" ht="15" customHeight="1">
      <c r="A34" s="1627"/>
      <c r="B34" s="1626"/>
      <c r="C34" s="1739"/>
      <c r="D34" s="1610"/>
      <c r="E34" s="1626"/>
      <c r="F34" s="1746"/>
      <c r="G34" s="1009"/>
      <c r="H34" s="1015"/>
      <c r="I34" s="1602"/>
      <c r="J34" s="1632"/>
      <c r="K34" s="1831"/>
      <c r="T34" s="1010"/>
      <c r="U34" s="1011"/>
    </row>
    <row r="35" spans="1:21" ht="15" customHeight="1">
      <c r="A35" s="1005"/>
      <c r="B35" s="1626"/>
      <c r="C35" s="1685" t="s">
        <v>1079</v>
      </c>
      <c r="D35" s="1596" t="s">
        <v>1100</v>
      </c>
      <c r="E35" s="1626"/>
      <c r="F35" s="1586" t="s">
        <v>1119</v>
      </c>
      <c r="G35" s="998"/>
      <c r="H35" s="991" t="s">
        <v>1124</v>
      </c>
      <c r="I35" s="1633" t="s">
        <v>602</v>
      </c>
      <c r="J35" s="1662"/>
      <c r="K35" s="1621"/>
      <c r="T35" s="990"/>
      <c r="U35" s="991"/>
    </row>
    <row r="36" spans="1:21" ht="15" customHeight="1">
      <c r="A36" s="1005"/>
      <c r="B36" s="1609"/>
      <c r="C36" s="1668"/>
      <c r="D36" s="1600"/>
      <c r="E36" s="1609"/>
      <c r="F36" s="1587"/>
      <c r="G36" s="976"/>
      <c r="H36" s="978"/>
      <c r="I36" s="1618"/>
      <c r="J36" s="1620"/>
      <c r="K36" s="1570"/>
      <c r="T36" s="1012"/>
      <c r="U36" s="1013"/>
    </row>
    <row r="37" spans="1:21" ht="15" customHeight="1">
      <c r="A37" s="1005"/>
      <c r="B37" s="1714" t="s">
        <v>962</v>
      </c>
      <c r="C37" s="1685" t="s">
        <v>1080</v>
      </c>
      <c r="D37" s="1596" t="s">
        <v>926</v>
      </c>
      <c r="E37" s="1606" t="s">
        <v>1004</v>
      </c>
      <c r="F37" s="1586" t="s">
        <v>222</v>
      </c>
      <c r="G37" s="998" t="s">
        <v>1126</v>
      </c>
      <c r="H37" s="991" t="s">
        <v>1124</v>
      </c>
      <c r="I37" s="1617" t="s">
        <v>602</v>
      </c>
      <c r="J37" s="1619"/>
      <c r="K37" s="1569"/>
      <c r="T37" s="990"/>
      <c r="U37" s="991"/>
    </row>
    <row r="38" spans="1:21" ht="15" customHeight="1">
      <c r="A38" s="1005"/>
      <c r="B38" s="1670"/>
      <c r="C38" s="1668"/>
      <c r="D38" s="1600"/>
      <c r="E38" s="1607"/>
      <c r="F38" s="1587"/>
      <c r="G38" s="976"/>
      <c r="H38" s="978"/>
      <c r="I38" s="1618"/>
      <c r="J38" s="1620"/>
      <c r="K38" s="1570"/>
      <c r="T38" s="984"/>
      <c r="U38" s="978"/>
    </row>
    <row r="39" spans="1:21" ht="15" customHeight="1">
      <c r="A39" s="1005"/>
      <c r="B39" s="1714" t="s">
        <v>966</v>
      </c>
      <c r="C39" s="1685" t="s">
        <v>1091</v>
      </c>
      <c r="D39" s="1596" t="s">
        <v>1101</v>
      </c>
      <c r="E39" s="1606" t="s">
        <v>1004</v>
      </c>
      <c r="F39" s="1586" t="s">
        <v>221</v>
      </c>
      <c r="G39" s="998" t="s">
        <v>1126</v>
      </c>
      <c r="H39" s="991" t="s">
        <v>1124</v>
      </c>
      <c r="I39" s="1633" t="s">
        <v>604</v>
      </c>
      <c r="J39" s="1620"/>
      <c r="K39" s="1621"/>
      <c r="T39" s="990"/>
      <c r="U39" s="991"/>
    </row>
    <row r="40" spans="1:21" ht="15" customHeight="1">
      <c r="A40" s="1005"/>
      <c r="B40" s="1670"/>
      <c r="C40" s="1668"/>
      <c r="D40" s="1600"/>
      <c r="E40" s="1607"/>
      <c r="F40" s="1587"/>
      <c r="G40" s="976"/>
      <c r="H40" s="978"/>
      <c r="I40" s="1618"/>
      <c r="J40" s="1636"/>
      <c r="K40" s="1570"/>
      <c r="T40" s="984"/>
      <c r="U40" s="978"/>
    </row>
    <row r="41" spans="1:21" s="283" customFormat="1" ht="15" customHeight="1">
      <c r="A41" s="1005"/>
      <c r="B41" s="1714" t="s">
        <v>965</v>
      </c>
      <c r="C41" s="1685" t="s">
        <v>1092</v>
      </c>
      <c r="D41" s="1596" t="s">
        <v>1101</v>
      </c>
      <c r="E41" s="1606" t="s">
        <v>1004</v>
      </c>
      <c r="F41" s="1586" t="s">
        <v>1143</v>
      </c>
      <c r="G41" s="998" t="s">
        <v>1126</v>
      </c>
      <c r="H41" s="991" t="s">
        <v>1124</v>
      </c>
      <c r="I41" s="1617" t="s">
        <v>602</v>
      </c>
      <c r="J41" s="1619"/>
      <c r="K41" s="1569"/>
      <c r="L41" s="470"/>
      <c r="M41" s="470"/>
      <c r="N41" s="470"/>
      <c r="O41" s="470"/>
      <c r="P41" s="470"/>
      <c r="Q41" s="470"/>
      <c r="R41" s="470"/>
      <c r="T41" s="990" t="s">
        <v>1853</v>
      </c>
      <c r="U41" s="991"/>
    </row>
    <row r="42" spans="1:21" s="283" customFormat="1" ht="15" customHeight="1">
      <c r="A42" s="1005"/>
      <c r="B42" s="1670"/>
      <c r="C42" s="1668"/>
      <c r="D42" s="1600"/>
      <c r="E42" s="1607"/>
      <c r="F42" s="1587"/>
      <c r="G42" s="976"/>
      <c r="H42" s="978"/>
      <c r="I42" s="1618"/>
      <c r="J42" s="1620"/>
      <c r="K42" s="1570"/>
      <c r="L42" s="470"/>
      <c r="M42" s="470"/>
      <c r="N42" s="470"/>
      <c r="O42" s="470"/>
      <c r="P42" s="470"/>
      <c r="Q42" s="470"/>
      <c r="R42" s="470"/>
      <c r="T42" s="977">
        <v>44047</v>
      </c>
      <c r="U42" s="1013"/>
    </row>
    <row r="43" spans="1:21" s="439" customFormat="1" ht="12.6" customHeight="1">
      <c r="A43" s="1005"/>
      <c r="B43" s="1748" t="s">
        <v>703</v>
      </c>
      <c r="C43" s="1751" t="s">
        <v>1093</v>
      </c>
      <c r="D43" s="1793" t="s">
        <v>703</v>
      </c>
      <c r="E43" s="1608" t="s">
        <v>1004</v>
      </c>
      <c r="F43" s="1586" t="s">
        <v>1112</v>
      </c>
      <c r="G43" s="998"/>
      <c r="H43" s="991"/>
      <c r="I43" s="1617" t="s">
        <v>603</v>
      </c>
      <c r="J43" s="1636"/>
      <c r="K43" s="1569"/>
      <c r="L43" s="470"/>
      <c r="M43" s="470"/>
      <c r="N43" s="470"/>
      <c r="O43" s="470"/>
      <c r="P43" s="470"/>
      <c r="Q43" s="470"/>
      <c r="R43" s="470"/>
      <c r="T43" s="990" t="s">
        <v>219</v>
      </c>
      <c r="U43" s="991"/>
    </row>
    <row r="44" spans="1:21" s="439" customFormat="1" ht="12.6" customHeight="1">
      <c r="A44" s="1005"/>
      <c r="B44" s="1749"/>
      <c r="C44" s="1712"/>
      <c r="D44" s="1623"/>
      <c r="E44" s="1759"/>
      <c r="F44" s="1586"/>
      <c r="G44" s="998"/>
      <c r="H44" s="991"/>
      <c r="I44" s="1633"/>
      <c r="J44" s="1636"/>
      <c r="K44" s="1621"/>
      <c r="L44" s="470"/>
      <c r="M44" s="470"/>
      <c r="N44" s="470"/>
      <c r="O44" s="470"/>
      <c r="P44" s="470"/>
      <c r="Q44" s="470"/>
      <c r="R44" s="470"/>
      <c r="T44" s="999">
        <v>43171</v>
      </c>
      <c r="U44" s="991"/>
    </row>
    <row r="45" spans="1:21" s="439" customFormat="1" ht="12.6" customHeight="1">
      <c r="A45" s="1005"/>
      <c r="B45" s="1749"/>
      <c r="C45" s="1712"/>
      <c r="D45" s="1623"/>
      <c r="E45" s="1759"/>
      <c r="F45" s="1586"/>
      <c r="G45" s="998"/>
      <c r="H45" s="991"/>
      <c r="I45" s="1633"/>
      <c r="J45" s="1636"/>
      <c r="K45" s="1621"/>
      <c r="L45" s="470"/>
      <c r="M45" s="470"/>
      <c r="N45" s="470"/>
      <c r="O45" s="470"/>
      <c r="P45" s="470"/>
      <c r="Q45" s="470"/>
      <c r="R45" s="470"/>
      <c r="T45" s="990" t="s">
        <v>228</v>
      </c>
      <c r="U45" s="991"/>
    </row>
    <row r="46" spans="1:21" s="439" customFormat="1" ht="12.6" customHeight="1">
      <c r="A46" s="1005"/>
      <c r="B46" s="1749"/>
      <c r="C46" s="1712"/>
      <c r="D46" s="1623"/>
      <c r="E46" s="1759"/>
      <c r="F46" s="1586"/>
      <c r="G46" s="998"/>
      <c r="H46" s="991"/>
      <c r="I46" s="1633"/>
      <c r="J46" s="1636"/>
      <c r="K46" s="1621"/>
      <c r="L46" s="470"/>
      <c r="M46" s="470"/>
      <c r="N46" s="470"/>
      <c r="O46" s="470"/>
      <c r="P46" s="470"/>
      <c r="Q46" s="470"/>
      <c r="R46" s="470"/>
      <c r="T46" s="999">
        <v>43903</v>
      </c>
      <c r="U46" s="991"/>
    </row>
    <row r="47" spans="1:21" s="439" customFormat="1" ht="12.6" customHeight="1">
      <c r="A47" s="1005"/>
      <c r="B47" s="1749"/>
      <c r="C47" s="1712"/>
      <c r="D47" s="1623"/>
      <c r="E47" s="1759"/>
      <c r="F47" s="1586"/>
      <c r="G47" s="998"/>
      <c r="H47" s="991"/>
      <c r="I47" s="1633"/>
      <c r="J47" s="1636"/>
      <c r="K47" s="1621"/>
      <c r="L47" s="470"/>
      <c r="M47" s="470"/>
      <c r="N47" s="470"/>
      <c r="O47" s="470"/>
      <c r="P47" s="470"/>
      <c r="Q47" s="470"/>
      <c r="R47" s="470"/>
      <c r="T47" s="999"/>
      <c r="U47" s="991"/>
    </row>
    <row r="48" spans="1:21" s="439" customFormat="1" ht="12.6" customHeight="1">
      <c r="A48" s="1005"/>
      <c r="B48" s="1749"/>
      <c r="C48" s="1712"/>
      <c r="D48" s="1623"/>
      <c r="E48" s="1759"/>
      <c r="F48" s="1586"/>
      <c r="G48" s="998"/>
      <c r="H48" s="991"/>
      <c r="I48" s="1633"/>
      <c r="J48" s="1636"/>
      <c r="K48" s="1621"/>
      <c r="L48" s="470"/>
      <c r="M48" s="470"/>
      <c r="N48" s="470"/>
      <c r="O48" s="470"/>
      <c r="P48" s="470"/>
      <c r="Q48" s="470"/>
      <c r="R48" s="470"/>
      <c r="T48" s="990"/>
      <c r="U48" s="991"/>
    </row>
    <row r="49" spans="1:21" s="439" customFormat="1" ht="12.6" customHeight="1">
      <c r="A49" s="1005"/>
      <c r="B49" s="1749"/>
      <c r="C49" s="1712"/>
      <c r="D49" s="1623"/>
      <c r="E49" s="1759"/>
      <c r="F49" s="1586"/>
      <c r="G49" s="998"/>
      <c r="H49" s="991"/>
      <c r="I49" s="1633"/>
      <c r="J49" s="1619"/>
      <c r="K49" s="1621"/>
      <c r="L49" s="470"/>
      <c r="M49" s="470"/>
      <c r="N49" s="470"/>
      <c r="O49" s="470"/>
      <c r="P49" s="470"/>
      <c r="Q49" s="470"/>
      <c r="R49" s="470"/>
      <c r="T49" s="999"/>
      <c r="U49" s="991"/>
    </row>
    <row r="50" spans="1:21" ht="15" customHeight="1">
      <c r="A50" s="1005"/>
      <c r="B50" s="1749"/>
      <c r="C50" s="1823" t="s">
        <v>1094</v>
      </c>
      <c r="D50" s="1822" t="s">
        <v>703</v>
      </c>
      <c r="E50" s="1759"/>
      <c r="F50" s="1745" t="s">
        <v>1892</v>
      </c>
      <c r="G50" s="1006" t="s">
        <v>1126</v>
      </c>
      <c r="H50" s="1008" t="s">
        <v>1124</v>
      </c>
      <c r="I50" s="1601" t="s">
        <v>602</v>
      </c>
      <c r="J50" s="1631"/>
      <c r="K50" s="1829"/>
      <c r="T50" s="1007"/>
      <c r="U50" s="1008"/>
    </row>
    <row r="51" spans="1:21" ht="15" customHeight="1">
      <c r="A51" s="1005"/>
      <c r="B51" s="1749"/>
      <c r="C51" s="1824"/>
      <c r="D51" s="1610"/>
      <c r="E51" s="1759"/>
      <c r="F51" s="1746"/>
      <c r="G51" s="1009"/>
      <c r="H51" s="1015"/>
      <c r="I51" s="1602"/>
      <c r="J51" s="1632"/>
      <c r="K51" s="1831"/>
      <c r="T51" s="1014"/>
      <c r="U51" s="1015"/>
    </row>
    <row r="52" spans="1:21" ht="15" customHeight="1">
      <c r="A52" s="1005"/>
      <c r="B52" s="1749"/>
      <c r="C52" s="1685" t="s">
        <v>1095</v>
      </c>
      <c r="D52" s="1660" t="s">
        <v>703</v>
      </c>
      <c r="E52" s="1759"/>
      <c r="F52" s="1651" t="s">
        <v>1893</v>
      </c>
      <c r="G52" s="1006" t="s">
        <v>1126</v>
      </c>
      <c r="H52" s="1008" t="s">
        <v>1124</v>
      </c>
      <c r="I52" s="1601" t="s">
        <v>604</v>
      </c>
      <c r="J52" s="1631"/>
      <c r="K52" s="1829"/>
      <c r="T52" s="1007"/>
      <c r="U52" s="1008"/>
    </row>
    <row r="53" spans="1:21" ht="15" customHeight="1">
      <c r="A53" s="1005"/>
      <c r="B53" s="1750"/>
      <c r="C53" s="1752"/>
      <c r="D53" s="1811"/>
      <c r="E53" s="1759"/>
      <c r="F53" s="1652"/>
      <c r="G53" s="1016"/>
      <c r="H53" s="1018"/>
      <c r="I53" s="1825"/>
      <c r="J53" s="1826"/>
      <c r="K53" s="1830"/>
      <c r="T53" s="1017"/>
      <c r="U53" s="1018"/>
    </row>
    <row r="54" spans="1:21" s="470" customFormat="1" ht="15" customHeight="1">
      <c r="A54" s="1005"/>
      <c r="B54" s="1747" t="s">
        <v>1801</v>
      </c>
      <c r="C54" s="1685" t="s">
        <v>1759</v>
      </c>
      <c r="D54" s="1660" t="s">
        <v>1854</v>
      </c>
      <c r="E54" s="1759"/>
      <c r="F54" s="1586" t="s">
        <v>1889</v>
      </c>
      <c r="G54" s="998"/>
      <c r="H54" s="991"/>
      <c r="I54" s="1633" t="s">
        <v>602</v>
      </c>
      <c r="J54" s="1662"/>
      <c r="K54" s="1874"/>
      <c r="T54" s="990" t="s">
        <v>1760</v>
      </c>
      <c r="U54" s="991"/>
    </row>
    <row r="55" spans="1:21" s="470" customFormat="1" ht="15" customHeight="1">
      <c r="A55" s="1005"/>
      <c r="B55" s="1684"/>
      <c r="C55" s="1668"/>
      <c r="D55" s="1600"/>
      <c r="E55" s="1606"/>
      <c r="F55" s="1587"/>
      <c r="G55" s="976"/>
      <c r="H55" s="978"/>
      <c r="I55" s="1618"/>
      <c r="J55" s="1620"/>
      <c r="K55" s="1849"/>
      <c r="T55" s="977">
        <v>45071</v>
      </c>
      <c r="U55" s="978"/>
    </row>
    <row r="56" spans="1:21" s="283" customFormat="1" ht="16.149999999999999" customHeight="1">
      <c r="A56" s="1005"/>
      <c r="B56" s="1714" t="s">
        <v>961</v>
      </c>
      <c r="C56" s="1685" t="s">
        <v>137</v>
      </c>
      <c r="D56" s="1596" t="s">
        <v>927</v>
      </c>
      <c r="E56" s="1606" t="s">
        <v>1004</v>
      </c>
      <c r="F56" s="1587" t="s">
        <v>1106</v>
      </c>
      <c r="G56" s="998" t="s">
        <v>1126</v>
      </c>
      <c r="H56" s="991" t="s">
        <v>1124</v>
      </c>
      <c r="I56" s="1617" t="s">
        <v>602</v>
      </c>
      <c r="J56" s="1619"/>
      <c r="K56" s="1569"/>
      <c r="L56" s="470"/>
      <c r="M56" s="470"/>
      <c r="N56" s="470"/>
      <c r="O56" s="470"/>
      <c r="P56" s="470"/>
      <c r="Q56" s="470"/>
      <c r="R56" s="470"/>
      <c r="T56" s="990" t="s">
        <v>229</v>
      </c>
      <c r="U56" s="991"/>
    </row>
    <row r="57" spans="1:21" s="283" customFormat="1" ht="16.149999999999999" customHeight="1">
      <c r="A57" s="1005"/>
      <c r="B57" s="1670"/>
      <c r="C57" s="1668"/>
      <c r="D57" s="1600"/>
      <c r="E57" s="1607"/>
      <c r="F57" s="1585"/>
      <c r="G57" s="976"/>
      <c r="H57" s="978"/>
      <c r="I57" s="1618"/>
      <c r="J57" s="1620"/>
      <c r="K57" s="1570"/>
      <c r="L57" s="470"/>
      <c r="M57" s="470"/>
      <c r="N57" s="470"/>
      <c r="O57" s="470"/>
      <c r="P57" s="470"/>
      <c r="Q57" s="470"/>
      <c r="R57" s="470"/>
      <c r="T57" s="977">
        <v>43907</v>
      </c>
      <c r="U57" s="978"/>
    </row>
    <row r="58" spans="1:21" ht="16.149999999999999" customHeight="1">
      <c r="A58" s="1627" t="s">
        <v>42</v>
      </c>
      <c r="B58" s="1606" t="s">
        <v>702</v>
      </c>
      <c r="C58" s="1685" t="s">
        <v>43</v>
      </c>
      <c r="D58" s="1596" t="s">
        <v>1100</v>
      </c>
      <c r="E58" s="1606" t="s">
        <v>1004</v>
      </c>
      <c r="F58" s="1587" t="s">
        <v>673</v>
      </c>
      <c r="G58" s="998" t="s">
        <v>1126</v>
      </c>
      <c r="H58" s="991" t="s">
        <v>1124</v>
      </c>
      <c r="I58" s="1617" t="s">
        <v>602</v>
      </c>
      <c r="J58" s="1619"/>
      <c r="K58" s="1569"/>
      <c r="T58" s="990" t="s">
        <v>214</v>
      </c>
      <c r="U58" s="991"/>
    </row>
    <row r="59" spans="1:21" ht="16.149999999999999" customHeight="1">
      <c r="A59" s="1627"/>
      <c r="B59" s="1688"/>
      <c r="C59" s="1668"/>
      <c r="D59" s="1600"/>
      <c r="E59" s="1607"/>
      <c r="F59" s="1585"/>
      <c r="G59" s="976" t="s">
        <v>215</v>
      </c>
      <c r="H59" s="978"/>
      <c r="I59" s="1618"/>
      <c r="J59" s="1620"/>
      <c r="K59" s="1570"/>
      <c r="T59" s="977">
        <v>39339</v>
      </c>
      <c r="U59" s="1019"/>
    </row>
    <row r="60" spans="1:21" ht="16.149999999999999" customHeight="1">
      <c r="A60" s="1627"/>
      <c r="B60" s="1606" t="s">
        <v>702</v>
      </c>
      <c r="C60" s="1685" t="s">
        <v>1145</v>
      </c>
      <c r="D60" s="1596" t="s">
        <v>1100</v>
      </c>
      <c r="E60" s="1606" t="s">
        <v>1004</v>
      </c>
      <c r="F60" s="1586" t="s">
        <v>1138</v>
      </c>
      <c r="G60" s="998"/>
      <c r="H60" s="991" t="s">
        <v>1124</v>
      </c>
      <c r="I60" s="1617" t="s">
        <v>602</v>
      </c>
      <c r="J60" s="1619"/>
      <c r="K60" s="1569"/>
      <c r="T60" s="990"/>
      <c r="U60" s="991"/>
    </row>
    <row r="61" spans="1:21" ht="16.149999999999999" customHeight="1">
      <c r="A61" s="1627"/>
      <c r="B61" s="1688"/>
      <c r="C61" s="1668"/>
      <c r="D61" s="1600"/>
      <c r="E61" s="1607"/>
      <c r="F61" s="1587"/>
      <c r="G61" s="976"/>
      <c r="H61" s="978"/>
      <c r="I61" s="1618"/>
      <c r="J61" s="1620"/>
      <c r="K61" s="1570"/>
      <c r="T61" s="1012"/>
      <c r="U61" s="1013"/>
    </row>
    <row r="62" spans="1:21" ht="16.149999999999999" customHeight="1">
      <c r="A62" s="1005"/>
      <c r="B62" s="1738" t="s">
        <v>1500</v>
      </c>
      <c r="C62" s="1739" t="s">
        <v>1081</v>
      </c>
      <c r="D62" s="1610" t="s">
        <v>1101</v>
      </c>
      <c r="E62" s="1608" t="s">
        <v>1739</v>
      </c>
      <c r="F62" s="1639" t="s">
        <v>1107</v>
      </c>
      <c r="G62" s="998" t="s">
        <v>1126</v>
      </c>
      <c r="H62" s="991" t="s">
        <v>1124</v>
      </c>
      <c r="I62" s="1617" t="s">
        <v>602</v>
      </c>
      <c r="J62" s="1619"/>
      <c r="K62" s="1569"/>
      <c r="T62" s="990" t="s">
        <v>1887</v>
      </c>
      <c r="U62" s="991"/>
    </row>
    <row r="63" spans="1:21" ht="16.149999999999999" customHeight="1">
      <c r="A63" s="1005"/>
      <c r="B63" s="1612"/>
      <c r="C63" s="1613"/>
      <c r="D63" s="1599"/>
      <c r="E63" s="1626"/>
      <c r="F63" s="1603"/>
      <c r="G63" s="998"/>
      <c r="H63" s="991"/>
      <c r="I63" s="1633"/>
      <c r="J63" s="1662"/>
      <c r="K63" s="1621"/>
      <c r="T63" s="999">
        <v>44818</v>
      </c>
      <c r="U63" s="1000"/>
    </row>
    <row r="64" spans="1:21" ht="16.149999999999999" customHeight="1">
      <c r="A64" s="1005"/>
      <c r="B64" s="1611" t="s">
        <v>1501</v>
      </c>
      <c r="C64" s="1613" t="s">
        <v>1082</v>
      </c>
      <c r="D64" s="1599" t="s">
        <v>1101</v>
      </c>
      <c r="E64" s="1626"/>
      <c r="F64" s="1603" t="s">
        <v>1108</v>
      </c>
      <c r="G64" s="1006" t="s">
        <v>1126</v>
      </c>
      <c r="H64" s="1008" t="s">
        <v>1124</v>
      </c>
      <c r="I64" s="1633"/>
      <c r="J64" s="1662"/>
      <c r="K64" s="1829"/>
      <c r="T64" s="1007" t="s">
        <v>503</v>
      </c>
      <c r="U64" s="1008"/>
    </row>
    <row r="65" spans="1:21" ht="16.149999999999999" customHeight="1">
      <c r="A65" s="1005"/>
      <c r="B65" s="1612"/>
      <c r="C65" s="1613"/>
      <c r="D65" s="1599"/>
      <c r="E65" s="1626"/>
      <c r="F65" s="1603"/>
      <c r="G65" s="1009"/>
      <c r="H65" s="1015"/>
      <c r="I65" s="1633"/>
      <c r="J65" s="1662"/>
      <c r="K65" s="1831"/>
      <c r="T65" s="1020">
        <v>44278</v>
      </c>
      <c r="U65" s="1021"/>
    </row>
    <row r="66" spans="1:21" ht="16.149999999999999" customHeight="1">
      <c r="A66" s="1005"/>
      <c r="B66" s="1611" t="s">
        <v>1502</v>
      </c>
      <c r="C66" s="1613" t="s">
        <v>1083</v>
      </c>
      <c r="D66" s="1599" t="s">
        <v>1101</v>
      </c>
      <c r="E66" s="1626"/>
      <c r="F66" s="1603" t="s">
        <v>1109</v>
      </c>
      <c r="G66" s="998" t="s">
        <v>1126</v>
      </c>
      <c r="H66" s="991" t="s">
        <v>1124</v>
      </c>
      <c r="I66" s="1633"/>
      <c r="J66" s="1662"/>
      <c r="K66" s="1621"/>
      <c r="T66" s="990" t="s">
        <v>503</v>
      </c>
      <c r="U66" s="991"/>
    </row>
    <row r="67" spans="1:21" ht="16.149999999999999" customHeight="1">
      <c r="A67" s="1005"/>
      <c r="B67" s="1612"/>
      <c r="C67" s="1613"/>
      <c r="D67" s="1599"/>
      <c r="E67" s="1626"/>
      <c r="F67" s="1603"/>
      <c r="G67" s="998"/>
      <c r="H67" s="991"/>
      <c r="I67" s="1633"/>
      <c r="J67" s="1662"/>
      <c r="K67" s="1621"/>
      <c r="T67" s="999">
        <v>44278</v>
      </c>
      <c r="U67" s="1000"/>
    </row>
    <row r="68" spans="1:21" s="282" customFormat="1" ht="16.149999999999999" customHeight="1">
      <c r="A68" s="1005"/>
      <c r="B68" s="1611" t="s">
        <v>1503</v>
      </c>
      <c r="C68" s="1613" t="s">
        <v>1084</v>
      </c>
      <c r="D68" s="1624" t="s">
        <v>1100</v>
      </c>
      <c r="E68" s="1626"/>
      <c r="F68" s="1603" t="s">
        <v>1110</v>
      </c>
      <c r="G68" s="1006"/>
      <c r="H68" s="1008"/>
      <c r="I68" s="1633"/>
      <c r="J68" s="1662"/>
      <c r="K68" s="1829"/>
      <c r="L68" s="470"/>
      <c r="M68" s="470"/>
      <c r="N68" s="470"/>
      <c r="O68" s="470"/>
      <c r="P68" s="470"/>
      <c r="Q68" s="470"/>
      <c r="R68" s="470"/>
      <c r="T68" s="1007" t="s">
        <v>503</v>
      </c>
      <c r="U68" s="1008"/>
    </row>
    <row r="69" spans="1:21" s="282" customFormat="1" ht="16.149999999999999" customHeight="1">
      <c r="A69" s="1005"/>
      <c r="B69" s="1612"/>
      <c r="C69" s="1613"/>
      <c r="D69" s="1625"/>
      <c r="E69" s="1626"/>
      <c r="F69" s="1603"/>
      <c r="G69" s="1009"/>
      <c r="H69" s="1015"/>
      <c r="I69" s="1633"/>
      <c r="J69" s="1662"/>
      <c r="K69" s="1831"/>
      <c r="L69" s="470"/>
      <c r="M69" s="470"/>
      <c r="N69" s="470"/>
      <c r="O69" s="470"/>
      <c r="P69" s="470"/>
      <c r="Q69" s="470"/>
      <c r="R69" s="470"/>
      <c r="T69" s="1020">
        <v>44278</v>
      </c>
      <c r="U69" s="1021"/>
    </row>
    <row r="70" spans="1:21" ht="16.149999999999999" customHeight="1">
      <c r="A70" s="1005"/>
      <c r="B70" s="1611" t="s">
        <v>1504</v>
      </c>
      <c r="C70" s="1613" t="s">
        <v>1085</v>
      </c>
      <c r="D70" s="1599" t="s">
        <v>1101</v>
      </c>
      <c r="E70" s="1626"/>
      <c r="F70" s="1603" t="s">
        <v>573</v>
      </c>
      <c r="G70" s="998"/>
      <c r="H70" s="991" t="s">
        <v>1124</v>
      </c>
      <c r="I70" s="1633"/>
      <c r="J70" s="1662"/>
      <c r="K70" s="1621"/>
      <c r="T70" s="990"/>
      <c r="U70" s="991"/>
    </row>
    <row r="71" spans="1:21" ht="16.149999999999999" customHeight="1">
      <c r="A71" s="1005"/>
      <c r="B71" s="1700"/>
      <c r="C71" s="1699"/>
      <c r="D71" s="1605"/>
      <c r="E71" s="1609"/>
      <c r="F71" s="1604"/>
      <c r="G71" s="976"/>
      <c r="H71" s="1013"/>
      <c r="I71" s="1618"/>
      <c r="J71" s="1620"/>
      <c r="K71" s="1570"/>
      <c r="T71" s="977"/>
      <c r="U71" s="1019"/>
    </row>
    <row r="72" spans="1:21" ht="16.149999999999999" customHeight="1">
      <c r="A72" s="1005"/>
      <c r="B72" s="1606" t="s">
        <v>996</v>
      </c>
      <c r="C72" s="1685" t="s">
        <v>53</v>
      </c>
      <c r="D72" s="1596" t="s">
        <v>1101</v>
      </c>
      <c r="E72" s="1609" t="s">
        <v>1137</v>
      </c>
      <c r="F72" s="1586" t="s">
        <v>54</v>
      </c>
      <c r="G72" s="998"/>
      <c r="H72" s="991" t="s">
        <v>1124</v>
      </c>
      <c r="I72" s="1617"/>
      <c r="J72" s="1619" t="s">
        <v>605</v>
      </c>
      <c r="K72" s="1569"/>
      <c r="T72" s="990"/>
      <c r="U72" s="991" t="s">
        <v>1121</v>
      </c>
    </row>
    <row r="73" spans="1:21" ht="16.149999999999999" customHeight="1">
      <c r="A73" s="1005"/>
      <c r="B73" s="1607"/>
      <c r="C73" s="1668"/>
      <c r="D73" s="1600"/>
      <c r="E73" s="1607"/>
      <c r="F73" s="1587"/>
      <c r="G73" s="976"/>
      <c r="H73" s="1013"/>
      <c r="I73" s="1618"/>
      <c r="J73" s="1620"/>
      <c r="K73" s="1570"/>
      <c r="T73" s="1012"/>
      <c r="U73" s="1013"/>
    </row>
    <row r="74" spans="1:21" s="283" customFormat="1" ht="16.149999999999999" customHeight="1">
      <c r="A74" s="1005"/>
      <c r="B74" s="1753" t="s">
        <v>963</v>
      </c>
      <c r="C74" s="1756" t="s">
        <v>504</v>
      </c>
      <c r="D74" s="1610" t="s">
        <v>926</v>
      </c>
      <c r="E74" s="1608" t="s">
        <v>1004</v>
      </c>
      <c r="F74" s="1639" t="s">
        <v>1111</v>
      </c>
      <c r="G74" s="980" t="s">
        <v>1126</v>
      </c>
      <c r="H74" s="982" t="s">
        <v>1124</v>
      </c>
      <c r="I74" s="1617" t="s">
        <v>602</v>
      </c>
      <c r="J74" s="1619"/>
      <c r="K74" s="1569"/>
      <c r="L74" s="470"/>
      <c r="M74" s="470"/>
      <c r="N74" s="470"/>
      <c r="O74" s="470"/>
      <c r="P74" s="470"/>
      <c r="Q74" s="470"/>
      <c r="R74" s="470"/>
      <c r="T74" s="981"/>
      <c r="U74" s="982"/>
    </row>
    <row r="75" spans="1:21" s="283" customFormat="1" ht="16.149999999999999" customHeight="1">
      <c r="A75" s="1005"/>
      <c r="B75" s="1754"/>
      <c r="C75" s="1757"/>
      <c r="D75" s="1599"/>
      <c r="E75" s="1626"/>
      <c r="F75" s="1603"/>
      <c r="G75" s="998"/>
      <c r="H75" s="991"/>
      <c r="I75" s="1633"/>
      <c r="J75" s="1662"/>
      <c r="K75" s="1621"/>
      <c r="L75" s="470"/>
      <c r="M75" s="470"/>
      <c r="N75" s="470"/>
      <c r="O75" s="470"/>
      <c r="P75" s="470"/>
      <c r="Q75" s="470"/>
      <c r="R75" s="470"/>
      <c r="T75" s="990"/>
      <c r="U75" s="991"/>
    </row>
    <row r="76" spans="1:21" s="283" customFormat="1" ht="16.149999999999999" customHeight="1">
      <c r="A76" s="1005"/>
      <c r="B76" s="1755" t="s">
        <v>964</v>
      </c>
      <c r="C76" s="1613" t="s">
        <v>1086</v>
      </c>
      <c r="D76" s="1599" t="s">
        <v>1101</v>
      </c>
      <c r="E76" s="1626"/>
      <c r="F76" s="1603" t="s">
        <v>530</v>
      </c>
      <c r="G76" s="1006" t="s">
        <v>1126</v>
      </c>
      <c r="H76" s="1008" t="s">
        <v>1124</v>
      </c>
      <c r="I76" s="1601" t="s">
        <v>602</v>
      </c>
      <c r="J76" s="1631"/>
      <c r="K76" s="1829"/>
      <c r="L76" s="470"/>
      <c r="M76" s="470"/>
      <c r="N76" s="470"/>
      <c r="O76" s="470"/>
      <c r="P76" s="470"/>
      <c r="Q76" s="470"/>
      <c r="R76" s="470"/>
      <c r="T76" s="1007"/>
      <c r="U76" s="1008"/>
    </row>
    <row r="77" spans="1:21" s="283" customFormat="1" ht="16.149999999999999" customHeight="1">
      <c r="A77" s="1005"/>
      <c r="B77" s="1754"/>
      <c r="C77" s="1613"/>
      <c r="D77" s="1599"/>
      <c r="E77" s="1626"/>
      <c r="F77" s="1603"/>
      <c r="G77" s="1009"/>
      <c r="H77" s="1015"/>
      <c r="I77" s="1602"/>
      <c r="J77" s="1632"/>
      <c r="K77" s="1831"/>
      <c r="L77" s="470"/>
      <c r="M77" s="470"/>
      <c r="N77" s="470"/>
      <c r="O77" s="470"/>
      <c r="P77" s="470"/>
      <c r="Q77" s="470"/>
      <c r="R77" s="470"/>
      <c r="T77" s="1014"/>
      <c r="U77" s="1015"/>
    </row>
    <row r="78" spans="1:21" s="386" customFormat="1" ht="16.149999999999999" customHeight="1">
      <c r="A78" s="1005"/>
      <c r="B78" s="1692" t="s">
        <v>971</v>
      </c>
      <c r="C78" s="1613" t="s">
        <v>1087</v>
      </c>
      <c r="D78" s="1599" t="s">
        <v>1101</v>
      </c>
      <c r="E78" s="1626"/>
      <c r="F78" s="1603" t="s">
        <v>913</v>
      </c>
      <c r="G78" s="998"/>
      <c r="H78" s="991"/>
      <c r="I78" s="1633" t="s">
        <v>602</v>
      </c>
      <c r="J78" s="1662"/>
      <c r="K78" s="1621"/>
      <c r="L78" s="470"/>
      <c r="M78" s="470"/>
      <c r="N78" s="470"/>
      <c r="O78" s="470"/>
      <c r="P78" s="470"/>
      <c r="Q78" s="470"/>
      <c r="R78" s="470"/>
      <c r="T78" s="990"/>
      <c r="U78" s="991"/>
    </row>
    <row r="79" spans="1:21" s="386" customFormat="1" ht="16.149999999999999" customHeight="1">
      <c r="A79" s="1005"/>
      <c r="B79" s="1692"/>
      <c r="C79" s="1613"/>
      <c r="D79" s="1599"/>
      <c r="E79" s="1626"/>
      <c r="F79" s="1603"/>
      <c r="G79" s="998"/>
      <c r="H79" s="991"/>
      <c r="I79" s="1633"/>
      <c r="J79" s="1662"/>
      <c r="K79" s="1621"/>
      <c r="L79" s="470"/>
      <c r="M79" s="470"/>
      <c r="N79" s="470"/>
      <c r="O79" s="470"/>
      <c r="P79" s="470"/>
      <c r="Q79" s="470"/>
      <c r="R79" s="470"/>
      <c r="T79" s="990"/>
      <c r="U79" s="991"/>
    </row>
    <row r="80" spans="1:21" s="385" customFormat="1" ht="16.149999999999999" customHeight="1">
      <c r="A80" s="1005"/>
      <c r="B80" s="1692" t="s">
        <v>971</v>
      </c>
      <c r="C80" s="1613" t="s">
        <v>1088</v>
      </c>
      <c r="D80" s="1599" t="s">
        <v>1101</v>
      </c>
      <c r="E80" s="1626"/>
      <c r="F80" s="1603" t="s">
        <v>913</v>
      </c>
      <c r="G80" s="1006"/>
      <c r="H80" s="1008" t="s">
        <v>1124</v>
      </c>
      <c r="I80" s="1601" t="s">
        <v>602</v>
      </c>
      <c r="J80" s="1827"/>
      <c r="K80" s="1621"/>
      <c r="L80" s="470"/>
      <c r="M80" s="470"/>
      <c r="N80" s="470"/>
      <c r="O80" s="470"/>
      <c r="P80" s="470"/>
      <c r="Q80" s="470"/>
      <c r="R80" s="470"/>
      <c r="T80" s="1007"/>
      <c r="U80" s="1008"/>
    </row>
    <row r="81" spans="1:21" s="385" customFormat="1" ht="16.149999999999999" customHeight="1">
      <c r="A81" s="1005"/>
      <c r="B81" s="1692"/>
      <c r="C81" s="1613"/>
      <c r="D81" s="1599"/>
      <c r="E81" s="1626"/>
      <c r="F81" s="1603"/>
      <c r="G81" s="1009"/>
      <c r="H81" s="1015"/>
      <c r="I81" s="1602"/>
      <c r="J81" s="1828"/>
      <c r="K81" s="1621"/>
      <c r="L81" s="470"/>
      <c r="M81" s="470"/>
      <c r="N81" s="470"/>
      <c r="O81" s="470"/>
      <c r="P81" s="470"/>
      <c r="Q81" s="470"/>
      <c r="R81" s="470"/>
      <c r="T81" s="1014"/>
      <c r="U81" s="1015"/>
    </row>
    <row r="82" spans="1:21" s="386" customFormat="1" ht="16.149999999999999" customHeight="1">
      <c r="A82" s="1005"/>
      <c r="B82" s="1754">
        <v>170</v>
      </c>
      <c r="C82" s="1613" t="s">
        <v>1089</v>
      </c>
      <c r="D82" s="1599" t="s">
        <v>1101</v>
      </c>
      <c r="E82" s="1626"/>
      <c r="F82" s="1603" t="s">
        <v>914</v>
      </c>
      <c r="G82" s="1006"/>
      <c r="H82" s="1008"/>
      <c r="I82" s="1601" t="s">
        <v>602</v>
      </c>
      <c r="J82" s="1631"/>
      <c r="K82" s="1829"/>
      <c r="L82" s="470"/>
      <c r="M82" s="470"/>
      <c r="N82" s="470"/>
      <c r="O82" s="470"/>
      <c r="P82" s="470"/>
      <c r="Q82" s="470"/>
      <c r="R82" s="470"/>
      <c r="T82" s="1007"/>
      <c r="U82" s="1008"/>
    </row>
    <row r="83" spans="1:21" s="386" customFormat="1" ht="16.149999999999999" customHeight="1">
      <c r="A83" s="1005"/>
      <c r="B83" s="1754"/>
      <c r="C83" s="1613"/>
      <c r="D83" s="1599"/>
      <c r="E83" s="1626"/>
      <c r="F83" s="1603"/>
      <c r="G83" s="1009"/>
      <c r="H83" s="1015"/>
      <c r="I83" s="1602"/>
      <c r="J83" s="1632"/>
      <c r="K83" s="1831"/>
      <c r="L83" s="470"/>
      <c r="M83" s="470"/>
      <c r="N83" s="470"/>
      <c r="O83" s="470"/>
      <c r="P83" s="470"/>
      <c r="Q83" s="470"/>
      <c r="R83" s="470"/>
      <c r="T83" s="1014"/>
      <c r="U83" s="1015"/>
    </row>
    <row r="84" spans="1:21" ht="16.149999999999999" customHeight="1">
      <c r="A84" s="1005"/>
      <c r="B84" s="1791"/>
      <c r="C84" s="1613" t="s">
        <v>1090</v>
      </c>
      <c r="D84" s="1599"/>
      <c r="E84" s="1626"/>
      <c r="F84" s="1603" t="s">
        <v>572</v>
      </c>
      <c r="G84" s="998" t="s">
        <v>1126</v>
      </c>
      <c r="H84" s="991" t="s">
        <v>1124</v>
      </c>
      <c r="I84" s="1633" t="s">
        <v>602</v>
      </c>
      <c r="J84" s="1662"/>
      <c r="K84" s="1621"/>
      <c r="T84" s="990"/>
      <c r="U84" s="991"/>
    </row>
    <row r="85" spans="1:21" ht="16.149999999999999" customHeight="1">
      <c r="A85" s="1005"/>
      <c r="B85" s="1792"/>
      <c r="C85" s="1699"/>
      <c r="D85" s="1605"/>
      <c r="E85" s="1609"/>
      <c r="F85" s="1604"/>
      <c r="G85" s="976"/>
      <c r="H85" s="978"/>
      <c r="I85" s="1618"/>
      <c r="J85" s="1620"/>
      <c r="K85" s="1570"/>
      <c r="T85" s="984"/>
      <c r="U85" s="978"/>
    </row>
    <row r="86" spans="1:21" s="435" customFormat="1" ht="16.149999999999999" customHeight="1">
      <c r="A86" s="1005"/>
      <c r="B86" s="1714" t="s">
        <v>967</v>
      </c>
      <c r="C86" s="1685" t="s">
        <v>505</v>
      </c>
      <c r="D86" s="1596" t="s">
        <v>925</v>
      </c>
      <c r="E86" s="1606" t="s">
        <v>1004</v>
      </c>
      <c r="F86" s="1586" t="s">
        <v>520</v>
      </c>
      <c r="G86" s="998" t="s">
        <v>1126</v>
      </c>
      <c r="H86" s="991"/>
      <c r="I86" s="1617" t="s">
        <v>602</v>
      </c>
      <c r="J86" s="1619"/>
      <c r="K86" s="1569"/>
      <c r="L86" s="470"/>
      <c r="M86" s="470"/>
      <c r="N86" s="470"/>
      <c r="O86" s="470"/>
      <c r="P86" s="470"/>
      <c r="Q86" s="470"/>
      <c r="R86" s="470"/>
      <c r="T86" s="990"/>
      <c r="U86" s="991"/>
    </row>
    <row r="87" spans="1:21" s="435" customFormat="1" ht="16.149999999999999" customHeight="1">
      <c r="A87" s="1005"/>
      <c r="B87" s="1670"/>
      <c r="C87" s="1668"/>
      <c r="D87" s="1600"/>
      <c r="E87" s="1607"/>
      <c r="F87" s="1587"/>
      <c r="G87" s="976"/>
      <c r="H87" s="978"/>
      <c r="I87" s="1618"/>
      <c r="J87" s="1620"/>
      <c r="K87" s="1570"/>
      <c r="L87" s="470"/>
      <c r="M87" s="470"/>
      <c r="N87" s="470"/>
      <c r="O87" s="470"/>
      <c r="P87" s="470"/>
      <c r="Q87" s="470"/>
      <c r="R87" s="470"/>
      <c r="T87" s="984"/>
      <c r="U87" s="978"/>
    </row>
    <row r="88" spans="1:21" ht="16.149999999999999" customHeight="1">
      <c r="A88" s="1005"/>
      <c r="B88" s="1758" t="s">
        <v>971</v>
      </c>
      <c r="C88" s="1712" t="s">
        <v>502</v>
      </c>
      <c r="D88" s="1623" t="s">
        <v>1101</v>
      </c>
      <c r="E88" s="1626" t="s">
        <v>90</v>
      </c>
      <c r="F88" s="1586" t="s">
        <v>552</v>
      </c>
      <c r="G88" s="998" t="s">
        <v>1125</v>
      </c>
      <c r="H88" s="991"/>
      <c r="I88" s="1617" t="s">
        <v>603</v>
      </c>
      <c r="J88" s="1636"/>
      <c r="K88" s="1569"/>
      <c r="T88" s="990" t="s">
        <v>216</v>
      </c>
      <c r="U88" s="991"/>
    </row>
    <row r="89" spans="1:21" ht="16.149999999999999" customHeight="1">
      <c r="A89" s="1005"/>
      <c r="B89" s="1758"/>
      <c r="C89" s="1712"/>
      <c r="D89" s="1623"/>
      <c r="E89" s="1626"/>
      <c r="F89" s="1586"/>
      <c r="G89" s="998"/>
      <c r="H89" s="991"/>
      <c r="I89" s="1633"/>
      <c r="J89" s="1636"/>
      <c r="K89" s="1621"/>
      <c r="T89" s="999">
        <v>42851</v>
      </c>
      <c r="U89" s="991"/>
    </row>
    <row r="90" spans="1:21" ht="16.149999999999999" customHeight="1">
      <c r="A90" s="1005"/>
      <c r="B90" s="1711"/>
      <c r="C90" s="1713"/>
      <c r="D90" s="1596"/>
      <c r="E90" s="1609"/>
      <c r="F90" s="1587"/>
      <c r="G90" s="976"/>
      <c r="H90" s="978"/>
      <c r="I90" s="1618"/>
      <c r="J90" s="1636"/>
      <c r="K90" s="1570"/>
      <c r="T90" s="977"/>
      <c r="U90" s="1019"/>
    </row>
    <row r="91" spans="1:21" ht="16.149999999999999" customHeight="1">
      <c r="A91" s="1005"/>
      <c r="B91" s="1705">
        <v>220</v>
      </c>
      <c r="C91" s="1706" t="s">
        <v>230</v>
      </c>
      <c r="D91" s="1595" t="s">
        <v>1101</v>
      </c>
      <c r="E91" s="1608" t="s">
        <v>1004</v>
      </c>
      <c r="F91" s="1647" t="s">
        <v>524</v>
      </c>
      <c r="G91" s="980"/>
      <c r="H91" s="982"/>
      <c r="I91" s="1617" t="s">
        <v>603</v>
      </c>
      <c r="J91" s="1619"/>
      <c r="K91" s="1569"/>
      <c r="T91" s="1022" t="s">
        <v>232</v>
      </c>
      <c r="U91" s="1023"/>
    </row>
    <row r="92" spans="1:21" ht="16.149999999999999" customHeight="1">
      <c r="A92" s="1005"/>
      <c r="B92" s="1669"/>
      <c r="C92" s="1707"/>
      <c r="D92" s="1596"/>
      <c r="E92" s="1609"/>
      <c r="F92" s="1648"/>
      <c r="G92" s="976"/>
      <c r="H92" s="978"/>
      <c r="I92" s="1618"/>
      <c r="J92" s="1620"/>
      <c r="K92" s="1621"/>
      <c r="T92" s="977">
        <v>43916</v>
      </c>
      <c r="U92" s="1019"/>
    </row>
    <row r="93" spans="1:21" s="86" customFormat="1" ht="16.149999999999999" customHeight="1">
      <c r="A93" s="1005"/>
      <c r="B93" s="1697">
        <v>230</v>
      </c>
      <c r="C93" s="1698" t="s">
        <v>231</v>
      </c>
      <c r="D93" s="1623" t="s">
        <v>1101</v>
      </c>
      <c r="E93" s="1608" t="s">
        <v>1004</v>
      </c>
      <c r="F93" s="1586" t="s">
        <v>1150</v>
      </c>
      <c r="G93" s="998"/>
      <c r="H93" s="991"/>
      <c r="I93" s="1617" t="s">
        <v>604</v>
      </c>
      <c r="J93" s="1619"/>
      <c r="K93" s="1569"/>
      <c r="T93" s="999" t="s">
        <v>233</v>
      </c>
      <c r="U93" s="1000"/>
    </row>
    <row r="94" spans="1:21" s="86" customFormat="1" ht="16.149999999999999" customHeight="1">
      <c r="A94" s="1005"/>
      <c r="B94" s="1697"/>
      <c r="C94" s="1698"/>
      <c r="D94" s="1623"/>
      <c r="E94" s="1609"/>
      <c r="F94" s="1587"/>
      <c r="G94" s="998"/>
      <c r="H94" s="991"/>
      <c r="I94" s="1618"/>
      <c r="J94" s="1620"/>
      <c r="K94" s="1621"/>
      <c r="T94" s="999">
        <v>43916</v>
      </c>
      <c r="U94" s="1000"/>
    </row>
    <row r="95" spans="1:21" s="86" customFormat="1" ht="16.149999999999999" customHeight="1">
      <c r="A95" s="1296"/>
      <c r="B95" s="1708">
        <v>240</v>
      </c>
      <c r="C95" s="1693" t="s">
        <v>2080</v>
      </c>
      <c r="D95" s="1593" t="s">
        <v>1101</v>
      </c>
      <c r="E95" s="1614" t="s">
        <v>1004</v>
      </c>
      <c r="F95" s="1616" t="s">
        <v>2081</v>
      </c>
      <c r="G95" s="980"/>
      <c r="H95" s="982"/>
      <c r="I95" s="1617" t="s">
        <v>604</v>
      </c>
      <c r="J95" s="1619"/>
      <c r="K95" s="1569"/>
      <c r="T95" s="999" t="s">
        <v>233</v>
      </c>
      <c r="U95" s="1000"/>
    </row>
    <row r="96" spans="1:21" s="86" customFormat="1" ht="16.149999999999999" customHeight="1">
      <c r="A96" s="1296"/>
      <c r="B96" s="1709"/>
      <c r="C96" s="1694"/>
      <c r="D96" s="1594"/>
      <c r="E96" s="1615"/>
      <c r="F96" s="1598"/>
      <c r="G96" s="976"/>
      <c r="H96" s="978"/>
      <c r="I96" s="1618"/>
      <c r="J96" s="1620"/>
      <c r="K96" s="1621"/>
      <c r="T96" s="999">
        <v>43916</v>
      </c>
      <c r="U96" s="1000"/>
    </row>
    <row r="97" spans="1:21" s="283" customFormat="1" ht="16.149999999999999" customHeight="1">
      <c r="A97" s="1005"/>
      <c r="B97" s="1665" t="s">
        <v>971</v>
      </c>
      <c r="C97" s="1668" t="s">
        <v>617</v>
      </c>
      <c r="D97" s="1600"/>
      <c r="E97" s="1606" t="s">
        <v>1004</v>
      </c>
      <c r="F97" s="1585" t="s">
        <v>1140</v>
      </c>
      <c r="G97" s="980"/>
      <c r="H97" s="982"/>
      <c r="I97" s="1617" t="s">
        <v>602</v>
      </c>
      <c r="J97" s="1619"/>
      <c r="K97" s="1569"/>
      <c r="L97" s="470"/>
      <c r="M97" s="470"/>
      <c r="N97" s="470"/>
      <c r="O97" s="470"/>
      <c r="P97" s="470"/>
      <c r="Q97" s="470"/>
      <c r="R97" s="470"/>
      <c r="T97" s="981" t="s">
        <v>949</v>
      </c>
      <c r="U97" s="982"/>
    </row>
    <row r="98" spans="1:21" s="283" customFormat="1" ht="16.149999999999999" customHeight="1">
      <c r="A98" s="1005"/>
      <c r="B98" s="1665"/>
      <c r="C98" s="1668"/>
      <c r="D98" s="1600"/>
      <c r="E98" s="1607"/>
      <c r="F98" s="1585"/>
      <c r="G98" s="976"/>
      <c r="H98" s="978"/>
      <c r="I98" s="1618"/>
      <c r="J98" s="1620"/>
      <c r="K98" s="1570"/>
      <c r="L98" s="470"/>
      <c r="M98" s="470"/>
      <c r="N98" s="470"/>
      <c r="O98" s="470"/>
      <c r="P98" s="470"/>
      <c r="Q98" s="470"/>
      <c r="R98" s="470"/>
      <c r="T98" s="977">
        <v>39751</v>
      </c>
      <c r="U98" s="978"/>
    </row>
    <row r="99" spans="1:21" s="86" customFormat="1" ht="16.149999999999999" customHeight="1">
      <c r="A99" s="1024"/>
      <c r="B99" s="1710" t="s">
        <v>971</v>
      </c>
      <c r="C99" s="1706" t="s">
        <v>296</v>
      </c>
      <c r="D99" s="1793" t="s">
        <v>946</v>
      </c>
      <c r="E99" s="1638" t="s">
        <v>90</v>
      </c>
      <c r="F99" s="1646" t="s">
        <v>553</v>
      </c>
      <c r="G99" s="980"/>
      <c r="H99" s="982"/>
      <c r="I99" s="1617" t="s">
        <v>602</v>
      </c>
      <c r="J99" s="1619"/>
      <c r="K99" s="1569"/>
      <c r="T99" s="1022"/>
      <c r="U99" s="1023"/>
    </row>
    <row r="100" spans="1:21" s="86" customFormat="1" ht="16.149999999999999" customHeight="1">
      <c r="A100" s="975"/>
      <c r="B100" s="1711"/>
      <c r="C100" s="1707"/>
      <c r="D100" s="1596"/>
      <c r="E100" s="1609"/>
      <c r="F100" s="1587"/>
      <c r="G100" s="976"/>
      <c r="H100" s="978"/>
      <c r="I100" s="1618"/>
      <c r="J100" s="1620"/>
      <c r="K100" s="1570"/>
      <c r="T100" s="977"/>
      <c r="U100" s="1019"/>
    </row>
    <row r="101" spans="1:21" s="86" customFormat="1" ht="16.149999999999999" customHeight="1">
      <c r="A101" s="1627" t="s">
        <v>42</v>
      </c>
      <c r="B101" s="1710" t="s">
        <v>971</v>
      </c>
      <c r="C101" s="1706" t="s">
        <v>615</v>
      </c>
      <c r="D101" s="1595" t="s">
        <v>1101</v>
      </c>
      <c r="E101" s="1638" t="s">
        <v>947</v>
      </c>
      <c r="F101" s="1646" t="s">
        <v>972</v>
      </c>
      <c r="G101" s="980"/>
      <c r="H101" s="982"/>
      <c r="I101" s="1617" t="s">
        <v>1510</v>
      </c>
      <c r="J101" s="1619"/>
      <c r="K101" s="1569"/>
      <c r="T101" s="1022" t="s">
        <v>943</v>
      </c>
      <c r="U101" s="1023"/>
    </row>
    <row r="102" spans="1:21" s="86" customFormat="1" ht="16.149999999999999" customHeight="1">
      <c r="A102" s="1627"/>
      <c r="B102" s="1711"/>
      <c r="C102" s="1707"/>
      <c r="D102" s="1596"/>
      <c r="E102" s="1609"/>
      <c r="F102" s="1587"/>
      <c r="G102" s="976"/>
      <c r="H102" s="978"/>
      <c r="I102" s="1618"/>
      <c r="J102" s="1620"/>
      <c r="K102" s="1570"/>
      <c r="T102" s="977">
        <v>44181</v>
      </c>
      <c r="U102" s="1019"/>
    </row>
    <row r="103" spans="1:21" s="86" customFormat="1" ht="16.149999999999999" customHeight="1">
      <c r="A103" s="1627"/>
      <c r="B103" s="1710" t="s">
        <v>971</v>
      </c>
      <c r="C103" s="1693" t="s">
        <v>616</v>
      </c>
      <c r="D103" s="1593" t="s">
        <v>1101</v>
      </c>
      <c r="E103" s="1728" t="s">
        <v>90</v>
      </c>
      <c r="F103" s="1597" t="s">
        <v>973</v>
      </c>
      <c r="G103" s="1440"/>
      <c r="H103" s="1441"/>
      <c r="I103" s="1589" t="s">
        <v>1510</v>
      </c>
      <c r="J103" s="1591"/>
      <c r="K103" s="1569"/>
      <c r="T103" s="1022" t="s">
        <v>944</v>
      </c>
      <c r="U103" s="1023"/>
    </row>
    <row r="104" spans="1:21" s="86" customFormat="1" ht="16.149999999999999" customHeight="1">
      <c r="A104" s="1627"/>
      <c r="B104" s="1711"/>
      <c r="C104" s="1694"/>
      <c r="D104" s="1594"/>
      <c r="E104" s="1615"/>
      <c r="F104" s="1598"/>
      <c r="G104" s="1431"/>
      <c r="H104" s="1432"/>
      <c r="I104" s="1590"/>
      <c r="J104" s="1592"/>
      <c r="K104" s="1570"/>
      <c r="T104" s="977">
        <v>44181</v>
      </c>
      <c r="U104" s="1019"/>
    </row>
    <row r="105" spans="1:21" s="86" customFormat="1" ht="16.149999999999999" customHeight="1">
      <c r="A105" s="975"/>
      <c r="B105" s="1703"/>
      <c r="C105" s="1693" t="s">
        <v>621</v>
      </c>
      <c r="D105" s="1593" t="s">
        <v>1100</v>
      </c>
      <c r="E105" s="1614" t="s">
        <v>1004</v>
      </c>
      <c r="F105" s="1597" t="s">
        <v>974</v>
      </c>
      <c r="G105" s="1440" t="s">
        <v>1126</v>
      </c>
      <c r="H105" s="1441"/>
      <c r="I105" s="1589" t="s">
        <v>1510</v>
      </c>
      <c r="J105" s="1591"/>
      <c r="K105" s="1569"/>
      <c r="T105" s="999"/>
      <c r="U105" s="1000"/>
    </row>
    <row r="106" spans="1:21" s="86" customFormat="1" ht="16.149999999999999" customHeight="1" thickBot="1">
      <c r="A106" s="1353"/>
      <c r="B106" s="1704"/>
      <c r="C106" s="1694"/>
      <c r="D106" s="1594"/>
      <c r="E106" s="1615"/>
      <c r="F106" s="1598"/>
      <c r="G106" s="1442"/>
      <c r="H106" s="1432"/>
      <c r="I106" s="1590"/>
      <c r="J106" s="1592"/>
      <c r="K106" s="1570"/>
      <c r="T106" s="1002"/>
      <c r="U106" s="1003"/>
    </row>
    <row r="107" spans="1:21" s="86" customFormat="1" ht="16.149999999999999" customHeight="1" thickTop="1">
      <c r="A107" s="975"/>
      <c r="B107" s="1695"/>
      <c r="C107" s="1701" t="s">
        <v>2084</v>
      </c>
      <c r="D107" s="1734" t="s">
        <v>1100</v>
      </c>
      <c r="E107" s="1799" t="s">
        <v>1004</v>
      </c>
      <c r="F107" s="1616" t="s">
        <v>2085</v>
      </c>
      <c r="G107" s="1429" t="s">
        <v>1126</v>
      </c>
      <c r="H107" s="1430"/>
      <c r="I107" s="1797" t="s">
        <v>1510</v>
      </c>
      <c r="J107" s="1801"/>
      <c r="K107" s="1621"/>
      <c r="T107" s="999"/>
      <c r="U107" s="1000"/>
    </row>
    <row r="108" spans="1:21" s="86" customFormat="1" ht="16.149999999999999" customHeight="1" thickBot="1">
      <c r="A108" s="1025"/>
      <c r="B108" s="1696"/>
      <c r="C108" s="1702"/>
      <c r="D108" s="1735"/>
      <c r="E108" s="1800"/>
      <c r="F108" s="1794"/>
      <c r="G108" s="1443"/>
      <c r="H108" s="1444"/>
      <c r="I108" s="1798"/>
      <c r="J108" s="1802"/>
      <c r="K108" s="1622"/>
      <c r="T108" s="1002"/>
      <c r="U108" s="1003"/>
    </row>
    <row r="109" spans="1:21" s="283" customFormat="1" ht="16.149999999999999" customHeight="1" thickTop="1">
      <c r="A109" s="1004"/>
      <c r="B109" s="1736"/>
      <c r="C109" s="1723" t="s">
        <v>1146</v>
      </c>
      <c r="D109" s="1795"/>
      <c r="E109" s="1718" t="s">
        <v>1004</v>
      </c>
      <c r="F109" s="1616" t="s">
        <v>1148</v>
      </c>
      <c r="G109" s="1429" t="s">
        <v>1126</v>
      </c>
      <c r="H109" s="1430" t="s">
        <v>1122</v>
      </c>
      <c r="I109" s="1797" t="s">
        <v>602</v>
      </c>
      <c r="J109" s="1801"/>
      <c r="K109" s="1621"/>
      <c r="L109" s="470"/>
      <c r="M109" s="470"/>
      <c r="N109" s="470"/>
      <c r="O109" s="470"/>
      <c r="P109" s="470"/>
      <c r="Q109" s="470"/>
      <c r="R109" s="470"/>
      <c r="T109" s="990" t="s">
        <v>229</v>
      </c>
      <c r="U109" s="991"/>
    </row>
    <row r="110" spans="1:21" s="283" customFormat="1" ht="16.149999999999999" customHeight="1">
      <c r="A110" s="1005"/>
      <c r="B110" s="1737"/>
      <c r="C110" s="1724"/>
      <c r="D110" s="1796"/>
      <c r="E110" s="1717"/>
      <c r="F110" s="1598"/>
      <c r="G110" s="1431"/>
      <c r="H110" s="1432"/>
      <c r="I110" s="1590"/>
      <c r="J110" s="1592"/>
      <c r="K110" s="1570"/>
      <c r="L110" s="470"/>
      <c r="M110" s="470"/>
      <c r="N110" s="470"/>
      <c r="O110" s="470"/>
      <c r="P110" s="470"/>
      <c r="Q110" s="470"/>
      <c r="R110" s="470"/>
      <c r="T110" s="977">
        <v>43907</v>
      </c>
      <c r="U110" s="978"/>
    </row>
    <row r="111" spans="1:21" s="283" customFormat="1" ht="16.149999999999999" customHeight="1">
      <c r="A111" s="1627" t="s">
        <v>1130</v>
      </c>
      <c r="B111" s="1669">
        <v>250</v>
      </c>
      <c r="C111" s="1723" t="s">
        <v>140</v>
      </c>
      <c r="D111" s="1594" t="s">
        <v>1101</v>
      </c>
      <c r="E111" s="1718" t="s">
        <v>1004</v>
      </c>
      <c r="F111" s="1616" t="s">
        <v>1147</v>
      </c>
      <c r="G111" s="1429" t="s">
        <v>1125</v>
      </c>
      <c r="H111" s="1430" t="s">
        <v>1124</v>
      </c>
      <c r="I111" s="1654" t="s">
        <v>603</v>
      </c>
      <c r="J111" s="1645"/>
      <c r="K111" s="1569"/>
      <c r="L111" s="470"/>
      <c r="M111" s="470"/>
      <c r="N111" s="470"/>
      <c r="O111" s="470"/>
      <c r="P111" s="470"/>
      <c r="Q111" s="470"/>
      <c r="R111" s="470"/>
      <c r="T111" s="990" t="s">
        <v>198</v>
      </c>
      <c r="U111" s="991"/>
    </row>
    <row r="112" spans="1:21" s="283" customFormat="1" ht="16.149999999999999" customHeight="1">
      <c r="A112" s="1627"/>
      <c r="B112" s="1669"/>
      <c r="C112" s="1723"/>
      <c r="D112" s="1594"/>
      <c r="E112" s="1615"/>
      <c r="F112" s="1616"/>
      <c r="G112" s="1429"/>
      <c r="H112" s="1430"/>
      <c r="I112" s="1654"/>
      <c r="J112" s="1645"/>
      <c r="K112" s="1621"/>
      <c r="L112" s="470"/>
      <c r="M112" s="470"/>
      <c r="N112" s="470"/>
      <c r="O112" s="470"/>
      <c r="P112" s="470"/>
      <c r="Q112" s="470"/>
      <c r="R112" s="470"/>
      <c r="T112" s="1026">
        <v>42356</v>
      </c>
      <c r="U112" s="991"/>
    </row>
    <row r="113" spans="1:21" s="283" customFormat="1" ht="16.149999999999999" customHeight="1">
      <c r="A113" s="1005"/>
      <c r="B113" s="1670"/>
      <c r="C113" s="1724"/>
      <c r="D113" s="1643"/>
      <c r="E113" s="1717"/>
      <c r="F113" s="1598"/>
      <c r="G113" s="1431"/>
      <c r="H113" s="1432"/>
      <c r="I113" s="1654"/>
      <c r="J113" s="1645"/>
      <c r="K113" s="1570"/>
      <c r="L113" s="470"/>
      <c r="M113" s="470"/>
      <c r="N113" s="470"/>
      <c r="O113" s="470"/>
      <c r="P113" s="470"/>
      <c r="Q113" s="470"/>
      <c r="R113" s="470"/>
      <c r="T113" s="977"/>
      <c r="U113" s="1019"/>
    </row>
    <row r="114" spans="1:21" s="283" customFormat="1" ht="16.149999999999999" customHeight="1">
      <c r="A114" s="1005"/>
      <c r="B114" s="1670">
        <v>270</v>
      </c>
      <c r="C114" s="1724" t="s">
        <v>383</v>
      </c>
      <c r="D114" s="1643" t="s">
        <v>929</v>
      </c>
      <c r="E114" s="1725" t="s">
        <v>1004</v>
      </c>
      <c r="F114" s="1722" t="s">
        <v>554</v>
      </c>
      <c r="G114" s="1440"/>
      <c r="H114" s="1441"/>
      <c r="I114" s="1654" t="s">
        <v>603</v>
      </c>
      <c r="J114" s="1645"/>
      <c r="K114" s="1569"/>
      <c r="L114" s="470"/>
      <c r="M114" s="470"/>
      <c r="N114" s="470"/>
      <c r="O114" s="470"/>
      <c r="P114" s="470"/>
      <c r="Q114" s="470"/>
      <c r="R114" s="470"/>
      <c r="T114" s="981"/>
      <c r="U114" s="982"/>
    </row>
    <row r="115" spans="1:21" s="283" customFormat="1" ht="16.149999999999999" customHeight="1">
      <c r="A115" s="1005"/>
      <c r="B115" s="1670"/>
      <c r="C115" s="1724"/>
      <c r="D115" s="1643"/>
      <c r="E115" s="1717"/>
      <c r="F115" s="1722"/>
      <c r="G115" s="1431"/>
      <c r="H115" s="1432"/>
      <c r="I115" s="1654"/>
      <c r="J115" s="1645"/>
      <c r="K115" s="1570"/>
      <c r="L115" s="470"/>
      <c r="M115" s="470"/>
      <c r="N115" s="470"/>
      <c r="O115" s="470"/>
      <c r="P115" s="470"/>
      <c r="Q115" s="470"/>
      <c r="R115" s="470"/>
      <c r="T115" s="984"/>
      <c r="U115" s="978"/>
    </row>
    <row r="116" spans="1:21" s="283" customFormat="1" ht="16.149999999999999" customHeight="1">
      <c r="A116" s="1005"/>
      <c r="B116" s="1665" t="s">
        <v>971</v>
      </c>
      <c r="C116" s="1724" t="s">
        <v>389</v>
      </c>
      <c r="D116" s="1643" t="s">
        <v>935</v>
      </c>
      <c r="E116" s="1717" t="s">
        <v>462</v>
      </c>
      <c r="F116" s="1722" t="s">
        <v>1139</v>
      </c>
      <c r="G116" s="1440"/>
      <c r="H116" s="1441"/>
      <c r="I116" s="1654" t="s">
        <v>602</v>
      </c>
      <c r="J116" s="1645"/>
      <c r="K116" s="1569"/>
      <c r="L116" s="470"/>
      <c r="M116" s="470"/>
      <c r="N116" s="470"/>
      <c r="O116" s="470"/>
      <c r="P116" s="470"/>
      <c r="Q116" s="470"/>
      <c r="R116" s="470"/>
      <c r="T116" s="981"/>
      <c r="U116" s="982"/>
    </row>
    <row r="117" spans="1:21" s="283" customFormat="1" ht="16.149999999999999" customHeight="1">
      <c r="A117" s="1005"/>
      <c r="B117" s="1665"/>
      <c r="C117" s="1724"/>
      <c r="D117" s="1643"/>
      <c r="E117" s="1717"/>
      <c r="F117" s="1722"/>
      <c r="G117" s="1431"/>
      <c r="H117" s="1432"/>
      <c r="I117" s="1654"/>
      <c r="J117" s="1645"/>
      <c r="K117" s="1570"/>
      <c r="L117" s="470"/>
      <c r="M117" s="470"/>
      <c r="N117" s="470"/>
      <c r="O117" s="470"/>
      <c r="P117" s="470"/>
      <c r="Q117" s="470"/>
      <c r="R117" s="470"/>
      <c r="T117" s="984"/>
      <c r="U117" s="978"/>
    </row>
    <row r="118" spans="1:21" s="283" customFormat="1" ht="16.149999999999999" customHeight="1">
      <c r="A118" s="1005"/>
      <c r="B118" s="1670">
        <v>280</v>
      </c>
      <c r="C118" s="1724" t="s">
        <v>390</v>
      </c>
      <c r="D118" s="1643" t="s">
        <v>936</v>
      </c>
      <c r="E118" s="1725" t="s">
        <v>1004</v>
      </c>
      <c r="F118" s="1722" t="s">
        <v>555</v>
      </c>
      <c r="G118" s="1440"/>
      <c r="H118" s="1441"/>
      <c r="I118" s="1654" t="s">
        <v>603</v>
      </c>
      <c r="J118" s="1645"/>
      <c r="K118" s="1569"/>
      <c r="L118" s="470"/>
      <c r="M118" s="470"/>
      <c r="N118" s="470"/>
      <c r="O118" s="470"/>
      <c r="P118" s="470"/>
      <c r="Q118" s="470"/>
      <c r="R118" s="470"/>
      <c r="T118" s="981"/>
      <c r="U118" s="982"/>
    </row>
    <row r="119" spans="1:21" s="283" customFormat="1" ht="16.149999999999999" customHeight="1">
      <c r="A119" s="1005"/>
      <c r="B119" s="1670"/>
      <c r="C119" s="1724"/>
      <c r="D119" s="1643"/>
      <c r="E119" s="1717"/>
      <c r="F119" s="1722"/>
      <c r="G119" s="1431"/>
      <c r="H119" s="1432"/>
      <c r="I119" s="1654"/>
      <c r="J119" s="1645"/>
      <c r="K119" s="1570"/>
      <c r="L119" s="470"/>
      <c r="M119" s="470"/>
      <c r="N119" s="470"/>
      <c r="O119" s="470"/>
      <c r="P119" s="470"/>
      <c r="Q119" s="470"/>
      <c r="R119" s="470"/>
      <c r="T119" s="984"/>
      <c r="U119" s="978"/>
    </row>
    <row r="120" spans="1:21" s="283" customFormat="1" ht="16.149999999999999" customHeight="1">
      <c r="A120" s="1005"/>
      <c r="B120" s="1670">
        <v>290</v>
      </c>
      <c r="C120" s="1724" t="s">
        <v>341</v>
      </c>
      <c r="D120" s="1643" t="s">
        <v>928</v>
      </c>
      <c r="E120" s="1717" t="s">
        <v>462</v>
      </c>
      <c r="F120" s="1722" t="s">
        <v>556</v>
      </c>
      <c r="G120" s="1440"/>
      <c r="H120" s="1441"/>
      <c r="I120" s="1654" t="s">
        <v>603</v>
      </c>
      <c r="J120" s="1645"/>
      <c r="K120" s="1569"/>
      <c r="L120" s="470"/>
      <c r="M120" s="470"/>
      <c r="N120" s="470"/>
      <c r="O120" s="470"/>
      <c r="P120" s="470"/>
      <c r="Q120" s="470"/>
      <c r="R120" s="470"/>
      <c r="T120" s="981"/>
      <c r="U120" s="982"/>
    </row>
    <row r="121" spans="1:21" s="283" customFormat="1" ht="16.149999999999999" customHeight="1">
      <c r="A121" s="1005"/>
      <c r="B121" s="1670"/>
      <c r="C121" s="1724"/>
      <c r="D121" s="1643"/>
      <c r="E121" s="1717"/>
      <c r="F121" s="1722"/>
      <c r="G121" s="1431"/>
      <c r="H121" s="1432"/>
      <c r="I121" s="1654"/>
      <c r="J121" s="1645"/>
      <c r="K121" s="1570"/>
      <c r="L121" s="470"/>
      <c r="M121" s="470"/>
      <c r="N121" s="470"/>
      <c r="O121" s="470"/>
      <c r="P121" s="470"/>
      <c r="Q121" s="470"/>
      <c r="R121" s="470"/>
      <c r="T121" s="984"/>
      <c r="U121" s="978"/>
    </row>
    <row r="122" spans="1:21" s="283" customFormat="1" ht="16.149999999999999" customHeight="1">
      <c r="A122" s="1005"/>
      <c r="B122" s="1665" t="s">
        <v>971</v>
      </c>
      <c r="C122" s="1724" t="s">
        <v>516</v>
      </c>
      <c r="D122" s="1643" t="s">
        <v>918</v>
      </c>
      <c r="E122" s="1725" t="s">
        <v>1004</v>
      </c>
      <c r="F122" s="1597" t="s">
        <v>557</v>
      </c>
      <c r="G122" s="1440"/>
      <c r="H122" s="1441"/>
      <c r="I122" s="1654" t="s">
        <v>603</v>
      </c>
      <c r="J122" s="1645"/>
      <c r="K122" s="1569"/>
      <c r="L122" s="470"/>
      <c r="M122" s="470"/>
      <c r="N122" s="470"/>
      <c r="O122" s="470"/>
      <c r="P122" s="470"/>
      <c r="Q122" s="470"/>
      <c r="R122" s="470"/>
      <c r="T122" s="981"/>
      <c r="U122" s="982"/>
    </row>
    <row r="123" spans="1:21" s="283" customFormat="1" ht="16.149999999999999" customHeight="1">
      <c r="A123" s="1005"/>
      <c r="B123" s="1665"/>
      <c r="C123" s="1724"/>
      <c r="D123" s="1643"/>
      <c r="E123" s="1717"/>
      <c r="F123" s="1598"/>
      <c r="G123" s="1445"/>
      <c r="H123" s="1432"/>
      <c r="I123" s="1654"/>
      <c r="J123" s="1645"/>
      <c r="K123" s="1570"/>
      <c r="L123" s="470"/>
      <c r="M123" s="470"/>
      <c r="N123" s="470"/>
      <c r="O123" s="470"/>
      <c r="P123" s="470"/>
      <c r="Q123" s="470"/>
      <c r="R123" s="470"/>
      <c r="T123" s="977"/>
      <c r="U123" s="1019"/>
    </row>
    <row r="124" spans="1:21" s="283" customFormat="1" ht="16.149999999999999" customHeight="1">
      <c r="A124" s="1005"/>
      <c r="B124" s="1665" t="s">
        <v>971</v>
      </c>
      <c r="C124" s="1723" t="s">
        <v>614</v>
      </c>
      <c r="D124" s="1594" t="s">
        <v>1101</v>
      </c>
      <c r="E124" s="1725" t="s">
        <v>1004</v>
      </c>
      <c r="F124" s="1598" t="s">
        <v>975</v>
      </c>
      <c r="G124" s="1429"/>
      <c r="H124" s="1430"/>
      <c r="I124" s="1654" t="s">
        <v>602</v>
      </c>
      <c r="J124" s="1645"/>
      <c r="K124" s="1621"/>
      <c r="L124" s="470"/>
      <c r="M124" s="470"/>
      <c r="N124" s="470"/>
      <c r="O124" s="470"/>
      <c r="P124" s="470"/>
      <c r="Q124" s="470"/>
      <c r="R124" s="470"/>
      <c r="T124" s="990" t="s">
        <v>948</v>
      </c>
      <c r="U124" s="991"/>
    </row>
    <row r="125" spans="1:21" s="283" customFormat="1" ht="16.149999999999999" customHeight="1">
      <c r="A125" s="1005"/>
      <c r="B125" s="1665"/>
      <c r="C125" s="1724"/>
      <c r="D125" s="1643"/>
      <c r="E125" s="1717"/>
      <c r="F125" s="1722"/>
      <c r="G125" s="1431"/>
      <c r="H125" s="1432"/>
      <c r="I125" s="1654"/>
      <c r="J125" s="1645"/>
      <c r="K125" s="1570"/>
      <c r="L125" s="470"/>
      <c r="M125" s="470"/>
      <c r="N125" s="470"/>
      <c r="O125" s="470"/>
      <c r="P125" s="470"/>
      <c r="Q125" s="470"/>
      <c r="R125" s="470"/>
      <c r="T125" s="977">
        <v>41359</v>
      </c>
      <c r="U125" s="978"/>
    </row>
    <row r="126" spans="1:21" s="385" customFormat="1" ht="16.149999999999999" customHeight="1">
      <c r="A126" s="1005"/>
      <c r="B126" s="1729" t="s">
        <v>700</v>
      </c>
      <c r="C126" s="1723" t="s">
        <v>1097</v>
      </c>
      <c r="D126" s="1644" t="s">
        <v>1099</v>
      </c>
      <c r="E126" s="1718" t="s">
        <v>1004</v>
      </c>
      <c r="F126" s="1580" t="s">
        <v>227</v>
      </c>
      <c r="G126" s="1429" t="s">
        <v>1126</v>
      </c>
      <c r="H126" s="1430" t="s">
        <v>1124</v>
      </c>
      <c r="I126" s="1654" t="s">
        <v>603</v>
      </c>
      <c r="J126" s="1645"/>
      <c r="K126" s="1621"/>
      <c r="L126" s="470"/>
      <c r="M126" s="470"/>
      <c r="N126" s="470"/>
      <c r="O126" s="470"/>
      <c r="P126" s="470"/>
      <c r="Q126" s="470"/>
      <c r="R126" s="470"/>
      <c r="T126" s="990"/>
      <c r="U126" s="991"/>
    </row>
    <row r="127" spans="1:21" s="385" customFormat="1" ht="16.149999999999999" customHeight="1">
      <c r="A127" s="1005"/>
      <c r="B127" s="1790"/>
      <c r="C127" s="1724"/>
      <c r="D127" s="1643"/>
      <c r="E127" s="1717"/>
      <c r="F127" s="1806"/>
      <c r="G127" s="1431"/>
      <c r="H127" s="1432"/>
      <c r="I127" s="1654"/>
      <c r="J127" s="1645"/>
      <c r="K127" s="1570"/>
      <c r="L127" s="470"/>
      <c r="M127" s="470"/>
      <c r="N127" s="470"/>
      <c r="O127" s="470"/>
      <c r="P127" s="470"/>
      <c r="Q127" s="470"/>
      <c r="R127" s="470"/>
      <c r="T127" s="984"/>
      <c r="U127" s="978"/>
    </row>
    <row r="128" spans="1:21" s="283" customFormat="1" ht="16.149999999999999" customHeight="1">
      <c r="A128" s="1005"/>
      <c r="B128" s="1743" t="s">
        <v>968</v>
      </c>
      <c r="C128" s="1742" t="s">
        <v>255</v>
      </c>
      <c r="D128" s="1643" t="s">
        <v>920</v>
      </c>
      <c r="E128" s="1804" t="s">
        <v>1004</v>
      </c>
      <c r="F128" s="1597" t="s">
        <v>558</v>
      </c>
      <c r="G128" s="1446"/>
      <c r="H128" s="1430"/>
      <c r="I128" s="1654" t="s">
        <v>608</v>
      </c>
      <c r="J128" s="1645"/>
      <c r="K128" s="1569"/>
      <c r="L128" s="470"/>
      <c r="M128" s="470"/>
      <c r="N128" s="470"/>
      <c r="O128" s="470"/>
      <c r="P128" s="470"/>
      <c r="Q128" s="470"/>
      <c r="R128" s="470"/>
      <c r="T128" s="990"/>
      <c r="U128" s="991"/>
    </row>
    <row r="129" spans="1:21" s="283" customFormat="1" ht="16.149999999999999" customHeight="1">
      <c r="A129" s="1005"/>
      <c r="B129" s="1744"/>
      <c r="C129" s="1694"/>
      <c r="D129" s="1643"/>
      <c r="E129" s="1805"/>
      <c r="F129" s="1803"/>
      <c r="G129" s="1445"/>
      <c r="H129" s="1432"/>
      <c r="I129" s="1654"/>
      <c r="J129" s="1645"/>
      <c r="K129" s="1570"/>
      <c r="L129" s="470"/>
      <c r="M129" s="470"/>
      <c r="N129" s="470"/>
      <c r="O129" s="470"/>
      <c r="P129" s="470"/>
      <c r="Q129" s="470"/>
      <c r="R129" s="470"/>
      <c r="T129" s="984"/>
      <c r="U129" s="978"/>
    </row>
    <row r="130" spans="1:21" s="450" customFormat="1" ht="16.149999999999999" customHeight="1">
      <c r="A130" s="1005"/>
      <c r="B130" s="1869" t="s">
        <v>2035</v>
      </c>
      <c r="C130" s="1723" t="s">
        <v>892</v>
      </c>
      <c r="D130" s="1594" t="s">
        <v>1101</v>
      </c>
      <c r="E130" s="1718" t="s">
        <v>1004</v>
      </c>
      <c r="F130" s="1598" t="s">
        <v>894</v>
      </c>
      <c r="G130" s="1429"/>
      <c r="H130" s="1430"/>
      <c r="I130" s="1654" t="s">
        <v>602</v>
      </c>
      <c r="J130" s="1645"/>
      <c r="K130" s="1569"/>
      <c r="L130" s="470"/>
      <c r="M130" s="470"/>
      <c r="N130" s="470"/>
      <c r="O130" s="470"/>
      <c r="P130" s="470"/>
      <c r="Q130" s="470"/>
      <c r="R130" s="470"/>
      <c r="T130" s="981" t="s">
        <v>893</v>
      </c>
      <c r="U130" s="991"/>
    </row>
    <row r="131" spans="1:21" s="450" customFormat="1" ht="16.149999999999999" customHeight="1">
      <c r="A131" s="1005"/>
      <c r="B131" s="1869"/>
      <c r="C131" s="1723"/>
      <c r="D131" s="1594"/>
      <c r="E131" s="1615"/>
      <c r="F131" s="1598"/>
      <c r="G131" s="1429"/>
      <c r="H131" s="1430"/>
      <c r="I131" s="1654"/>
      <c r="J131" s="1645"/>
      <c r="K131" s="1621"/>
      <c r="L131" s="470"/>
      <c r="M131" s="470"/>
      <c r="N131" s="470"/>
      <c r="O131" s="470"/>
      <c r="P131" s="470"/>
      <c r="Q131" s="470"/>
      <c r="R131" s="470"/>
      <c r="T131" s="1026">
        <v>37322</v>
      </c>
      <c r="U131" s="991"/>
    </row>
    <row r="132" spans="1:21" s="450" customFormat="1" ht="16.149999999999999" customHeight="1">
      <c r="A132" s="1005"/>
      <c r="B132" s="1870"/>
      <c r="C132" s="1724"/>
      <c r="D132" s="1643"/>
      <c r="E132" s="1717"/>
      <c r="F132" s="1722"/>
      <c r="G132" s="1431"/>
      <c r="H132" s="1432"/>
      <c r="I132" s="1654"/>
      <c r="J132" s="1645"/>
      <c r="K132" s="1570"/>
      <c r="L132" s="470"/>
      <c r="M132" s="470"/>
      <c r="N132" s="470"/>
      <c r="O132" s="470"/>
      <c r="P132" s="470"/>
      <c r="Q132" s="470"/>
      <c r="R132" s="470"/>
      <c r="T132" s="984"/>
      <c r="U132" s="978"/>
    </row>
    <row r="133" spans="1:21" s="470" customFormat="1" ht="16.149999999999999" customHeight="1">
      <c r="A133" s="1005"/>
      <c r="B133" s="1606"/>
      <c r="C133" s="1723" t="s">
        <v>1128</v>
      </c>
      <c r="D133" s="1594" t="s">
        <v>1100</v>
      </c>
      <c r="E133" s="1718" t="s">
        <v>1004</v>
      </c>
      <c r="F133" s="1616" t="s">
        <v>1129</v>
      </c>
      <c r="G133" s="1429"/>
      <c r="H133" s="1430" t="s">
        <v>1124</v>
      </c>
      <c r="I133" s="1590" t="s">
        <v>602</v>
      </c>
      <c r="J133" s="1592"/>
      <c r="K133" s="1621"/>
      <c r="T133" s="990"/>
      <c r="U133" s="991"/>
    </row>
    <row r="134" spans="1:21" s="470" customFormat="1" ht="16.149999999999999" customHeight="1">
      <c r="A134" s="1005"/>
      <c r="B134" s="1688"/>
      <c r="C134" s="1724"/>
      <c r="D134" s="1643"/>
      <c r="E134" s="1717"/>
      <c r="F134" s="1598"/>
      <c r="G134" s="1431"/>
      <c r="H134" s="1432"/>
      <c r="I134" s="1654"/>
      <c r="J134" s="1645"/>
      <c r="K134" s="1570"/>
      <c r="T134" s="984"/>
      <c r="U134" s="978"/>
    </row>
    <row r="135" spans="1:21" s="283" customFormat="1" ht="16.149999999999999" customHeight="1">
      <c r="A135" s="1005"/>
      <c r="B135" s="1606"/>
      <c r="C135" s="1723" t="s">
        <v>1098</v>
      </c>
      <c r="D135" s="1594" t="s">
        <v>1100</v>
      </c>
      <c r="E135" s="1804" t="s">
        <v>1004</v>
      </c>
      <c r="F135" s="1616" t="s">
        <v>1114</v>
      </c>
      <c r="G135" s="1429" t="s">
        <v>1126</v>
      </c>
      <c r="H135" s="1430" t="s">
        <v>1124</v>
      </c>
      <c r="I135" s="1590" t="s">
        <v>609</v>
      </c>
      <c r="J135" s="1592"/>
      <c r="K135" s="1621"/>
      <c r="L135" s="470"/>
      <c r="M135" s="470"/>
      <c r="N135" s="470"/>
      <c r="O135" s="470"/>
      <c r="P135" s="470"/>
      <c r="Q135" s="470"/>
      <c r="R135" s="470"/>
      <c r="T135" s="990"/>
      <c r="U135" s="991"/>
    </row>
    <row r="136" spans="1:21" s="283" customFormat="1" ht="16.149999999999999" customHeight="1">
      <c r="A136" s="1005"/>
      <c r="B136" s="1688"/>
      <c r="C136" s="1724"/>
      <c r="D136" s="1643"/>
      <c r="E136" s="1805"/>
      <c r="F136" s="1598"/>
      <c r="G136" s="1431"/>
      <c r="H136" s="1432"/>
      <c r="I136" s="1654"/>
      <c r="J136" s="1645"/>
      <c r="K136" s="1570"/>
      <c r="L136" s="470"/>
      <c r="M136" s="470"/>
      <c r="N136" s="470"/>
      <c r="O136" s="470"/>
      <c r="P136" s="470"/>
      <c r="Q136" s="470"/>
      <c r="R136" s="470"/>
      <c r="T136" s="984"/>
      <c r="U136" s="978"/>
    </row>
    <row r="137" spans="1:21" s="385" customFormat="1" ht="16.149999999999999" customHeight="1">
      <c r="A137" s="975"/>
      <c r="B137" s="1670">
        <v>360</v>
      </c>
      <c r="C137" s="1724" t="s">
        <v>399</v>
      </c>
      <c r="D137" s="1643" t="s">
        <v>937</v>
      </c>
      <c r="E137" s="1725" t="s">
        <v>1004</v>
      </c>
      <c r="F137" s="1722" t="s">
        <v>561</v>
      </c>
      <c r="G137" s="1440"/>
      <c r="H137" s="1441"/>
      <c r="I137" s="1589" t="s">
        <v>610</v>
      </c>
      <c r="J137" s="1591"/>
      <c r="K137" s="1569"/>
      <c r="L137" s="470"/>
      <c r="M137" s="470"/>
      <c r="N137" s="470"/>
      <c r="O137" s="470"/>
      <c r="P137" s="470"/>
      <c r="Q137" s="470"/>
      <c r="R137" s="470"/>
      <c r="T137" s="981"/>
      <c r="U137" s="982"/>
    </row>
    <row r="138" spans="1:21" s="385" customFormat="1" ht="16.149999999999999" customHeight="1">
      <c r="A138" s="975"/>
      <c r="B138" s="1670"/>
      <c r="C138" s="1724"/>
      <c r="D138" s="1643"/>
      <c r="E138" s="1717"/>
      <c r="F138" s="1722"/>
      <c r="G138" s="1431"/>
      <c r="H138" s="1432"/>
      <c r="I138" s="1590"/>
      <c r="J138" s="1592"/>
      <c r="K138" s="1570"/>
      <c r="L138" s="470"/>
      <c r="M138" s="470"/>
      <c r="N138" s="470"/>
      <c r="O138" s="470"/>
      <c r="P138" s="470"/>
      <c r="Q138" s="470"/>
      <c r="R138" s="470"/>
      <c r="T138" s="984"/>
      <c r="U138" s="978"/>
    </row>
    <row r="139" spans="1:21" s="283" customFormat="1" ht="16.149999999999999" customHeight="1">
      <c r="A139" s="1005"/>
      <c r="B139" s="1705">
        <v>370</v>
      </c>
      <c r="C139" s="1693" t="s">
        <v>411</v>
      </c>
      <c r="D139" s="1593" t="s">
        <v>938</v>
      </c>
      <c r="E139" s="1614" t="s">
        <v>1004</v>
      </c>
      <c r="F139" s="1808" t="s">
        <v>525</v>
      </c>
      <c r="G139" s="1440"/>
      <c r="H139" s="1441"/>
      <c r="I139" s="1589" t="s">
        <v>603</v>
      </c>
      <c r="J139" s="1591"/>
      <c r="K139" s="1569"/>
      <c r="L139" s="470"/>
      <c r="M139" s="470"/>
      <c r="N139" s="470"/>
      <c r="O139" s="470"/>
      <c r="P139" s="470"/>
      <c r="Q139" s="470"/>
      <c r="R139" s="470"/>
      <c r="T139" s="1022"/>
      <c r="U139" s="1023"/>
    </row>
    <row r="140" spans="1:21" s="283" customFormat="1" ht="16.149999999999999" customHeight="1" thickBot="1">
      <c r="A140" s="1005"/>
      <c r="B140" s="1669"/>
      <c r="C140" s="1694"/>
      <c r="D140" s="1594"/>
      <c r="E140" s="1615"/>
      <c r="F140" s="1803"/>
      <c r="G140" s="1431"/>
      <c r="H140" s="1432"/>
      <c r="I140" s="1590"/>
      <c r="J140" s="1592"/>
      <c r="K140" s="1570"/>
      <c r="L140" s="470"/>
      <c r="M140" s="470"/>
      <c r="N140" s="470"/>
      <c r="O140" s="470"/>
      <c r="P140" s="470"/>
      <c r="Q140" s="470"/>
      <c r="R140" s="470"/>
      <c r="T140" s="977"/>
      <c r="U140" s="1019"/>
    </row>
    <row r="141" spans="1:21" s="287" customFormat="1" ht="16.149999999999999" customHeight="1" thickTop="1">
      <c r="A141" s="970"/>
      <c r="B141" s="1871" t="s">
        <v>971</v>
      </c>
      <c r="C141" s="1855" t="s">
        <v>559</v>
      </c>
      <c r="D141" s="1726" t="s">
        <v>932</v>
      </c>
      <c r="E141" s="1740" t="s">
        <v>90</v>
      </c>
      <c r="F141" s="1741" t="s">
        <v>2128</v>
      </c>
      <c r="G141" s="1447" t="s">
        <v>1126</v>
      </c>
      <c r="H141" s="1448" t="s">
        <v>1124</v>
      </c>
      <c r="I141" s="1653" t="s">
        <v>606</v>
      </c>
      <c r="J141" s="1727"/>
      <c r="K141" s="1630"/>
      <c r="L141" s="470"/>
      <c r="M141" s="470"/>
      <c r="N141" s="470"/>
      <c r="O141" s="470"/>
      <c r="P141" s="470"/>
      <c r="Q141" s="470"/>
      <c r="R141" s="470"/>
      <c r="T141" s="972"/>
      <c r="U141" s="973" t="s">
        <v>1121</v>
      </c>
    </row>
    <row r="142" spans="1:21" s="287" customFormat="1" ht="16.149999999999999" customHeight="1">
      <c r="A142" s="975"/>
      <c r="B142" s="1665"/>
      <c r="C142" s="1733"/>
      <c r="D142" s="1593"/>
      <c r="E142" s="1728"/>
      <c r="F142" s="1616"/>
      <c r="G142" s="1429"/>
      <c r="H142" s="1430"/>
      <c r="I142" s="1654"/>
      <c r="J142" s="1645"/>
      <c r="K142" s="1621"/>
      <c r="L142" s="470"/>
      <c r="M142" s="470"/>
      <c r="N142" s="470"/>
      <c r="O142" s="470"/>
      <c r="P142" s="470"/>
      <c r="Q142" s="470"/>
      <c r="R142" s="470"/>
      <c r="T142" s="990"/>
      <c r="U142" s="991"/>
    </row>
    <row r="143" spans="1:21" s="283" customFormat="1" ht="16.149999999999999" customHeight="1">
      <c r="A143" s="1627" t="s">
        <v>1134</v>
      </c>
      <c r="B143" s="1665" t="s">
        <v>971</v>
      </c>
      <c r="C143" s="1856" t="s">
        <v>2065</v>
      </c>
      <c r="D143" s="1641" t="s">
        <v>2066</v>
      </c>
      <c r="E143" s="1717" t="s">
        <v>1137</v>
      </c>
      <c r="F143" s="1597" t="s">
        <v>531</v>
      </c>
      <c r="G143" s="1440"/>
      <c r="H143" s="1441"/>
      <c r="I143" s="1654"/>
      <c r="J143" s="1645" t="s">
        <v>603</v>
      </c>
      <c r="K143" s="1569"/>
      <c r="L143" s="470"/>
      <c r="M143" s="470"/>
      <c r="N143" s="470"/>
      <c r="O143" s="470"/>
      <c r="P143" s="470"/>
      <c r="Q143" s="470"/>
      <c r="R143" s="470"/>
      <c r="T143" s="981"/>
      <c r="U143" s="982"/>
    </row>
    <row r="144" spans="1:21" s="283" customFormat="1" ht="16.149999999999999" customHeight="1">
      <c r="A144" s="1627"/>
      <c r="B144" s="1665"/>
      <c r="C144" s="1857"/>
      <c r="D144" s="1642"/>
      <c r="E144" s="1728"/>
      <c r="F144" s="1616"/>
      <c r="G144" s="1429"/>
      <c r="H144" s="1430"/>
      <c r="I144" s="1654"/>
      <c r="J144" s="1645"/>
      <c r="K144" s="1621"/>
      <c r="L144" s="470"/>
      <c r="M144" s="470"/>
      <c r="N144" s="470"/>
      <c r="O144" s="470"/>
      <c r="P144" s="470"/>
      <c r="Q144" s="470"/>
      <c r="R144" s="470"/>
      <c r="T144" s="990"/>
      <c r="U144" s="991"/>
    </row>
    <row r="145" spans="1:21" s="283" customFormat="1" ht="16.149999999999999" customHeight="1">
      <c r="A145" s="1627"/>
      <c r="B145" s="1665" t="s">
        <v>971</v>
      </c>
      <c r="C145" s="1724" t="s">
        <v>384</v>
      </c>
      <c r="D145" s="1643" t="s">
        <v>930</v>
      </c>
      <c r="E145" s="1717" t="s">
        <v>462</v>
      </c>
      <c r="F145" s="1597" t="s">
        <v>532</v>
      </c>
      <c r="G145" s="1440"/>
      <c r="H145" s="1441"/>
      <c r="I145" s="1654" t="s">
        <v>603</v>
      </c>
      <c r="J145" s="1645"/>
      <c r="K145" s="1569"/>
      <c r="L145" s="470"/>
      <c r="M145" s="470"/>
      <c r="N145" s="470"/>
      <c r="O145" s="470"/>
      <c r="P145" s="470"/>
      <c r="Q145" s="470"/>
      <c r="R145" s="470"/>
      <c r="T145" s="981"/>
      <c r="U145" s="982"/>
    </row>
    <row r="146" spans="1:21" s="283" customFormat="1" ht="16.149999999999999" customHeight="1">
      <c r="A146" s="1627"/>
      <c r="B146" s="1665"/>
      <c r="C146" s="1733"/>
      <c r="D146" s="1593"/>
      <c r="E146" s="1728"/>
      <c r="F146" s="1616"/>
      <c r="G146" s="1429"/>
      <c r="H146" s="1430"/>
      <c r="I146" s="1654"/>
      <c r="J146" s="1645"/>
      <c r="K146" s="1621"/>
      <c r="L146" s="470"/>
      <c r="M146" s="470"/>
      <c r="N146" s="470"/>
      <c r="O146" s="470"/>
      <c r="P146" s="470"/>
      <c r="Q146" s="470"/>
      <c r="R146" s="470"/>
      <c r="T146" s="990"/>
      <c r="U146" s="991"/>
    </row>
    <row r="147" spans="1:21" s="283" customFormat="1" ht="16.149999999999999" customHeight="1">
      <c r="A147" s="975"/>
      <c r="B147" s="1665" t="s">
        <v>971</v>
      </c>
      <c r="C147" s="1724" t="s">
        <v>386</v>
      </c>
      <c r="D147" s="1643" t="s">
        <v>931</v>
      </c>
      <c r="E147" s="1717" t="s">
        <v>462</v>
      </c>
      <c r="F147" s="1597" t="s">
        <v>533</v>
      </c>
      <c r="G147" s="1440"/>
      <c r="H147" s="1441"/>
      <c r="I147" s="1654" t="s">
        <v>611</v>
      </c>
      <c r="J147" s="1645"/>
      <c r="K147" s="1569"/>
      <c r="L147" s="470"/>
      <c r="M147" s="470"/>
      <c r="N147" s="470"/>
      <c r="O147" s="470"/>
      <c r="P147" s="470"/>
      <c r="Q147" s="470"/>
      <c r="R147" s="470"/>
      <c r="T147" s="981"/>
      <c r="U147" s="982"/>
    </row>
    <row r="148" spans="1:21" s="283" customFormat="1" ht="16.149999999999999" customHeight="1" thickBot="1">
      <c r="A148" s="985"/>
      <c r="B148" s="1732"/>
      <c r="C148" s="1731"/>
      <c r="D148" s="1821"/>
      <c r="E148" s="1807"/>
      <c r="F148" s="1794"/>
      <c r="G148" s="1449"/>
      <c r="H148" s="1444"/>
      <c r="I148" s="1820"/>
      <c r="J148" s="1819"/>
      <c r="K148" s="1622"/>
      <c r="L148" s="470"/>
      <c r="M148" s="470"/>
      <c r="N148" s="470"/>
      <c r="O148" s="470"/>
      <c r="P148" s="470"/>
      <c r="Q148" s="470"/>
      <c r="R148" s="470"/>
      <c r="T148" s="987"/>
      <c r="U148" s="988"/>
    </row>
    <row r="149" spans="1:21" s="283" customFormat="1" ht="16.149999999999999" customHeight="1" thickTop="1">
      <c r="A149" s="1005"/>
      <c r="B149" s="1669">
        <v>310</v>
      </c>
      <c r="C149" s="1723" t="s">
        <v>515</v>
      </c>
      <c r="D149" s="1594" t="s">
        <v>939</v>
      </c>
      <c r="E149" s="1615" t="s">
        <v>90</v>
      </c>
      <c r="F149" s="1616" t="s">
        <v>534</v>
      </c>
      <c r="G149" s="1429" t="s">
        <v>1126</v>
      </c>
      <c r="H149" s="1430" t="s">
        <v>1124</v>
      </c>
      <c r="I149" s="1590" t="s">
        <v>603</v>
      </c>
      <c r="J149" s="1592"/>
      <c r="K149" s="1621"/>
      <c r="L149" s="470"/>
      <c r="M149" s="470"/>
      <c r="N149" s="470"/>
      <c r="O149" s="470"/>
      <c r="P149" s="470"/>
      <c r="Q149" s="470"/>
      <c r="R149" s="470"/>
      <c r="T149" s="990"/>
      <c r="U149" s="991" t="s">
        <v>1120</v>
      </c>
    </row>
    <row r="150" spans="1:21" s="283" customFormat="1" ht="16.149999999999999" customHeight="1">
      <c r="A150" s="1005"/>
      <c r="B150" s="1670"/>
      <c r="C150" s="1724"/>
      <c r="D150" s="1643"/>
      <c r="E150" s="1717"/>
      <c r="F150" s="1598"/>
      <c r="G150" s="1431"/>
      <c r="H150" s="1432"/>
      <c r="I150" s="1654"/>
      <c r="J150" s="1645"/>
      <c r="K150" s="1570"/>
      <c r="L150" s="470"/>
      <c r="M150" s="470"/>
      <c r="N150" s="470"/>
      <c r="O150" s="470"/>
      <c r="P150" s="470"/>
      <c r="Q150" s="470"/>
      <c r="R150" s="470"/>
      <c r="T150" s="984"/>
      <c r="U150" s="978"/>
    </row>
    <row r="151" spans="1:21" s="469" customFormat="1" ht="16.149999999999999" customHeight="1">
      <c r="A151" s="1627" t="s">
        <v>1144</v>
      </c>
      <c r="B151" s="1670">
        <v>320</v>
      </c>
      <c r="C151" s="1724" t="s">
        <v>425</v>
      </c>
      <c r="D151" s="1643" t="s">
        <v>940</v>
      </c>
      <c r="E151" s="1717" t="s">
        <v>90</v>
      </c>
      <c r="F151" s="1722" t="s">
        <v>526</v>
      </c>
      <c r="G151" s="1440"/>
      <c r="H151" s="1441"/>
      <c r="I151" s="1589"/>
      <c r="J151" s="1591" t="s">
        <v>602</v>
      </c>
      <c r="K151" s="1569"/>
      <c r="L151" s="470"/>
      <c r="M151" s="470"/>
      <c r="N151" s="470"/>
      <c r="O151" s="470"/>
      <c r="P151" s="470"/>
      <c r="Q151" s="470"/>
      <c r="R151" s="470"/>
      <c r="T151" s="981"/>
      <c r="U151" s="982"/>
    </row>
    <row r="152" spans="1:21" s="469" customFormat="1" ht="16.149999999999999" customHeight="1">
      <c r="A152" s="1627"/>
      <c r="B152" s="1670"/>
      <c r="C152" s="1724"/>
      <c r="D152" s="1643"/>
      <c r="E152" s="1717"/>
      <c r="F152" s="1722"/>
      <c r="G152" s="1431"/>
      <c r="H152" s="1432"/>
      <c r="I152" s="1590"/>
      <c r="J152" s="1592"/>
      <c r="K152" s="1570"/>
      <c r="L152" s="470"/>
      <c r="M152" s="470"/>
      <c r="N152" s="470"/>
      <c r="O152" s="470"/>
      <c r="P152" s="470"/>
      <c r="Q152" s="470"/>
      <c r="R152" s="470"/>
      <c r="T152" s="984"/>
      <c r="U152" s="978"/>
    </row>
    <row r="153" spans="1:21" s="470" customFormat="1" ht="16.149999999999999" customHeight="1">
      <c r="A153" s="1005"/>
      <c r="B153" s="1615" t="s">
        <v>699</v>
      </c>
      <c r="C153" s="1723" t="s">
        <v>1587</v>
      </c>
      <c r="D153" s="1594" t="s">
        <v>1586</v>
      </c>
      <c r="E153" s="1615" t="s">
        <v>1137</v>
      </c>
      <c r="F153" s="1598" t="s">
        <v>1588</v>
      </c>
      <c r="G153" s="1429" t="s">
        <v>1126</v>
      </c>
      <c r="H153" s="1430" t="s">
        <v>1124</v>
      </c>
      <c r="I153" s="1654" t="s">
        <v>603</v>
      </c>
      <c r="J153" s="1645"/>
      <c r="K153" s="1569"/>
      <c r="T153" s="990"/>
      <c r="U153" s="991"/>
    </row>
    <row r="154" spans="1:21" s="470" customFormat="1" ht="16.149999999999999" customHeight="1">
      <c r="A154" s="1005"/>
      <c r="B154" s="1717"/>
      <c r="C154" s="1724"/>
      <c r="D154" s="1643"/>
      <c r="E154" s="1717"/>
      <c r="F154" s="1722"/>
      <c r="G154" s="1431"/>
      <c r="H154" s="1432"/>
      <c r="I154" s="1654"/>
      <c r="J154" s="1645"/>
      <c r="K154" s="1570"/>
      <c r="T154" s="984"/>
      <c r="U154" s="978"/>
    </row>
    <row r="155" spans="1:21" s="283" customFormat="1" ht="16.149999999999999" customHeight="1">
      <c r="A155" s="975"/>
      <c r="B155" s="1615" t="s">
        <v>699</v>
      </c>
      <c r="C155" s="1723" t="s">
        <v>941</v>
      </c>
      <c r="D155" s="1594" t="s">
        <v>1586</v>
      </c>
      <c r="E155" s="1615" t="s">
        <v>1137</v>
      </c>
      <c r="F155" s="1598" t="s">
        <v>2126</v>
      </c>
      <c r="G155" s="1429" t="s">
        <v>1126</v>
      </c>
      <c r="H155" s="1430" t="s">
        <v>1124</v>
      </c>
      <c r="I155" s="1654" t="s">
        <v>603</v>
      </c>
      <c r="J155" s="1645"/>
      <c r="K155" s="1569"/>
      <c r="L155" s="470"/>
      <c r="M155" s="470"/>
      <c r="N155" s="470"/>
      <c r="O155" s="470"/>
      <c r="P155" s="470"/>
      <c r="Q155" s="470"/>
      <c r="R155" s="470"/>
      <c r="T155" s="990"/>
      <c r="U155" s="991"/>
    </row>
    <row r="156" spans="1:21" s="283" customFormat="1" ht="16.149999999999999" customHeight="1">
      <c r="A156" s="975"/>
      <c r="B156" s="1717"/>
      <c r="C156" s="1724"/>
      <c r="D156" s="1643"/>
      <c r="E156" s="1717"/>
      <c r="F156" s="1722"/>
      <c r="G156" s="1431"/>
      <c r="H156" s="1432"/>
      <c r="I156" s="1654"/>
      <c r="J156" s="1645"/>
      <c r="K156" s="1570"/>
      <c r="L156" s="470"/>
      <c r="M156" s="470"/>
      <c r="N156" s="470"/>
      <c r="O156" s="470"/>
      <c r="P156" s="470"/>
      <c r="Q156" s="470"/>
      <c r="R156" s="470"/>
      <c r="T156" s="984"/>
      <c r="U156" s="978"/>
    </row>
    <row r="157" spans="1:21" s="470" customFormat="1" ht="16.149999999999999" customHeight="1">
      <c r="A157" s="975"/>
      <c r="B157" s="1868">
        <v>1220</v>
      </c>
      <c r="C157" s="1723" t="s">
        <v>2122</v>
      </c>
      <c r="D157" s="1594" t="s">
        <v>942</v>
      </c>
      <c r="E157" s="1615" t="s">
        <v>1137</v>
      </c>
      <c r="F157" s="1598" t="s">
        <v>2121</v>
      </c>
      <c r="G157" s="1429" t="s">
        <v>1126</v>
      </c>
      <c r="H157" s="1430" t="s">
        <v>1124</v>
      </c>
      <c r="I157" s="1654" t="s">
        <v>603</v>
      </c>
      <c r="J157" s="1645"/>
      <c r="K157" s="1848"/>
      <c r="T157" s="990"/>
      <c r="U157" s="991"/>
    </row>
    <row r="158" spans="1:21" s="470" customFormat="1" ht="16.149999999999999" customHeight="1">
      <c r="A158" s="975"/>
      <c r="B158" s="1868"/>
      <c r="C158" s="1724"/>
      <c r="D158" s="1643"/>
      <c r="E158" s="1717"/>
      <c r="F158" s="1722"/>
      <c r="G158" s="1431"/>
      <c r="H158" s="1432"/>
      <c r="I158" s="1654"/>
      <c r="J158" s="1645"/>
      <c r="K158" s="1849"/>
      <c r="T158" s="984"/>
      <c r="U158" s="978"/>
    </row>
    <row r="159" spans="1:21" s="283" customFormat="1" ht="16.149999999999999" customHeight="1">
      <c r="A159" s="1005"/>
      <c r="B159" s="1606" t="s">
        <v>1142</v>
      </c>
      <c r="C159" s="1723" t="s">
        <v>55</v>
      </c>
      <c r="D159" s="1690" t="s">
        <v>1142</v>
      </c>
      <c r="E159" s="1615" t="s">
        <v>1137</v>
      </c>
      <c r="F159" s="1598" t="s">
        <v>535</v>
      </c>
      <c r="G159" s="1429" t="s">
        <v>1126</v>
      </c>
      <c r="H159" s="1430" t="s">
        <v>1124</v>
      </c>
      <c r="I159" s="1654" t="s">
        <v>603</v>
      </c>
      <c r="J159" s="1645"/>
      <c r="K159" s="1569"/>
      <c r="L159" s="470"/>
      <c r="M159" s="470"/>
      <c r="N159" s="470"/>
      <c r="O159" s="470"/>
      <c r="P159" s="470"/>
      <c r="Q159" s="470"/>
      <c r="R159" s="470"/>
      <c r="T159" s="990"/>
      <c r="U159" s="991"/>
    </row>
    <row r="160" spans="1:21" s="283" customFormat="1" ht="16.149999999999999" customHeight="1">
      <c r="A160" s="1005"/>
      <c r="B160" s="1607"/>
      <c r="C160" s="1724"/>
      <c r="D160" s="1691"/>
      <c r="E160" s="1717"/>
      <c r="F160" s="1722"/>
      <c r="G160" s="1431"/>
      <c r="H160" s="1432"/>
      <c r="I160" s="1654"/>
      <c r="J160" s="1645"/>
      <c r="K160" s="1570"/>
      <c r="L160" s="470"/>
      <c r="M160" s="470"/>
      <c r="N160" s="470"/>
      <c r="O160" s="470"/>
      <c r="P160" s="470"/>
      <c r="Q160" s="470"/>
      <c r="R160" s="470"/>
      <c r="T160" s="984"/>
      <c r="U160" s="978"/>
    </row>
    <row r="161" spans="1:21" s="283" customFormat="1" ht="16.149999999999999" customHeight="1">
      <c r="A161" s="1005"/>
      <c r="B161" s="1729" t="s">
        <v>996</v>
      </c>
      <c r="C161" s="1723" t="s">
        <v>56</v>
      </c>
      <c r="D161" s="1594" t="s">
        <v>1101</v>
      </c>
      <c r="E161" s="1615" t="s">
        <v>1137</v>
      </c>
      <c r="F161" s="1616" t="s">
        <v>57</v>
      </c>
      <c r="G161" s="1429"/>
      <c r="H161" s="1430"/>
      <c r="I161" s="1654" t="s">
        <v>606</v>
      </c>
      <c r="J161" s="1645"/>
      <c r="K161" s="1569"/>
      <c r="L161" s="470"/>
      <c r="M161" s="470"/>
      <c r="N161" s="470"/>
      <c r="O161" s="470"/>
      <c r="P161" s="470"/>
      <c r="Q161" s="470"/>
      <c r="R161" s="470"/>
      <c r="T161" s="990"/>
      <c r="U161" s="991" t="s">
        <v>1121</v>
      </c>
    </row>
    <row r="162" spans="1:21" s="283" customFormat="1" ht="16.149999999999999" customHeight="1">
      <c r="A162" s="1005"/>
      <c r="B162" s="1730"/>
      <c r="C162" s="1724"/>
      <c r="D162" s="1643"/>
      <c r="E162" s="1717"/>
      <c r="F162" s="1598"/>
      <c r="G162" s="1431"/>
      <c r="H162" s="1432"/>
      <c r="I162" s="1654"/>
      <c r="J162" s="1645"/>
      <c r="K162" s="1570"/>
      <c r="L162" s="470"/>
      <c r="M162" s="470"/>
      <c r="N162" s="470"/>
      <c r="O162" s="470"/>
      <c r="P162" s="470"/>
      <c r="Q162" s="470"/>
      <c r="R162" s="470"/>
      <c r="T162" s="984"/>
      <c r="U162" s="978"/>
    </row>
    <row r="163" spans="1:21" s="283" customFormat="1" ht="16.149999999999999" customHeight="1">
      <c r="A163" s="1005"/>
      <c r="B163" s="1609" t="s">
        <v>699</v>
      </c>
      <c r="C163" s="1723" t="s">
        <v>58</v>
      </c>
      <c r="D163" s="1594" t="s">
        <v>1102</v>
      </c>
      <c r="E163" s="1615" t="s">
        <v>1137</v>
      </c>
      <c r="F163" s="1616" t="s">
        <v>2127</v>
      </c>
      <c r="G163" s="1429"/>
      <c r="H163" s="1430" t="s">
        <v>1124</v>
      </c>
      <c r="I163" s="1654" t="s">
        <v>609</v>
      </c>
      <c r="J163" s="1645"/>
      <c r="K163" s="1569"/>
      <c r="L163" s="470"/>
      <c r="M163" s="470"/>
      <c r="N163" s="470"/>
      <c r="O163" s="470"/>
      <c r="P163" s="470"/>
      <c r="Q163" s="470"/>
      <c r="R163" s="470"/>
      <c r="T163" s="990"/>
      <c r="U163" s="991"/>
    </row>
    <row r="164" spans="1:21" s="283" customFormat="1" ht="16.149999999999999" customHeight="1">
      <c r="A164" s="1005"/>
      <c r="B164" s="1607"/>
      <c r="C164" s="1724"/>
      <c r="D164" s="1643"/>
      <c r="E164" s="1717"/>
      <c r="F164" s="1598"/>
      <c r="G164" s="1431"/>
      <c r="H164" s="1432"/>
      <c r="I164" s="1654"/>
      <c r="J164" s="1645"/>
      <c r="K164" s="1570"/>
      <c r="L164" s="470"/>
      <c r="M164" s="470"/>
      <c r="N164" s="470"/>
      <c r="O164" s="470"/>
      <c r="P164" s="470"/>
      <c r="Q164" s="470"/>
      <c r="R164" s="470"/>
      <c r="T164" s="984"/>
      <c r="U164" s="978"/>
    </row>
    <row r="165" spans="1:21" s="283" customFormat="1" ht="16.149999999999999" customHeight="1">
      <c r="A165" s="1005"/>
      <c r="B165" s="1669">
        <v>330</v>
      </c>
      <c r="C165" s="1723" t="s">
        <v>59</v>
      </c>
      <c r="D165" s="1594" t="s">
        <v>1101</v>
      </c>
      <c r="E165" s="1718" t="s">
        <v>1004</v>
      </c>
      <c r="F165" s="1616" t="s">
        <v>2129</v>
      </c>
      <c r="G165" s="1429" t="s">
        <v>1126</v>
      </c>
      <c r="H165" s="1430" t="s">
        <v>1124</v>
      </c>
      <c r="I165" s="1654" t="s">
        <v>609</v>
      </c>
      <c r="J165" s="1645"/>
      <c r="K165" s="1569"/>
      <c r="L165" s="470"/>
      <c r="M165" s="470"/>
      <c r="N165" s="470"/>
      <c r="O165" s="470"/>
      <c r="P165" s="470"/>
      <c r="Q165" s="470"/>
      <c r="R165" s="470"/>
      <c r="T165" s="990"/>
      <c r="U165" s="991"/>
    </row>
    <row r="166" spans="1:21" s="283" customFormat="1" ht="16.149999999999999" customHeight="1">
      <c r="A166" s="1005"/>
      <c r="B166" s="1670"/>
      <c r="C166" s="1724"/>
      <c r="D166" s="1643"/>
      <c r="E166" s="1717"/>
      <c r="F166" s="1598"/>
      <c r="G166" s="1431"/>
      <c r="H166" s="1432"/>
      <c r="I166" s="1654"/>
      <c r="J166" s="1645"/>
      <c r="K166" s="1570"/>
      <c r="L166" s="470"/>
      <c r="M166" s="470"/>
      <c r="N166" s="470"/>
      <c r="O166" s="470"/>
      <c r="P166" s="470"/>
      <c r="Q166" s="470"/>
      <c r="R166" s="470"/>
      <c r="T166" s="984"/>
      <c r="U166" s="978"/>
    </row>
    <row r="167" spans="1:21" s="470" customFormat="1" ht="16.149999999999999" customHeight="1">
      <c r="A167" s="1005"/>
      <c r="B167" s="1572">
        <v>410</v>
      </c>
      <c r="C167" s="1723" t="s">
        <v>1802</v>
      </c>
      <c r="D167" s="1594" t="s">
        <v>1101</v>
      </c>
      <c r="E167" s="1718" t="s">
        <v>1004</v>
      </c>
      <c r="F167" s="1616" t="s">
        <v>1865</v>
      </c>
      <c r="G167" s="1429"/>
      <c r="H167" s="1430"/>
      <c r="I167" s="1654" t="s">
        <v>602</v>
      </c>
      <c r="J167" s="1645"/>
      <c r="K167" s="1848"/>
      <c r="T167" s="990" t="s">
        <v>1760</v>
      </c>
      <c r="U167" s="991"/>
    </row>
    <row r="168" spans="1:21" s="470" customFormat="1" ht="16.149999999999999" customHeight="1">
      <c r="A168" s="1005"/>
      <c r="B168" s="1684"/>
      <c r="C168" s="1724"/>
      <c r="D168" s="1643"/>
      <c r="E168" s="1717"/>
      <c r="F168" s="1598"/>
      <c r="G168" s="1431"/>
      <c r="H168" s="1432"/>
      <c r="I168" s="1654"/>
      <c r="J168" s="1645"/>
      <c r="K168" s="1849"/>
      <c r="T168" s="977">
        <v>45071</v>
      </c>
      <c r="U168" s="978"/>
    </row>
    <row r="169" spans="1:21" s="283" customFormat="1" ht="16.149999999999999" customHeight="1">
      <c r="A169" s="975"/>
      <c r="B169" s="1759" t="s">
        <v>701</v>
      </c>
      <c r="C169" s="1712" t="s">
        <v>226</v>
      </c>
      <c r="D169" s="1812" t="s">
        <v>703</v>
      </c>
      <c r="E169" s="1606" t="s">
        <v>1004</v>
      </c>
      <c r="F169" s="1586" t="s">
        <v>1115</v>
      </c>
      <c r="G169" s="998"/>
      <c r="H169" s="991"/>
      <c r="I169" s="1633" t="s">
        <v>602</v>
      </c>
      <c r="J169" s="1662"/>
      <c r="K169" s="1621"/>
      <c r="L169" s="470"/>
      <c r="M169" s="470"/>
      <c r="N169" s="470"/>
      <c r="O169" s="470"/>
      <c r="P169" s="470"/>
      <c r="Q169" s="470"/>
      <c r="R169" s="470"/>
      <c r="T169" s="990" t="s">
        <v>219</v>
      </c>
      <c r="U169" s="991"/>
    </row>
    <row r="170" spans="1:21" s="283" customFormat="1" ht="16.149999999999999" customHeight="1">
      <c r="A170" s="975"/>
      <c r="B170" s="1759"/>
      <c r="C170" s="1712"/>
      <c r="D170" s="1623"/>
      <c r="E170" s="1609"/>
      <c r="F170" s="1586"/>
      <c r="G170" s="998"/>
      <c r="H170" s="991"/>
      <c r="I170" s="1633"/>
      <c r="J170" s="1662"/>
      <c r="K170" s="1621"/>
      <c r="L170" s="470"/>
      <c r="M170" s="470"/>
      <c r="N170" s="470"/>
      <c r="O170" s="470"/>
      <c r="P170" s="470"/>
      <c r="Q170" s="470"/>
      <c r="R170" s="470"/>
      <c r="T170" s="1026">
        <v>43171</v>
      </c>
      <c r="U170" s="991"/>
    </row>
    <row r="171" spans="1:21" s="403" customFormat="1" ht="16.149999999999999" customHeight="1">
      <c r="A171" s="1005"/>
      <c r="B171" s="1759"/>
      <c r="C171" s="1712"/>
      <c r="D171" s="1623"/>
      <c r="E171" s="1626"/>
      <c r="F171" s="1586"/>
      <c r="G171" s="998"/>
      <c r="H171" s="991"/>
      <c r="I171" s="1633"/>
      <c r="J171" s="1662"/>
      <c r="K171" s="1621"/>
      <c r="L171" s="470"/>
      <c r="M171" s="470"/>
      <c r="N171" s="470"/>
      <c r="O171" s="470"/>
      <c r="P171" s="470"/>
      <c r="Q171" s="470"/>
      <c r="R171" s="470"/>
      <c r="T171" s="999"/>
      <c r="U171" s="991"/>
    </row>
    <row r="172" spans="1:21" s="403" customFormat="1" ht="16.149999999999999" customHeight="1">
      <c r="A172" s="1005"/>
      <c r="B172" s="1759"/>
      <c r="C172" s="1816" t="s">
        <v>895</v>
      </c>
      <c r="D172" s="1810" t="s">
        <v>703</v>
      </c>
      <c r="E172" s="1817" t="s">
        <v>1004</v>
      </c>
      <c r="F172" s="1715" t="s">
        <v>1756</v>
      </c>
      <c r="G172" s="1028" t="s">
        <v>1126</v>
      </c>
      <c r="H172" s="1030" t="s">
        <v>1124</v>
      </c>
      <c r="I172" s="1720" t="s">
        <v>609</v>
      </c>
      <c r="J172" s="1850"/>
      <c r="K172" s="1852"/>
      <c r="L172" s="470"/>
      <c r="M172" s="470"/>
      <c r="N172" s="470"/>
      <c r="O172" s="470"/>
      <c r="P172" s="470"/>
      <c r="Q172" s="470"/>
      <c r="R172" s="470"/>
      <c r="T172" s="1029"/>
      <c r="U172" s="1030"/>
    </row>
    <row r="173" spans="1:21" s="403" customFormat="1" ht="16.149999999999999" customHeight="1">
      <c r="A173" s="1005"/>
      <c r="B173" s="1759"/>
      <c r="C173" s="1752"/>
      <c r="D173" s="1811"/>
      <c r="E173" s="1818"/>
      <c r="F173" s="1716"/>
      <c r="G173" s="1016"/>
      <c r="H173" s="1018"/>
      <c r="I173" s="1721"/>
      <c r="J173" s="1851"/>
      <c r="K173" s="1830"/>
      <c r="L173" s="470"/>
      <c r="M173" s="470"/>
      <c r="N173" s="470"/>
      <c r="O173" s="470"/>
      <c r="P173" s="470"/>
      <c r="Q173" s="470"/>
      <c r="R173" s="470"/>
      <c r="T173" s="1017"/>
      <c r="U173" s="1018"/>
    </row>
    <row r="174" spans="1:21" s="283" customFormat="1" ht="16.149999999999999" customHeight="1">
      <c r="A174" s="1005"/>
      <c r="B174" s="1759"/>
      <c r="C174" s="1685" t="s">
        <v>896</v>
      </c>
      <c r="D174" s="1660" t="s">
        <v>703</v>
      </c>
      <c r="E174" s="1606" t="s">
        <v>1004</v>
      </c>
      <c r="F174" s="1586" t="s">
        <v>1757</v>
      </c>
      <c r="G174" s="998" t="s">
        <v>1126</v>
      </c>
      <c r="H174" s="991" t="s">
        <v>1124</v>
      </c>
      <c r="I174" s="1618" t="s">
        <v>609</v>
      </c>
      <c r="J174" s="1620"/>
      <c r="K174" s="1621"/>
      <c r="L174" s="470"/>
      <c r="M174" s="470"/>
      <c r="N174" s="470"/>
      <c r="O174" s="470"/>
      <c r="P174" s="470"/>
      <c r="Q174" s="470"/>
      <c r="R174" s="470"/>
      <c r="T174" s="990"/>
      <c r="U174" s="991"/>
    </row>
    <row r="175" spans="1:21" s="283" customFormat="1" ht="16.149999999999999" customHeight="1">
      <c r="A175" s="1005"/>
      <c r="B175" s="1606"/>
      <c r="C175" s="1668"/>
      <c r="D175" s="1600"/>
      <c r="E175" s="1607"/>
      <c r="F175" s="1587"/>
      <c r="G175" s="976"/>
      <c r="H175" s="978"/>
      <c r="I175" s="1719"/>
      <c r="J175" s="1636"/>
      <c r="K175" s="1570"/>
      <c r="L175" s="470"/>
      <c r="M175" s="470"/>
      <c r="N175" s="470"/>
      <c r="O175" s="470"/>
      <c r="P175" s="470"/>
      <c r="Q175" s="470"/>
      <c r="R175" s="470"/>
      <c r="T175" s="984"/>
      <c r="U175" s="978"/>
    </row>
    <row r="176" spans="1:21" s="283" customFormat="1" ht="16.149999999999999" customHeight="1">
      <c r="A176" s="975"/>
      <c r="B176" s="1670">
        <v>380</v>
      </c>
      <c r="C176" s="1668" t="s">
        <v>518</v>
      </c>
      <c r="D176" s="1600" t="s">
        <v>1101</v>
      </c>
      <c r="E176" s="1688" t="s">
        <v>1004</v>
      </c>
      <c r="F176" s="1646" t="s">
        <v>1141</v>
      </c>
      <c r="G176" s="980"/>
      <c r="H176" s="982"/>
      <c r="I176" s="1617" t="s">
        <v>603</v>
      </c>
      <c r="J176" s="1619"/>
      <c r="K176" s="1569"/>
      <c r="L176" s="470"/>
      <c r="M176" s="470"/>
      <c r="N176" s="470"/>
      <c r="O176" s="470"/>
      <c r="P176" s="470"/>
      <c r="Q176" s="470"/>
      <c r="R176" s="470"/>
      <c r="T176" s="981"/>
      <c r="U176" s="982"/>
    </row>
    <row r="177" spans="1:21" s="283" customFormat="1" ht="16.149999999999999" customHeight="1">
      <c r="A177" s="975"/>
      <c r="B177" s="1670"/>
      <c r="C177" s="1668"/>
      <c r="D177" s="1600"/>
      <c r="E177" s="1607"/>
      <c r="F177" s="1587"/>
      <c r="G177" s="976"/>
      <c r="H177" s="978"/>
      <c r="I177" s="1618"/>
      <c r="J177" s="1620"/>
      <c r="K177" s="1570"/>
      <c r="L177" s="470"/>
      <c r="M177" s="470"/>
      <c r="N177" s="470"/>
      <c r="O177" s="470"/>
      <c r="P177" s="470"/>
      <c r="Q177" s="470"/>
      <c r="R177" s="470"/>
      <c r="T177" s="984"/>
      <c r="U177" s="978"/>
    </row>
    <row r="178" spans="1:21" s="470" customFormat="1" ht="16.149999999999999" customHeight="1">
      <c r="A178" s="975"/>
      <c r="B178" s="1615" t="s">
        <v>699</v>
      </c>
      <c r="C178" s="1668" t="s">
        <v>1593</v>
      </c>
      <c r="D178" s="1596" t="s">
        <v>1102</v>
      </c>
      <c r="E178" s="1609"/>
      <c r="F178" s="1587" t="s">
        <v>1594</v>
      </c>
      <c r="G178" s="998"/>
      <c r="H178" s="991"/>
      <c r="I178" s="1617" t="s">
        <v>1510</v>
      </c>
      <c r="J178" s="1619"/>
      <c r="K178" s="1621"/>
      <c r="T178" s="981"/>
      <c r="U178" s="991"/>
    </row>
    <row r="179" spans="1:21" s="470" customFormat="1" ht="16.149999999999999" customHeight="1">
      <c r="A179" s="975"/>
      <c r="B179" s="1717"/>
      <c r="C179" s="1668"/>
      <c r="D179" s="1600"/>
      <c r="E179" s="1607"/>
      <c r="F179" s="1585"/>
      <c r="G179" s="976"/>
      <c r="H179" s="978"/>
      <c r="I179" s="1618"/>
      <c r="J179" s="1620"/>
      <c r="K179" s="1570"/>
      <c r="T179" s="984"/>
      <c r="U179" s="978"/>
    </row>
    <row r="180" spans="1:21" s="283" customFormat="1" ht="16.149999999999999" customHeight="1">
      <c r="A180" s="1005"/>
      <c r="B180" s="1670">
        <v>340</v>
      </c>
      <c r="C180" s="1668" t="s">
        <v>429</v>
      </c>
      <c r="D180" s="1600" t="s">
        <v>945</v>
      </c>
      <c r="E180" s="1638" t="s">
        <v>1137</v>
      </c>
      <c r="F180" s="1585" t="s">
        <v>560</v>
      </c>
      <c r="G180" s="980"/>
      <c r="H180" s="982"/>
      <c r="I180" s="1617" t="s">
        <v>603</v>
      </c>
      <c r="J180" s="1619"/>
      <c r="K180" s="1569"/>
      <c r="L180" s="470"/>
      <c r="M180" s="470"/>
      <c r="N180" s="470"/>
      <c r="O180" s="470"/>
      <c r="P180" s="470"/>
      <c r="Q180" s="470"/>
      <c r="R180" s="470"/>
      <c r="T180" s="981"/>
      <c r="U180" s="982"/>
    </row>
    <row r="181" spans="1:21" s="283" customFormat="1" ht="16.149999999999999" customHeight="1">
      <c r="A181" s="1005"/>
      <c r="B181" s="1670"/>
      <c r="C181" s="1668"/>
      <c r="D181" s="1600"/>
      <c r="E181" s="1609"/>
      <c r="F181" s="1585"/>
      <c r="G181" s="1027"/>
      <c r="H181" s="978"/>
      <c r="I181" s="1618"/>
      <c r="J181" s="1620"/>
      <c r="K181" s="1570"/>
      <c r="L181" s="470"/>
      <c r="M181" s="470"/>
      <c r="N181" s="470"/>
      <c r="O181" s="470"/>
      <c r="P181" s="470"/>
      <c r="Q181" s="470"/>
      <c r="R181" s="470"/>
      <c r="T181" s="977"/>
      <c r="U181" s="978"/>
    </row>
    <row r="182" spans="1:21" s="385" customFormat="1" ht="16.149999999999999" customHeight="1">
      <c r="A182" s="1005"/>
      <c r="B182" s="1670">
        <v>350</v>
      </c>
      <c r="C182" s="1668" t="s">
        <v>618</v>
      </c>
      <c r="D182" s="1600"/>
      <c r="E182" s="1607"/>
      <c r="F182" s="1585" t="s">
        <v>977</v>
      </c>
      <c r="G182" s="980"/>
      <c r="H182" s="982"/>
      <c r="I182" s="1617" t="s">
        <v>602</v>
      </c>
      <c r="J182" s="1619"/>
      <c r="K182" s="1569"/>
      <c r="L182" s="470"/>
      <c r="M182" s="470"/>
      <c r="N182" s="470"/>
      <c r="O182" s="470"/>
      <c r="P182" s="470"/>
      <c r="Q182" s="470"/>
      <c r="R182" s="470"/>
      <c r="T182" s="981" t="s">
        <v>1872</v>
      </c>
      <c r="U182" s="982"/>
    </row>
    <row r="183" spans="1:21" s="385" customFormat="1" ht="16.149999999999999" customHeight="1">
      <c r="A183" s="1005"/>
      <c r="B183" s="1670"/>
      <c r="C183" s="1668"/>
      <c r="D183" s="1600"/>
      <c r="E183" s="1607"/>
      <c r="F183" s="1585"/>
      <c r="G183" s="976"/>
      <c r="H183" s="978"/>
      <c r="I183" s="1618"/>
      <c r="J183" s="1620"/>
      <c r="K183" s="1570"/>
      <c r="L183" s="470"/>
      <c r="M183" s="470"/>
      <c r="N183" s="470"/>
      <c r="O183" s="470"/>
      <c r="P183" s="470"/>
      <c r="Q183" s="470"/>
      <c r="R183" s="470"/>
      <c r="T183" s="977">
        <v>40084</v>
      </c>
      <c r="U183" s="978"/>
    </row>
    <row r="184" spans="1:21" s="283" customFormat="1" ht="16.149999999999999" customHeight="1">
      <c r="A184" s="1005"/>
      <c r="B184" s="1572">
        <v>390</v>
      </c>
      <c r="C184" s="1685" t="s">
        <v>1743</v>
      </c>
      <c r="D184" s="1658" t="s">
        <v>1744</v>
      </c>
      <c r="E184" s="1609" t="s">
        <v>1137</v>
      </c>
      <c r="F184" s="1587" t="s">
        <v>1758</v>
      </c>
      <c r="G184" s="998" t="s">
        <v>1126</v>
      </c>
      <c r="H184" s="991" t="s">
        <v>1124</v>
      </c>
      <c r="I184" s="1617" t="s">
        <v>1510</v>
      </c>
      <c r="J184" s="1619"/>
      <c r="K184" s="1621"/>
      <c r="L184" s="470"/>
      <c r="M184" s="470"/>
      <c r="N184" s="470"/>
      <c r="O184" s="470"/>
      <c r="P184" s="470"/>
      <c r="Q184" s="470"/>
      <c r="R184" s="470"/>
      <c r="T184" s="981"/>
      <c r="U184" s="991"/>
    </row>
    <row r="185" spans="1:21" s="283" customFormat="1" ht="16.149999999999999" customHeight="1">
      <c r="A185" s="1005"/>
      <c r="B185" s="1684"/>
      <c r="C185" s="1668"/>
      <c r="D185" s="1689"/>
      <c r="E185" s="1607"/>
      <c r="F185" s="1585"/>
      <c r="G185" s="976"/>
      <c r="H185" s="978"/>
      <c r="I185" s="1618"/>
      <c r="J185" s="1620"/>
      <c r="K185" s="1570"/>
      <c r="L185" s="470"/>
      <c r="M185" s="470"/>
      <c r="N185" s="470"/>
      <c r="O185" s="470"/>
      <c r="P185" s="470"/>
      <c r="Q185" s="470"/>
      <c r="R185" s="470"/>
      <c r="T185" s="984"/>
      <c r="U185" s="978"/>
    </row>
    <row r="186" spans="1:21" s="470" customFormat="1" ht="16.149999999999999" customHeight="1">
      <c r="A186" s="1005"/>
      <c r="B186" s="1615" t="s">
        <v>1590</v>
      </c>
      <c r="C186" s="1685" t="s">
        <v>1591</v>
      </c>
      <c r="D186" s="1596" t="s">
        <v>1595</v>
      </c>
      <c r="E186" s="1609" t="s">
        <v>1137</v>
      </c>
      <c r="F186" s="1586" t="s">
        <v>1592</v>
      </c>
      <c r="G186" s="998"/>
      <c r="H186" s="991" t="s">
        <v>1124</v>
      </c>
      <c r="I186" s="1719" t="s">
        <v>606</v>
      </c>
      <c r="J186" s="1636"/>
      <c r="K186" s="1569"/>
      <c r="T186" s="990"/>
      <c r="U186" s="991"/>
    </row>
    <row r="187" spans="1:21" s="470" customFormat="1" ht="16.149999999999999" customHeight="1">
      <c r="A187" s="1005"/>
      <c r="B187" s="1717"/>
      <c r="C187" s="1668"/>
      <c r="D187" s="1600"/>
      <c r="E187" s="1607"/>
      <c r="F187" s="1587"/>
      <c r="G187" s="976"/>
      <c r="H187" s="978"/>
      <c r="I187" s="1719"/>
      <c r="J187" s="1636"/>
      <c r="K187" s="1570"/>
      <c r="T187" s="984"/>
      <c r="U187" s="978"/>
    </row>
    <row r="188" spans="1:21" s="383" customFormat="1" ht="16.149999999999999" customHeight="1">
      <c r="A188" s="1005"/>
      <c r="B188" s="1729" t="s">
        <v>700</v>
      </c>
      <c r="C188" s="1685" t="s">
        <v>1136</v>
      </c>
      <c r="D188" s="1596"/>
      <c r="E188" s="1606" t="s">
        <v>1004</v>
      </c>
      <c r="F188" s="1587" t="s">
        <v>1116</v>
      </c>
      <c r="G188" s="998" t="s">
        <v>1126</v>
      </c>
      <c r="H188" s="991" t="s">
        <v>1124</v>
      </c>
      <c r="I188" s="1617" t="s">
        <v>602</v>
      </c>
      <c r="J188" s="1619"/>
      <c r="K188" s="1621"/>
      <c r="L188" s="470"/>
      <c r="M188" s="470"/>
      <c r="N188" s="470"/>
      <c r="O188" s="470"/>
      <c r="P188" s="470"/>
      <c r="Q188" s="470"/>
      <c r="R188" s="470"/>
      <c r="T188" s="990"/>
      <c r="U188" s="991"/>
    </row>
    <row r="189" spans="1:21" s="383" customFormat="1" ht="16.149999999999999" customHeight="1">
      <c r="A189" s="1005"/>
      <c r="B189" s="1790"/>
      <c r="C189" s="1668"/>
      <c r="D189" s="1600"/>
      <c r="E189" s="1607"/>
      <c r="F189" s="1585"/>
      <c r="G189" s="976"/>
      <c r="H189" s="978"/>
      <c r="I189" s="1618"/>
      <c r="J189" s="1620"/>
      <c r="K189" s="1570"/>
      <c r="L189" s="470"/>
      <c r="M189" s="470"/>
      <c r="N189" s="470"/>
      <c r="O189" s="470"/>
      <c r="P189" s="470"/>
      <c r="Q189" s="470"/>
      <c r="R189" s="470"/>
      <c r="T189" s="984"/>
      <c r="U189" s="978"/>
    </row>
    <row r="190" spans="1:21" s="385" customFormat="1" ht="16.149999999999999" customHeight="1">
      <c r="A190" s="1005"/>
      <c r="B190" s="1665" t="s">
        <v>971</v>
      </c>
      <c r="C190" s="1668" t="s">
        <v>619</v>
      </c>
      <c r="D190" s="1600"/>
      <c r="E190" s="1607"/>
      <c r="F190" s="1585" t="s">
        <v>978</v>
      </c>
      <c r="G190" s="980"/>
      <c r="H190" s="982"/>
      <c r="I190" s="1617" t="s">
        <v>602</v>
      </c>
      <c r="J190" s="1619"/>
      <c r="K190" s="1569"/>
      <c r="L190" s="470"/>
      <c r="M190" s="470"/>
      <c r="N190" s="470"/>
      <c r="O190" s="470"/>
      <c r="P190" s="470"/>
      <c r="Q190" s="470"/>
      <c r="R190" s="470"/>
      <c r="T190" s="981" t="s">
        <v>952</v>
      </c>
      <c r="U190" s="982"/>
    </row>
    <row r="191" spans="1:21" s="385" customFormat="1" ht="16.149999999999999" customHeight="1">
      <c r="A191" s="1627" t="s">
        <v>1144</v>
      </c>
      <c r="B191" s="1665"/>
      <c r="C191" s="1668"/>
      <c r="D191" s="1600"/>
      <c r="E191" s="1607"/>
      <c r="F191" s="1585"/>
      <c r="G191" s="976"/>
      <c r="H191" s="978"/>
      <c r="I191" s="1618"/>
      <c r="J191" s="1620"/>
      <c r="K191" s="1570"/>
      <c r="L191" s="470"/>
      <c r="M191" s="470"/>
      <c r="N191" s="470"/>
      <c r="O191" s="470"/>
      <c r="P191" s="470"/>
      <c r="Q191" s="470"/>
      <c r="R191" s="470"/>
      <c r="T191" s="984" t="s">
        <v>953</v>
      </c>
      <c r="U191" s="978"/>
    </row>
    <row r="192" spans="1:21" s="385" customFormat="1" ht="16.149999999999999" customHeight="1">
      <c r="A192" s="1627"/>
      <c r="B192" s="1665" t="s">
        <v>971</v>
      </c>
      <c r="C192" s="1668" t="s">
        <v>620</v>
      </c>
      <c r="D192" s="1600"/>
      <c r="E192" s="1607"/>
      <c r="F192" s="1585" t="s">
        <v>979</v>
      </c>
      <c r="G192" s="980"/>
      <c r="H192" s="982"/>
      <c r="I192" s="1617" t="s">
        <v>602</v>
      </c>
      <c r="J192" s="1619"/>
      <c r="K192" s="1569"/>
      <c r="L192" s="470"/>
      <c r="M192" s="470"/>
      <c r="N192" s="470"/>
      <c r="O192" s="470"/>
      <c r="P192" s="470"/>
      <c r="Q192" s="470"/>
      <c r="R192" s="470"/>
      <c r="T192" s="981" t="s">
        <v>954</v>
      </c>
      <c r="U192" s="982"/>
    </row>
    <row r="193" spans="1:21" s="385" customFormat="1" ht="16.149999999999999" customHeight="1" thickBot="1">
      <c r="A193" s="985"/>
      <c r="B193" s="1732"/>
      <c r="C193" s="1773"/>
      <c r="D193" s="1655"/>
      <c r="E193" s="1683"/>
      <c r="F193" s="1588"/>
      <c r="G193" s="986"/>
      <c r="H193" s="988"/>
      <c r="I193" s="1814"/>
      <c r="J193" s="1809"/>
      <c r="K193" s="1622"/>
      <c r="L193" s="470"/>
      <c r="M193" s="470"/>
      <c r="N193" s="470"/>
      <c r="O193" s="470"/>
      <c r="P193" s="470"/>
      <c r="Q193" s="470"/>
      <c r="R193" s="470"/>
      <c r="T193" s="1002">
        <v>43343</v>
      </c>
      <c r="U193" s="988"/>
    </row>
    <row r="194" spans="1:21" s="287" customFormat="1" ht="16.149999999999999" customHeight="1" thickTop="1">
      <c r="A194" s="1005"/>
      <c r="B194" s="1681" t="s">
        <v>996</v>
      </c>
      <c r="C194" s="1760" t="s">
        <v>220</v>
      </c>
      <c r="D194" s="1680" t="s">
        <v>924</v>
      </c>
      <c r="E194" s="1686" t="s">
        <v>1004</v>
      </c>
      <c r="F194" s="1813" t="s">
        <v>1518</v>
      </c>
      <c r="G194" s="971"/>
      <c r="H194" s="973" t="s">
        <v>1124</v>
      </c>
      <c r="I194" s="1815" t="s">
        <v>603</v>
      </c>
      <c r="J194" s="1635"/>
      <c r="K194" s="1630"/>
      <c r="L194" s="470"/>
      <c r="M194" s="470"/>
      <c r="N194" s="470"/>
      <c r="O194" s="470"/>
      <c r="P194" s="470"/>
      <c r="Q194" s="470"/>
      <c r="R194" s="470"/>
      <c r="T194" s="972"/>
      <c r="U194" s="973"/>
    </row>
    <row r="195" spans="1:21" s="283" customFormat="1" ht="16.149999999999999" customHeight="1">
      <c r="A195" s="1005"/>
      <c r="B195" s="1682"/>
      <c r="C195" s="1668"/>
      <c r="D195" s="1600"/>
      <c r="E195" s="1607"/>
      <c r="F195" s="1585"/>
      <c r="G195" s="976"/>
      <c r="H195" s="978"/>
      <c r="I195" s="1719"/>
      <c r="J195" s="1636"/>
      <c r="K195" s="1570"/>
      <c r="L195" s="470"/>
      <c r="M195" s="470"/>
      <c r="N195" s="470"/>
      <c r="O195" s="470"/>
      <c r="P195" s="470"/>
      <c r="Q195" s="470"/>
      <c r="R195" s="470"/>
      <c r="T195" s="984"/>
      <c r="U195" s="978"/>
    </row>
    <row r="196" spans="1:21" s="283" customFormat="1" ht="16.149999999999999" customHeight="1">
      <c r="A196" s="975"/>
      <c r="B196" s="1572">
        <v>1270</v>
      </c>
      <c r="C196" s="1685" t="s">
        <v>290</v>
      </c>
      <c r="D196" s="1596" t="s">
        <v>921</v>
      </c>
      <c r="E196" s="1609" t="s">
        <v>1137</v>
      </c>
      <c r="F196" s="1587" t="s">
        <v>291</v>
      </c>
      <c r="G196" s="998"/>
      <c r="H196" s="991"/>
      <c r="I196" s="1633"/>
      <c r="J196" s="1662" t="s">
        <v>604</v>
      </c>
      <c r="K196" s="1621"/>
      <c r="L196" s="470"/>
      <c r="M196" s="470"/>
      <c r="N196" s="470"/>
      <c r="O196" s="470"/>
      <c r="P196" s="470"/>
      <c r="Q196" s="470"/>
      <c r="R196" s="470"/>
      <c r="T196" s="990"/>
      <c r="U196" s="991"/>
    </row>
    <row r="197" spans="1:21" s="283" customFormat="1" ht="16.149999999999999" customHeight="1">
      <c r="A197" s="975"/>
      <c r="B197" s="1684"/>
      <c r="C197" s="1687"/>
      <c r="D197" s="1595"/>
      <c r="E197" s="1638"/>
      <c r="F197" s="1646"/>
      <c r="G197" s="998"/>
      <c r="H197" s="991"/>
      <c r="I197" s="1618"/>
      <c r="J197" s="1620"/>
      <c r="K197" s="1621"/>
      <c r="L197" s="470"/>
      <c r="M197" s="470"/>
      <c r="N197" s="470"/>
      <c r="O197" s="470"/>
      <c r="P197" s="470"/>
      <c r="Q197" s="470"/>
      <c r="R197" s="470"/>
      <c r="T197" s="990"/>
      <c r="U197" s="991"/>
    </row>
    <row r="198" spans="1:21" s="283" customFormat="1" ht="16.149999999999999" customHeight="1">
      <c r="A198" s="1627" t="s">
        <v>1131</v>
      </c>
      <c r="B198" s="1665" t="s">
        <v>971</v>
      </c>
      <c r="C198" s="1668" t="s">
        <v>295</v>
      </c>
      <c r="D198" s="1600" t="s">
        <v>922</v>
      </c>
      <c r="E198" s="1607" t="s">
        <v>1137</v>
      </c>
      <c r="F198" s="1585" t="s">
        <v>527</v>
      </c>
      <c r="G198" s="980"/>
      <c r="H198" s="982"/>
      <c r="I198" s="1617"/>
      <c r="J198" s="1619" t="s">
        <v>603</v>
      </c>
      <c r="K198" s="1569"/>
      <c r="L198" s="470"/>
      <c r="M198" s="470"/>
      <c r="N198" s="470"/>
      <c r="O198" s="470"/>
      <c r="P198" s="470"/>
      <c r="Q198" s="470"/>
      <c r="R198" s="470"/>
      <c r="T198" s="981"/>
      <c r="U198" s="982"/>
    </row>
    <row r="199" spans="1:21" s="283" customFormat="1" ht="16.149999999999999" customHeight="1">
      <c r="A199" s="1627"/>
      <c r="B199" s="1665"/>
      <c r="C199" s="1687"/>
      <c r="D199" s="1600"/>
      <c r="E199" s="1638"/>
      <c r="F199" s="1646"/>
      <c r="G199" s="998"/>
      <c r="H199" s="991"/>
      <c r="I199" s="1618"/>
      <c r="J199" s="1620"/>
      <c r="K199" s="1621"/>
      <c r="L199" s="470"/>
      <c r="M199" s="470"/>
      <c r="N199" s="470"/>
      <c r="O199" s="470"/>
      <c r="P199" s="470"/>
      <c r="Q199" s="470"/>
      <c r="R199" s="470"/>
      <c r="T199" s="990"/>
      <c r="U199" s="991"/>
    </row>
    <row r="200" spans="1:21" s="283" customFormat="1" ht="16.149999999999999" customHeight="1">
      <c r="A200" s="975"/>
      <c r="B200" s="1665" t="s">
        <v>971</v>
      </c>
      <c r="C200" s="1668" t="s">
        <v>294</v>
      </c>
      <c r="D200" s="1600" t="s">
        <v>923</v>
      </c>
      <c r="E200" s="1607" t="s">
        <v>1137</v>
      </c>
      <c r="F200" s="1585" t="s">
        <v>528</v>
      </c>
      <c r="G200" s="980"/>
      <c r="H200" s="982"/>
      <c r="I200" s="1617"/>
      <c r="J200" s="1619" t="s">
        <v>602</v>
      </c>
      <c r="K200" s="1569"/>
      <c r="L200" s="470"/>
      <c r="M200" s="470"/>
      <c r="N200" s="470"/>
      <c r="O200" s="470"/>
      <c r="P200" s="470"/>
      <c r="Q200" s="470"/>
      <c r="R200" s="470"/>
      <c r="T200" s="981"/>
      <c r="U200" s="982"/>
    </row>
    <row r="201" spans="1:21" s="283" customFormat="1" ht="16.149999999999999" customHeight="1">
      <c r="A201" s="975"/>
      <c r="B201" s="1665"/>
      <c r="C201" s="1668"/>
      <c r="D201" s="1600"/>
      <c r="E201" s="1607"/>
      <c r="F201" s="1585"/>
      <c r="G201" s="976"/>
      <c r="H201" s="978"/>
      <c r="I201" s="1618"/>
      <c r="J201" s="1620"/>
      <c r="K201" s="1570"/>
      <c r="L201" s="470"/>
      <c r="M201" s="470"/>
      <c r="N201" s="470"/>
      <c r="O201" s="470"/>
      <c r="P201" s="470"/>
      <c r="Q201" s="470"/>
      <c r="R201" s="470"/>
      <c r="T201" s="984"/>
      <c r="U201" s="978"/>
    </row>
    <row r="202" spans="1:21" s="386" customFormat="1" ht="16.149999999999999" customHeight="1">
      <c r="A202" s="975"/>
      <c r="B202" s="1665" t="s">
        <v>971</v>
      </c>
      <c r="C202" s="1685" t="s">
        <v>513</v>
      </c>
      <c r="D202" s="1596" t="s">
        <v>933</v>
      </c>
      <c r="E202" s="1609" t="s">
        <v>90</v>
      </c>
      <c r="F202" s="1587" t="s">
        <v>562</v>
      </c>
      <c r="G202" s="998"/>
      <c r="H202" s="991"/>
      <c r="I202" s="1633" t="s">
        <v>603</v>
      </c>
      <c r="J202" s="1662"/>
      <c r="K202" s="1621"/>
      <c r="L202" s="470"/>
      <c r="M202" s="470"/>
      <c r="N202" s="470"/>
      <c r="O202" s="470"/>
      <c r="P202" s="470"/>
      <c r="Q202" s="470"/>
      <c r="R202" s="470"/>
      <c r="T202" s="990"/>
      <c r="U202" s="991"/>
    </row>
    <row r="203" spans="1:21" s="386" customFormat="1" ht="16.149999999999999" customHeight="1">
      <c r="A203" s="975"/>
      <c r="B203" s="1665"/>
      <c r="C203" s="1668"/>
      <c r="D203" s="1600"/>
      <c r="E203" s="1607"/>
      <c r="F203" s="1585"/>
      <c r="G203" s="976"/>
      <c r="H203" s="978"/>
      <c r="I203" s="1618"/>
      <c r="J203" s="1620"/>
      <c r="K203" s="1570"/>
      <c r="L203" s="470"/>
      <c r="M203" s="470"/>
      <c r="N203" s="470"/>
      <c r="O203" s="470"/>
      <c r="P203" s="470"/>
      <c r="Q203" s="470"/>
      <c r="R203" s="470"/>
      <c r="T203" s="984"/>
      <c r="U203" s="978"/>
    </row>
    <row r="204" spans="1:21" s="403" customFormat="1" ht="16.149999999999999" customHeight="1">
      <c r="A204" s="975"/>
      <c r="B204" s="1665" t="s">
        <v>971</v>
      </c>
      <c r="C204" s="1668" t="s">
        <v>517</v>
      </c>
      <c r="D204" s="1600" t="s">
        <v>934</v>
      </c>
      <c r="E204" s="1607" t="s">
        <v>90</v>
      </c>
      <c r="F204" s="1585" t="s">
        <v>563</v>
      </c>
      <c r="G204" s="980"/>
      <c r="H204" s="982"/>
      <c r="I204" s="1617" t="s">
        <v>602</v>
      </c>
      <c r="J204" s="1619"/>
      <c r="K204" s="1569"/>
      <c r="L204" s="470"/>
      <c r="M204" s="470"/>
      <c r="N204" s="470"/>
      <c r="O204" s="470"/>
      <c r="P204" s="470"/>
      <c r="Q204" s="470"/>
      <c r="R204" s="470"/>
      <c r="T204" s="981"/>
      <c r="U204" s="982"/>
    </row>
    <row r="205" spans="1:21" s="403" customFormat="1" ht="16.149999999999999" customHeight="1">
      <c r="A205" s="975"/>
      <c r="B205" s="1665"/>
      <c r="C205" s="1668"/>
      <c r="D205" s="1600"/>
      <c r="E205" s="1607"/>
      <c r="F205" s="1585"/>
      <c r="G205" s="976"/>
      <c r="H205" s="978"/>
      <c r="I205" s="1618"/>
      <c r="J205" s="1620"/>
      <c r="K205" s="1570"/>
      <c r="L205" s="470"/>
      <c r="M205" s="470"/>
      <c r="N205" s="470"/>
      <c r="O205" s="470"/>
      <c r="P205" s="470"/>
      <c r="Q205" s="470"/>
      <c r="R205" s="470"/>
      <c r="T205" s="984"/>
      <c r="U205" s="978"/>
    </row>
    <row r="206" spans="1:21" s="385" customFormat="1" ht="16.149999999999999" customHeight="1">
      <c r="A206" s="1005"/>
      <c r="B206" s="1665" t="s">
        <v>971</v>
      </c>
      <c r="C206" s="1668" t="s">
        <v>951</v>
      </c>
      <c r="D206" s="1600" t="s">
        <v>1101</v>
      </c>
      <c r="E206" s="1607"/>
      <c r="F206" s="1585" t="s">
        <v>976</v>
      </c>
      <c r="G206" s="980"/>
      <c r="H206" s="982"/>
      <c r="I206" s="1617" t="s">
        <v>602</v>
      </c>
      <c r="J206" s="1619"/>
      <c r="K206" s="1569"/>
      <c r="L206" s="470"/>
      <c r="M206" s="470"/>
      <c r="N206" s="470"/>
      <c r="O206" s="470"/>
      <c r="P206" s="470"/>
      <c r="Q206" s="470"/>
      <c r="R206" s="470"/>
      <c r="T206" s="981" t="s">
        <v>950</v>
      </c>
      <c r="U206" s="982"/>
    </row>
    <row r="207" spans="1:21" s="385" customFormat="1" ht="16.149999999999999" customHeight="1">
      <c r="A207" s="1005"/>
      <c r="B207" s="1665"/>
      <c r="C207" s="1668"/>
      <c r="D207" s="1600"/>
      <c r="E207" s="1607"/>
      <c r="F207" s="1585"/>
      <c r="G207" s="976"/>
      <c r="H207" s="978"/>
      <c r="I207" s="1618"/>
      <c r="J207" s="1620"/>
      <c r="K207" s="1570"/>
      <c r="L207" s="470"/>
      <c r="M207" s="470"/>
      <c r="N207" s="470"/>
      <c r="O207" s="470"/>
      <c r="P207" s="470"/>
      <c r="Q207" s="470"/>
      <c r="R207" s="470"/>
      <c r="T207" s="977">
        <v>38077</v>
      </c>
      <c r="U207" s="978"/>
    </row>
    <row r="208" spans="1:21" s="470" customFormat="1" ht="16.149999999999999" customHeight="1">
      <c r="A208" s="975"/>
      <c r="B208" s="1669"/>
      <c r="C208" s="1671"/>
      <c r="D208" s="1663"/>
      <c r="E208" s="1609"/>
      <c r="F208" s="1674"/>
      <c r="G208" s="998"/>
      <c r="H208" s="991"/>
      <c r="I208" s="1633"/>
      <c r="J208" s="1662"/>
      <c r="K208" s="1621"/>
      <c r="T208" s="990"/>
      <c r="U208" s="991"/>
    </row>
    <row r="209" spans="1:21" s="470" customFormat="1" ht="16.149999999999999" customHeight="1">
      <c r="A209" s="975"/>
      <c r="B209" s="1670"/>
      <c r="C209" s="1672"/>
      <c r="D209" s="1673"/>
      <c r="E209" s="1607"/>
      <c r="F209" s="1675"/>
      <c r="G209" s="976"/>
      <c r="H209" s="978"/>
      <c r="I209" s="1618"/>
      <c r="J209" s="1620"/>
      <c r="K209" s="1570"/>
      <c r="T209" s="984"/>
      <c r="U209" s="978"/>
    </row>
    <row r="210" spans="1:21" s="403" customFormat="1" ht="16.149999999999999" customHeight="1">
      <c r="A210" s="975"/>
      <c r="B210" s="1669"/>
      <c r="C210" s="1671"/>
      <c r="D210" s="1663"/>
      <c r="E210" s="1609"/>
      <c r="F210" s="1674"/>
      <c r="G210" s="998"/>
      <c r="H210" s="991"/>
      <c r="I210" s="1633"/>
      <c r="J210" s="1662"/>
      <c r="K210" s="1621"/>
      <c r="L210" s="470"/>
      <c r="M210" s="470"/>
      <c r="N210" s="470"/>
      <c r="O210" s="470"/>
      <c r="P210" s="470"/>
      <c r="Q210" s="470"/>
      <c r="R210" s="470"/>
      <c r="T210" s="990"/>
      <c r="U210" s="991"/>
    </row>
    <row r="211" spans="1:21" s="403" customFormat="1" ht="16.149999999999999" customHeight="1" thickBot="1">
      <c r="A211" s="1031"/>
      <c r="B211" s="1679"/>
      <c r="C211" s="1676"/>
      <c r="D211" s="1664"/>
      <c r="E211" s="1677"/>
      <c r="F211" s="1678"/>
      <c r="G211" s="1032"/>
      <c r="H211" s="1034"/>
      <c r="I211" s="1666"/>
      <c r="J211" s="1667"/>
      <c r="K211" s="1661"/>
      <c r="L211" s="470"/>
      <c r="M211" s="470"/>
      <c r="N211" s="470"/>
      <c r="O211" s="470"/>
      <c r="P211" s="470"/>
      <c r="Q211" s="470"/>
      <c r="R211" s="470"/>
      <c r="T211" s="1033"/>
      <c r="U211" s="1034"/>
    </row>
    <row r="212" spans="1:21" s="520" customFormat="1" ht="18.75">
      <c r="A212" s="521" t="s">
        <v>1117</v>
      </c>
      <c r="B212" s="518"/>
      <c r="C212" s="518"/>
      <c r="D212" s="518"/>
      <c r="E212" s="518"/>
      <c r="F212" s="519"/>
      <c r="G212" s="519"/>
      <c r="H212" s="522"/>
      <c r="T212" s="524"/>
      <c r="U212" s="522"/>
    </row>
    <row r="213" spans="1:21" ht="18.75">
      <c r="A213" s="908" t="s">
        <v>1858</v>
      </c>
    </row>
    <row r="214" spans="1:21" ht="18.75">
      <c r="A214" s="1355" t="s">
        <v>1964</v>
      </c>
    </row>
    <row r="215" spans="1:21" ht="18.75">
      <c r="A215" s="517" t="s">
        <v>1149</v>
      </c>
    </row>
  </sheetData>
  <mergeCells count="784">
    <mergeCell ref="K25:K26"/>
    <mergeCell ref="K27:K28"/>
    <mergeCell ref="K149:K150"/>
    <mergeCell ref="I143:I144"/>
    <mergeCell ref="K56:K57"/>
    <mergeCell ref="K58:K59"/>
    <mergeCell ref="K64:K65"/>
    <mergeCell ref="K66:K67"/>
    <mergeCell ref="I72:I73"/>
    <mergeCell ref="K31:K32"/>
    <mergeCell ref="K54:K55"/>
    <mergeCell ref="I99:I100"/>
    <mergeCell ref="I111:I113"/>
    <mergeCell ref="J103:J104"/>
    <mergeCell ref="I122:I123"/>
    <mergeCell ref="I31:I32"/>
    <mergeCell ref="J31:J32"/>
    <mergeCell ref="K43:K49"/>
    <mergeCell ref="K39:K40"/>
    <mergeCell ref="K29:K30"/>
    <mergeCell ref="K88:K90"/>
    <mergeCell ref="K109:K110"/>
    <mergeCell ref="K70:K71"/>
    <mergeCell ref="K72:K73"/>
    <mergeCell ref="J9:J10"/>
    <mergeCell ref="B130:B132"/>
    <mergeCell ref="D130:D132"/>
    <mergeCell ref="I133:I134"/>
    <mergeCell ref="J133:J134"/>
    <mergeCell ref="I149:I150"/>
    <mergeCell ref="B141:B142"/>
    <mergeCell ref="I15:I16"/>
    <mergeCell ref="J15:J16"/>
    <mergeCell ref="J33:J34"/>
    <mergeCell ref="I35:I36"/>
    <mergeCell ref="J35:J36"/>
    <mergeCell ref="I25:I26"/>
    <mergeCell ref="J25:J26"/>
    <mergeCell ref="I27:I28"/>
    <mergeCell ref="J27:J28"/>
    <mergeCell ref="J118:J119"/>
    <mergeCell ref="J122:J123"/>
    <mergeCell ref="I103:I104"/>
    <mergeCell ref="J91:J92"/>
    <mergeCell ref="F103:F104"/>
    <mergeCell ref="F111:F113"/>
    <mergeCell ref="J93:J94"/>
    <mergeCell ref="J37:J38"/>
    <mergeCell ref="C2:H2"/>
    <mergeCell ref="A1:K1"/>
    <mergeCell ref="C141:C142"/>
    <mergeCell ref="F165:F166"/>
    <mergeCell ref="C174:C175"/>
    <mergeCell ref="B165:B166"/>
    <mergeCell ref="C143:C144"/>
    <mergeCell ref="E143:E144"/>
    <mergeCell ref="B145:B146"/>
    <mergeCell ref="B151:B152"/>
    <mergeCell ref="I3:J3"/>
    <mergeCell ref="J19:J20"/>
    <mergeCell ref="I19:I20"/>
    <mergeCell ref="J17:J18"/>
    <mergeCell ref="I17:I18"/>
    <mergeCell ref="I21:I22"/>
    <mergeCell ref="J21:J22"/>
    <mergeCell ref="I23:I24"/>
    <mergeCell ref="J23:J24"/>
    <mergeCell ref="J5:J6"/>
    <mergeCell ref="J7:J8"/>
    <mergeCell ref="E41:E42"/>
    <mergeCell ref="J84:J85"/>
    <mergeCell ref="B157:B158"/>
    <mergeCell ref="K184:K185"/>
    <mergeCell ref="I167:I168"/>
    <mergeCell ref="J167:J168"/>
    <mergeCell ref="K167:K168"/>
    <mergeCell ref="K153:K154"/>
    <mergeCell ref="K169:K171"/>
    <mergeCell ref="K182:K183"/>
    <mergeCell ref="J165:J166"/>
    <mergeCell ref="J172:J173"/>
    <mergeCell ref="K155:K156"/>
    <mergeCell ref="K159:K160"/>
    <mergeCell ref="K176:K177"/>
    <mergeCell ref="I178:I179"/>
    <mergeCell ref="J178:J179"/>
    <mergeCell ref="K178:K179"/>
    <mergeCell ref="I157:I158"/>
    <mergeCell ref="J157:J158"/>
    <mergeCell ref="K157:K158"/>
    <mergeCell ref="K165:K166"/>
    <mergeCell ref="K172:K173"/>
    <mergeCell ref="K174:K175"/>
    <mergeCell ref="K180:K181"/>
    <mergeCell ref="J182:J183"/>
    <mergeCell ref="I161:I162"/>
    <mergeCell ref="K3:K4"/>
    <mergeCell ref="K17:K18"/>
    <mergeCell ref="F3:F4"/>
    <mergeCell ref="A25:A26"/>
    <mergeCell ref="B25:B26"/>
    <mergeCell ref="C25:C26"/>
    <mergeCell ref="E25:E26"/>
    <mergeCell ref="F25:F26"/>
    <mergeCell ref="E23:E24"/>
    <mergeCell ref="F23:F24"/>
    <mergeCell ref="D5:D6"/>
    <mergeCell ref="D7:D8"/>
    <mergeCell ref="D9:D10"/>
    <mergeCell ref="D15:D16"/>
    <mergeCell ref="D17:D18"/>
    <mergeCell ref="K23:K24"/>
    <mergeCell ref="K19:K20"/>
    <mergeCell ref="K21:K22"/>
    <mergeCell ref="D19:D20"/>
    <mergeCell ref="D21:D22"/>
    <mergeCell ref="A3:A4"/>
    <mergeCell ref="B3:B4"/>
    <mergeCell ref="G3:H4"/>
    <mergeCell ref="I9:I10"/>
    <mergeCell ref="K188:K189"/>
    <mergeCell ref="K161:K162"/>
    <mergeCell ref="K163:K164"/>
    <mergeCell ref="K130:K132"/>
    <mergeCell ref="K41:K42"/>
    <mergeCell ref="K50:K51"/>
    <mergeCell ref="K143:K144"/>
    <mergeCell ref="K97:K98"/>
    <mergeCell ref="K111:K113"/>
    <mergeCell ref="K62:K63"/>
    <mergeCell ref="K68:K69"/>
    <mergeCell ref="K82:K83"/>
    <mergeCell ref="K76:K77"/>
    <mergeCell ref="K147:K148"/>
    <mergeCell ref="K151:K152"/>
    <mergeCell ref="K145:K146"/>
    <mergeCell ref="K80:K81"/>
    <mergeCell ref="K60:K61"/>
    <mergeCell ref="K78:K79"/>
    <mergeCell ref="K133:K134"/>
    <mergeCell ref="K86:K87"/>
    <mergeCell ref="K126:K127"/>
    <mergeCell ref="K74:K75"/>
    <mergeCell ref="K186:K187"/>
    <mergeCell ref="K141:K142"/>
    <mergeCell ref="K52:K53"/>
    <mergeCell ref="K135:K136"/>
    <mergeCell ref="K33:K34"/>
    <mergeCell ref="K35:K36"/>
    <mergeCell ref="K118:K119"/>
    <mergeCell ref="K116:K117"/>
    <mergeCell ref="K114:K115"/>
    <mergeCell ref="K124:K125"/>
    <mergeCell ref="K128:K129"/>
    <mergeCell ref="K139:K140"/>
    <mergeCell ref="K137:K138"/>
    <mergeCell ref="K91:K92"/>
    <mergeCell ref="K93:K94"/>
    <mergeCell ref="K99:K100"/>
    <mergeCell ref="I37:I38"/>
    <mergeCell ref="I41:I42"/>
    <mergeCell ref="F66:F67"/>
    <mergeCell ref="I52:I53"/>
    <mergeCell ref="J52:J53"/>
    <mergeCell ref="J60:J61"/>
    <mergeCell ref="J74:J75"/>
    <mergeCell ref="I80:I81"/>
    <mergeCell ref="E60:E61"/>
    <mergeCell ref="E43:E55"/>
    <mergeCell ref="J78:J79"/>
    <mergeCell ref="I78:I79"/>
    <mergeCell ref="F56:F57"/>
    <mergeCell ref="J76:J77"/>
    <mergeCell ref="J80:J81"/>
    <mergeCell ref="I60:I61"/>
    <mergeCell ref="I76:I77"/>
    <mergeCell ref="F68:F69"/>
    <mergeCell ref="F43:F49"/>
    <mergeCell ref="J43:J49"/>
    <mergeCell ref="I43:I49"/>
    <mergeCell ref="J39:J40"/>
    <mergeCell ref="I39:I40"/>
    <mergeCell ref="J58:J59"/>
    <mergeCell ref="J56:J57"/>
    <mergeCell ref="E62:E71"/>
    <mergeCell ref="D41:D42"/>
    <mergeCell ref="D43:D49"/>
    <mergeCell ref="D50:D51"/>
    <mergeCell ref="D52:D53"/>
    <mergeCell ref="D56:D57"/>
    <mergeCell ref="C70:C71"/>
    <mergeCell ref="F64:F65"/>
    <mergeCell ref="F62:F63"/>
    <mergeCell ref="F41:F42"/>
    <mergeCell ref="F58:F59"/>
    <mergeCell ref="F70:F71"/>
    <mergeCell ref="I58:I59"/>
    <mergeCell ref="J62:J71"/>
    <mergeCell ref="F54:F55"/>
    <mergeCell ref="I54:I55"/>
    <mergeCell ref="J54:J55"/>
    <mergeCell ref="F50:F51"/>
    <mergeCell ref="I62:I71"/>
    <mergeCell ref="C50:C51"/>
    <mergeCell ref="C58:C59"/>
    <mergeCell ref="C66:C67"/>
    <mergeCell ref="E56:E57"/>
    <mergeCell ref="F60:F61"/>
    <mergeCell ref="J159:J160"/>
    <mergeCell ref="J151:J152"/>
    <mergeCell ref="J147:J148"/>
    <mergeCell ref="J155:J156"/>
    <mergeCell ref="J163:J164"/>
    <mergeCell ref="J153:J154"/>
    <mergeCell ref="D118:D119"/>
    <mergeCell ref="E126:E127"/>
    <mergeCell ref="E133:E134"/>
    <mergeCell ref="J145:J146"/>
    <mergeCell ref="I163:I164"/>
    <mergeCell ref="E163:E164"/>
    <mergeCell ref="J149:J150"/>
    <mergeCell ref="I151:I152"/>
    <mergeCell ref="J97:J98"/>
    <mergeCell ref="J109:J110"/>
    <mergeCell ref="I93:I94"/>
    <mergeCell ref="J88:J90"/>
    <mergeCell ref="I88:I90"/>
    <mergeCell ref="D133:D134"/>
    <mergeCell ref="I147:I148"/>
    <mergeCell ref="F151:F152"/>
    <mergeCell ref="D147:D148"/>
    <mergeCell ref="B169:B175"/>
    <mergeCell ref="E172:E173"/>
    <mergeCell ref="E169:E171"/>
    <mergeCell ref="E174:E175"/>
    <mergeCell ref="B163:B164"/>
    <mergeCell ref="B167:B168"/>
    <mergeCell ref="D186:D187"/>
    <mergeCell ref="C167:C168"/>
    <mergeCell ref="D167:D168"/>
    <mergeCell ref="I91:I92"/>
    <mergeCell ref="B176:B177"/>
    <mergeCell ref="B186:B187"/>
    <mergeCell ref="B188:B189"/>
    <mergeCell ref="B190:B191"/>
    <mergeCell ref="B192:B193"/>
    <mergeCell ref="C192:C193"/>
    <mergeCell ref="C182:C183"/>
    <mergeCell ref="C190:C191"/>
    <mergeCell ref="C176:C177"/>
    <mergeCell ref="C180:C181"/>
    <mergeCell ref="C184:C185"/>
    <mergeCell ref="B182:B183"/>
    <mergeCell ref="C186:C187"/>
    <mergeCell ref="C178:C179"/>
    <mergeCell ref="B184:B185"/>
    <mergeCell ref="B180:B181"/>
    <mergeCell ref="C172:C173"/>
    <mergeCell ref="B178:B179"/>
    <mergeCell ref="E180:E181"/>
    <mergeCell ref="E182:E183"/>
    <mergeCell ref="C169:C171"/>
    <mergeCell ref="D163:D164"/>
    <mergeCell ref="I139:I140"/>
    <mergeCell ref="J190:J191"/>
    <mergeCell ref="J180:J181"/>
    <mergeCell ref="E178:E179"/>
    <mergeCell ref="C196:C197"/>
    <mergeCell ref="I188:I189"/>
    <mergeCell ref="I174:I175"/>
    <mergeCell ref="J192:J193"/>
    <mergeCell ref="J169:J171"/>
    <mergeCell ref="J188:J189"/>
    <mergeCell ref="J174:J175"/>
    <mergeCell ref="J186:J187"/>
    <mergeCell ref="D178:D179"/>
    <mergeCell ref="D172:D173"/>
    <mergeCell ref="C194:C195"/>
    <mergeCell ref="D169:D171"/>
    <mergeCell ref="F194:F195"/>
    <mergeCell ref="I192:I193"/>
    <mergeCell ref="D188:D189"/>
    <mergeCell ref="I194:I195"/>
    <mergeCell ref="I190:I191"/>
    <mergeCell ref="E186:E187"/>
    <mergeCell ref="I180:I181"/>
    <mergeCell ref="F182:F183"/>
    <mergeCell ref="I182:I183"/>
    <mergeCell ref="J135:J136"/>
    <mergeCell ref="F122:F123"/>
    <mergeCell ref="E137:E138"/>
    <mergeCell ref="F145:F146"/>
    <mergeCell ref="J130:J132"/>
    <mergeCell ref="J143:J144"/>
    <mergeCell ref="D128:D129"/>
    <mergeCell ref="F139:F140"/>
    <mergeCell ref="F143:F144"/>
    <mergeCell ref="I118:I119"/>
    <mergeCell ref="E122:E123"/>
    <mergeCell ref="F114:F115"/>
    <mergeCell ref="I124:I125"/>
    <mergeCell ref="E130:E132"/>
    <mergeCell ref="F128:F129"/>
    <mergeCell ref="F133:F134"/>
    <mergeCell ref="F135:F136"/>
    <mergeCell ref="E135:E136"/>
    <mergeCell ref="E128:E129"/>
    <mergeCell ref="I126:I127"/>
    <mergeCell ref="F120:F121"/>
    <mergeCell ref="F126:F127"/>
    <mergeCell ref="F130:F132"/>
    <mergeCell ref="I120:I121"/>
    <mergeCell ref="F118:F119"/>
    <mergeCell ref="F116:F117"/>
    <mergeCell ref="J111:J113"/>
    <mergeCell ref="J124:J125"/>
    <mergeCell ref="F107:F108"/>
    <mergeCell ref="E111:E113"/>
    <mergeCell ref="D137:D138"/>
    <mergeCell ref="D139:D140"/>
    <mergeCell ref="D109:D110"/>
    <mergeCell ref="D111:D113"/>
    <mergeCell ref="I130:I132"/>
    <mergeCell ref="E139:E140"/>
    <mergeCell ref="I107:I108"/>
    <mergeCell ref="I109:I110"/>
    <mergeCell ref="E109:E110"/>
    <mergeCell ref="E107:E108"/>
    <mergeCell ref="J107:J108"/>
    <mergeCell ref="J128:J129"/>
    <mergeCell ref="F137:F138"/>
    <mergeCell ref="I137:I138"/>
    <mergeCell ref="J137:J138"/>
    <mergeCell ref="J139:J140"/>
    <mergeCell ref="J126:J127"/>
    <mergeCell ref="J114:J115"/>
    <mergeCell ref="I128:I129"/>
    <mergeCell ref="I135:I136"/>
    <mergeCell ref="J120:J121"/>
    <mergeCell ref="I116:I117"/>
    <mergeCell ref="J82:J83"/>
    <mergeCell ref="B126:B127"/>
    <mergeCell ref="C126:C127"/>
    <mergeCell ref="E86:E87"/>
    <mergeCell ref="B97:B98"/>
    <mergeCell ref="C97:C98"/>
    <mergeCell ref="B82:B83"/>
    <mergeCell ref="D86:D87"/>
    <mergeCell ref="C86:C87"/>
    <mergeCell ref="C82:C83"/>
    <mergeCell ref="D84:D85"/>
    <mergeCell ref="E91:E92"/>
    <mergeCell ref="D97:D98"/>
    <mergeCell ref="B84:B85"/>
    <mergeCell ref="B118:B119"/>
    <mergeCell ref="C118:C119"/>
    <mergeCell ref="E118:E119"/>
    <mergeCell ref="C109:C110"/>
    <mergeCell ref="B103:B104"/>
    <mergeCell ref="D99:D100"/>
    <mergeCell ref="I114:I115"/>
    <mergeCell ref="J101:J102"/>
    <mergeCell ref="J99:J100"/>
    <mergeCell ref="I101:I102"/>
    <mergeCell ref="E3:E4"/>
    <mergeCell ref="B23:B24"/>
    <mergeCell ref="C23:C24"/>
    <mergeCell ref="F21:F22"/>
    <mergeCell ref="C21:C22"/>
    <mergeCell ref="B5:B6"/>
    <mergeCell ref="C5:C6"/>
    <mergeCell ref="B7:B8"/>
    <mergeCell ref="C7:C8"/>
    <mergeCell ref="F7:F8"/>
    <mergeCell ref="F5:F6"/>
    <mergeCell ref="F9:F10"/>
    <mergeCell ref="E5:E6"/>
    <mergeCell ref="B9:B10"/>
    <mergeCell ref="C9:C10"/>
    <mergeCell ref="E9:E10"/>
    <mergeCell ref="C17:C18"/>
    <mergeCell ref="C3:C4"/>
    <mergeCell ref="E15:E16"/>
    <mergeCell ref="B15:B16"/>
    <mergeCell ref="C15:C16"/>
    <mergeCell ref="F15:F16"/>
    <mergeCell ref="B21:B22"/>
    <mergeCell ref="F17:F18"/>
    <mergeCell ref="B19:B20"/>
    <mergeCell ref="C19:C20"/>
    <mergeCell ref="F19:F20"/>
    <mergeCell ref="E17:E22"/>
    <mergeCell ref="B27:B28"/>
    <mergeCell ref="C27:C28"/>
    <mergeCell ref="E27:E28"/>
    <mergeCell ref="B17:B18"/>
    <mergeCell ref="B37:B38"/>
    <mergeCell ref="D33:D34"/>
    <mergeCell ref="D35:D36"/>
    <mergeCell ref="E31:E36"/>
    <mergeCell ref="C29:C30"/>
    <mergeCell ref="C39:C40"/>
    <mergeCell ref="B39:B40"/>
    <mergeCell ref="B29:B30"/>
    <mergeCell ref="D54:D55"/>
    <mergeCell ref="C41:C42"/>
    <mergeCell ref="C31:C32"/>
    <mergeCell ref="E39:E40"/>
    <mergeCell ref="C35:C36"/>
    <mergeCell ref="B31:B36"/>
    <mergeCell ref="C37:C38"/>
    <mergeCell ref="E37:E38"/>
    <mergeCell ref="B41:B42"/>
    <mergeCell ref="C33:C34"/>
    <mergeCell ref="D37:D38"/>
    <mergeCell ref="D29:D30"/>
    <mergeCell ref="E29:E30"/>
    <mergeCell ref="F33:F34"/>
    <mergeCell ref="F39:F40"/>
    <mergeCell ref="F35:F36"/>
    <mergeCell ref="C54:C55"/>
    <mergeCell ref="B54:B55"/>
    <mergeCell ref="B43:B53"/>
    <mergeCell ref="C43:C49"/>
    <mergeCell ref="B116:B117"/>
    <mergeCell ref="C52:C53"/>
    <mergeCell ref="B74:B75"/>
    <mergeCell ref="C78:C79"/>
    <mergeCell ref="C111:C113"/>
    <mergeCell ref="B76:B77"/>
    <mergeCell ref="C72:C73"/>
    <mergeCell ref="C74:C75"/>
    <mergeCell ref="C76:C77"/>
    <mergeCell ref="B114:B115"/>
    <mergeCell ref="B88:B90"/>
    <mergeCell ref="B58:B59"/>
    <mergeCell ref="B56:B57"/>
    <mergeCell ref="C56:C57"/>
    <mergeCell ref="B60:B61"/>
    <mergeCell ref="C60:C61"/>
    <mergeCell ref="B66:B67"/>
    <mergeCell ref="B62:B63"/>
    <mergeCell ref="C62:C63"/>
    <mergeCell ref="F149:F150"/>
    <mergeCell ref="C122:C123"/>
    <mergeCell ref="C116:C117"/>
    <mergeCell ref="C120:C121"/>
    <mergeCell ref="B135:B136"/>
    <mergeCell ref="E153:E154"/>
    <mergeCell ref="F153:F154"/>
    <mergeCell ref="D149:D150"/>
    <mergeCell ref="E151:E152"/>
    <mergeCell ref="E141:E142"/>
    <mergeCell ref="F141:F142"/>
    <mergeCell ref="C149:C150"/>
    <mergeCell ref="E124:E125"/>
    <mergeCell ref="F124:F125"/>
    <mergeCell ref="C128:C129"/>
    <mergeCell ref="B128:B129"/>
    <mergeCell ref="B137:B138"/>
    <mergeCell ref="C137:C138"/>
    <mergeCell ref="B139:B140"/>
    <mergeCell ref="C139:C140"/>
    <mergeCell ref="C153:C154"/>
    <mergeCell ref="B143:B144"/>
    <mergeCell ref="B153:B154"/>
    <mergeCell ref="B155:B156"/>
    <mergeCell ref="B149:B150"/>
    <mergeCell ref="B147:B148"/>
    <mergeCell ref="C145:C146"/>
    <mergeCell ref="D76:D77"/>
    <mergeCell ref="D78:D79"/>
    <mergeCell ref="D114:D115"/>
    <mergeCell ref="C157:C158"/>
    <mergeCell ref="D107:D108"/>
    <mergeCell ref="D82:D83"/>
    <mergeCell ref="B109:B110"/>
    <mergeCell ref="B111:B113"/>
    <mergeCell ref="C133:C134"/>
    <mergeCell ref="C151:C152"/>
    <mergeCell ref="E101:E102"/>
    <mergeCell ref="F99:F100"/>
    <mergeCell ref="E103:E104"/>
    <mergeCell ref="E99:E100"/>
    <mergeCell ref="F161:F162"/>
    <mergeCell ref="F178:F179"/>
    <mergeCell ref="I184:I185"/>
    <mergeCell ref="B161:B162"/>
    <mergeCell ref="B124:B125"/>
    <mergeCell ref="B133:B134"/>
    <mergeCell ref="B122:B123"/>
    <mergeCell ref="B120:B121"/>
    <mergeCell ref="D120:D121"/>
    <mergeCell ref="D122:D123"/>
    <mergeCell ref="D116:D117"/>
    <mergeCell ref="E120:E121"/>
    <mergeCell ref="C135:C136"/>
    <mergeCell ref="D135:D136"/>
    <mergeCell ref="C130:C132"/>
    <mergeCell ref="C159:C160"/>
    <mergeCell ref="C147:C148"/>
    <mergeCell ref="C155:C156"/>
    <mergeCell ref="E157:E158"/>
    <mergeCell ref="E116:E117"/>
    <mergeCell ref="I176:I177"/>
    <mergeCell ref="J176:J177"/>
    <mergeCell ref="D141:D142"/>
    <mergeCell ref="D151:D152"/>
    <mergeCell ref="D155:D156"/>
    <mergeCell ref="D180:D181"/>
    <mergeCell ref="J141:J142"/>
    <mergeCell ref="D176:D177"/>
    <mergeCell ref="D153:D154"/>
    <mergeCell ref="F167:F168"/>
    <mergeCell ref="I165:I166"/>
    <mergeCell ref="E145:E146"/>
    <mergeCell ref="E155:E156"/>
    <mergeCell ref="I159:I160"/>
    <mergeCell ref="I145:I146"/>
    <mergeCell ref="F155:F156"/>
    <mergeCell ref="E165:E166"/>
    <mergeCell ref="E147:E148"/>
    <mergeCell ref="F147:F148"/>
    <mergeCell ref="I153:I154"/>
    <mergeCell ref="D174:D175"/>
    <mergeCell ref="D165:D166"/>
    <mergeCell ref="C80:C81"/>
    <mergeCell ref="F186:F187"/>
    <mergeCell ref="F172:F173"/>
    <mergeCell ref="F163:F164"/>
    <mergeCell ref="E149:E150"/>
    <mergeCell ref="J161:J162"/>
    <mergeCell ref="E167:E168"/>
    <mergeCell ref="I155:I156"/>
    <mergeCell ref="E161:E162"/>
    <mergeCell ref="E159:E160"/>
    <mergeCell ref="I186:I187"/>
    <mergeCell ref="I172:I173"/>
    <mergeCell ref="F157:F158"/>
    <mergeCell ref="F159:F160"/>
    <mergeCell ref="F180:F181"/>
    <mergeCell ref="I169:I171"/>
    <mergeCell ref="E88:E90"/>
    <mergeCell ref="D105:D106"/>
    <mergeCell ref="E105:E106"/>
    <mergeCell ref="C99:C100"/>
    <mergeCell ref="C124:C125"/>
    <mergeCell ref="C114:C115"/>
    <mergeCell ref="E114:E115"/>
    <mergeCell ref="J184:J185"/>
    <mergeCell ref="B159:B160"/>
    <mergeCell ref="B64:B65"/>
    <mergeCell ref="C64:C65"/>
    <mergeCell ref="B78:B79"/>
    <mergeCell ref="C103:C104"/>
    <mergeCell ref="B107:B108"/>
    <mergeCell ref="B93:B94"/>
    <mergeCell ref="C93:C94"/>
    <mergeCell ref="C84:C85"/>
    <mergeCell ref="B70:B71"/>
    <mergeCell ref="C107:C108"/>
    <mergeCell ref="B105:B106"/>
    <mergeCell ref="C105:C106"/>
    <mergeCell ref="B91:B92"/>
    <mergeCell ref="C91:C92"/>
    <mergeCell ref="B95:B96"/>
    <mergeCell ref="C95:C96"/>
    <mergeCell ref="B101:B102"/>
    <mergeCell ref="C101:C102"/>
    <mergeCell ref="B99:B100"/>
    <mergeCell ref="C88:C90"/>
    <mergeCell ref="B86:B87"/>
    <mergeCell ref="B80:B81"/>
    <mergeCell ref="B72:B73"/>
    <mergeCell ref="C198:C199"/>
    <mergeCell ref="E198:E199"/>
    <mergeCell ref="F198:F199"/>
    <mergeCell ref="F196:F197"/>
    <mergeCell ref="F188:F189"/>
    <mergeCell ref="D145:D146"/>
    <mergeCell ref="E184:E185"/>
    <mergeCell ref="D182:D183"/>
    <mergeCell ref="E176:E177"/>
    <mergeCell ref="F169:F171"/>
    <mergeCell ref="F184:F185"/>
    <mergeCell ref="D184:D185"/>
    <mergeCell ref="F176:F177"/>
    <mergeCell ref="F174:F175"/>
    <mergeCell ref="D161:D162"/>
    <mergeCell ref="D157:D158"/>
    <mergeCell ref="D159:D160"/>
    <mergeCell ref="C163:C164"/>
    <mergeCell ref="C161:C162"/>
    <mergeCell ref="C165:C166"/>
    <mergeCell ref="E188:E189"/>
    <mergeCell ref="C188:C189"/>
    <mergeCell ref="E206:E207"/>
    <mergeCell ref="F206:F207"/>
    <mergeCell ref="E190:E191"/>
    <mergeCell ref="F190:F191"/>
    <mergeCell ref="B200:B201"/>
    <mergeCell ref="C200:C201"/>
    <mergeCell ref="E200:E201"/>
    <mergeCell ref="F202:F203"/>
    <mergeCell ref="B202:B203"/>
    <mergeCell ref="D194:D195"/>
    <mergeCell ref="F192:F193"/>
    <mergeCell ref="E196:E197"/>
    <mergeCell ref="B194:B195"/>
    <mergeCell ref="E192:E193"/>
    <mergeCell ref="D190:D191"/>
    <mergeCell ref="D192:D193"/>
    <mergeCell ref="C204:C205"/>
    <mergeCell ref="B196:B197"/>
    <mergeCell ref="D200:D201"/>
    <mergeCell ref="C202:C203"/>
    <mergeCell ref="D198:D199"/>
    <mergeCell ref="D196:D197"/>
    <mergeCell ref="E194:E195"/>
    <mergeCell ref="B198:B199"/>
    <mergeCell ref="D210:D211"/>
    <mergeCell ref="B204:B205"/>
    <mergeCell ref="E204:E205"/>
    <mergeCell ref="D202:D203"/>
    <mergeCell ref="I210:I211"/>
    <mergeCell ref="J210:J211"/>
    <mergeCell ref="F200:F201"/>
    <mergeCell ref="I200:I201"/>
    <mergeCell ref="J200:J201"/>
    <mergeCell ref="D206:D207"/>
    <mergeCell ref="B206:B207"/>
    <mergeCell ref="C206:C207"/>
    <mergeCell ref="B208:B209"/>
    <mergeCell ref="C208:C209"/>
    <mergeCell ref="D208:D209"/>
    <mergeCell ref="E208:E209"/>
    <mergeCell ref="F208:F209"/>
    <mergeCell ref="C210:C211"/>
    <mergeCell ref="E210:E211"/>
    <mergeCell ref="F210:F211"/>
    <mergeCell ref="F204:F205"/>
    <mergeCell ref="B210:B211"/>
    <mergeCell ref="D204:D205"/>
    <mergeCell ref="E202:E203"/>
    <mergeCell ref="K210:K211"/>
    <mergeCell ref="K190:K191"/>
    <mergeCell ref="K204:K205"/>
    <mergeCell ref="K196:K197"/>
    <mergeCell ref="I202:I203"/>
    <mergeCell ref="I196:I197"/>
    <mergeCell ref="J202:J203"/>
    <mergeCell ref="I204:I205"/>
    <mergeCell ref="J204:J205"/>
    <mergeCell ref="J196:J197"/>
    <mergeCell ref="K206:K207"/>
    <mergeCell ref="I206:I207"/>
    <mergeCell ref="J206:J207"/>
    <mergeCell ref="K198:K199"/>
    <mergeCell ref="I198:I199"/>
    <mergeCell ref="J198:J199"/>
    <mergeCell ref="I208:I209"/>
    <mergeCell ref="K200:K201"/>
    <mergeCell ref="K202:K203"/>
    <mergeCell ref="K194:K195"/>
    <mergeCell ref="K192:K193"/>
    <mergeCell ref="J208:J209"/>
    <mergeCell ref="K208:K209"/>
    <mergeCell ref="J194:J195"/>
    <mergeCell ref="I2:K2"/>
    <mergeCell ref="D88:D90"/>
    <mergeCell ref="D91:D92"/>
    <mergeCell ref="D143:D144"/>
    <mergeCell ref="D124:D125"/>
    <mergeCell ref="D126:D127"/>
    <mergeCell ref="J116:J117"/>
    <mergeCell ref="K120:K121"/>
    <mergeCell ref="F101:F102"/>
    <mergeCell ref="F91:F92"/>
    <mergeCell ref="F31:F32"/>
    <mergeCell ref="D3:D4"/>
    <mergeCell ref="K122:K123"/>
    <mergeCell ref="F109:F110"/>
    <mergeCell ref="F52:F53"/>
    <mergeCell ref="K84:K85"/>
    <mergeCell ref="I141:I142"/>
    <mergeCell ref="D23:D24"/>
    <mergeCell ref="D25:D26"/>
    <mergeCell ref="D27:D28"/>
    <mergeCell ref="D31:D32"/>
    <mergeCell ref="D39:D40"/>
    <mergeCell ref="K107:K108"/>
    <mergeCell ref="K103:K104"/>
    <mergeCell ref="K5:K6"/>
    <mergeCell ref="K9:K10"/>
    <mergeCell ref="K101:K102"/>
    <mergeCell ref="E72:E73"/>
    <mergeCell ref="I97:I98"/>
    <mergeCell ref="J50:J51"/>
    <mergeCell ref="I56:I57"/>
    <mergeCell ref="J41:J42"/>
    <mergeCell ref="I50:I51"/>
    <mergeCell ref="E58:E59"/>
    <mergeCell ref="F72:F73"/>
    <mergeCell ref="J72:J73"/>
    <mergeCell ref="I74:I75"/>
    <mergeCell ref="K37:K38"/>
    <mergeCell ref="I33:I34"/>
    <mergeCell ref="F29:F30"/>
    <mergeCell ref="J29:J30"/>
    <mergeCell ref="I29:I30"/>
    <mergeCell ref="I86:I87"/>
    <mergeCell ref="J86:J87"/>
    <mergeCell ref="I84:I85"/>
    <mergeCell ref="E7:E8"/>
    <mergeCell ref="F80:F81"/>
    <mergeCell ref="F74:F75"/>
    <mergeCell ref="A198:A199"/>
    <mergeCell ref="A19:A21"/>
    <mergeCell ref="A7:A8"/>
    <mergeCell ref="A31:A34"/>
    <mergeCell ref="A58:A61"/>
    <mergeCell ref="A111:A112"/>
    <mergeCell ref="A143:A146"/>
    <mergeCell ref="A191:A192"/>
    <mergeCell ref="A101:A104"/>
    <mergeCell ref="A151:A152"/>
    <mergeCell ref="A27:A28"/>
    <mergeCell ref="B68:B69"/>
    <mergeCell ref="C68:C69"/>
    <mergeCell ref="D62:D63"/>
    <mergeCell ref="K7:K8"/>
    <mergeCell ref="D95:D96"/>
    <mergeCell ref="E95:E96"/>
    <mergeCell ref="F95:F96"/>
    <mergeCell ref="I95:I96"/>
    <mergeCell ref="J95:J96"/>
    <mergeCell ref="K95:K96"/>
    <mergeCell ref="K15:K16"/>
    <mergeCell ref="D93:D94"/>
    <mergeCell ref="D58:D59"/>
    <mergeCell ref="D60:D61"/>
    <mergeCell ref="D68:D69"/>
    <mergeCell ref="D80:D81"/>
    <mergeCell ref="E74:E85"/>
    <mergeCell ref="B13:B14"/>
    <mergeCell ref="C13:C14"/>
    <mergeCell ref="D13:D14"/>
    <mergeCell ref="E13:E14"/>
    <mergeCell ref="F13:F14"/>
    <mergeCell ref="I13:I14"/>
    <mergeCell ref="J13:J14"/>
    <mergeCell ref="F97:F98"/>
    <mergeCell ref="F93:F94"/>
    <mergeCell ref="F27:F28"/>
    <mergeCell ref="I105:I106"/>
    <mergeCell ref="J105:J106"/>
    <mergeCell ref="K105:K106"/>
    <mergeCell ref="D103:D104"/>
    <mergeCell ref="D101:D102"/>
    <mergeCell ref="F105:F106"/>
    <mergeCell ref="D64:D65"/>
    <mergeCell ref="D72:D73"/>
    <mergeCell ref="F37:F38"/>
    <mergeCell ref="I82:I83"/>
    <mergeCell ref="F86:F87"/>
    <mergeCell ref="F84:F85"/>
    <mergeCell ref="F82:F83"/>
    <mergeCell ref="F78:F79"/>
    <mergeCell ref="F88:F90"/>
    <mergeCell ref="F76:F77"/>
    <mergeCell ref="D70:D71"/>
    <mergeCell ref="D66:D67"/>
    <mergeCell ref="E97:E98"/>
    <mergeCell ref="E93:E94"/>
    <mergeCell ref="D74:D75"/>
    <mergeCell ref="K13:K14"/>
    <mergeCell ref="B11:B12"/>
    <mergeCell ref="C11:C12"/>
    <mergeCell ref="D11:D12"/>
    <mergeCell ref="E11:E12"/>
    <mergeCell ref="F11:F12"/>
    <mergeCell ref="I11:I12"/>
    <mergeCell ref="J11:J12"/>
    <mergeCell ref="K11:K12"/>
  </mergeCells>
  <phoneticPr fontId="17"/>
  <hyperlinks>
    <hyperlink ref="B17:B18" location="'030'!A1" display="030"/>
    <hyperlink ref="B19:B20" location="'040'!A1" display="040"/>
    <hyperlink ref="B23:B24" location="'060'!Print_Area" display="060"/>
    <hyperlink ref="B27:B28" location="'390-1'!A1" display="070"/>
    <hyperlink ref="B56:B57" location="'080'!A1" display="080"/>
    <hyperlink ref="B37:B38" location="'090'!A1" display="090"/>
    <hyperlink ref="B74:B75" location="'150'!A1" display="150"/>
    <hyperlink ref="B76:B77" location="'160'!A1" display="160"/>
    <hyperlink ref="B86:B87" location="'180'!A1" display="180"/>
    <hyperlink ref="B41:B42" location="'200'!A1" display="200"/>
    <hyperlink ref="B39:B40" location="'190'!A1" display="190"/>
    <hyperlink ref="B29:B30" location="'210'!A1" display="'210'!A1"/>
    <hyperlink ref="B91:B92" location="'220'!A1" display="'220'!A1"/>
    <hyperlink ref="B93:B94" location="'230'!A1" display="'230'!A1"/>
    <hyperlink ref="B111:B113" location="'250'!A1" display="'250'!A1"/>
    <hyperlink ref="B114:B115" location="'270'!A1" display="'270'!A1"/>
    <hyperlink ref="B118:B119" location="'280'!A1" display="'280'!A1"/>
    <hyperlink ref="B120:B121" location="'290'!A1" display="'290'!A1"/>
    <hyperlink ref="B128:B129" location="'300'!A1" display="300"/>
    <hyperlink ref="B149:B150" location="'310'!A1" display="'310'!A1"/>
    <hyperlink ref="B165:B166" location="'330'!A1" display="'330'!A1"/>
    <hyperlink ref="B180:B181" location="'340'!A1" display="'340'!A1"/>
    <hyperlink ref="B137:B138" location="'360'!A1" display="'360'!A1"/>
    <hyperlink ref="B139:B140" location="'370'!A1" display="'370'!A1"/>
    <hyperlink ref="B176:B177" location="'380'!A1" display="'380'!A1"/>
    <hyperlink ref="B7:B8" location="'010'!A1" display="010"/>
    <hyperlink ref="B9:B10" location="'020'!A1" display="'020'!A1"/>
    <hyperlink ref="B82:B83" location="'170'!A1" display="'170'!A1"/>
    <hyperlink ref="B182:B183" location="'350'!A1" display="'350'!A1"/>
    <hyperlink ref="B151:B152" location="'320'!A1" display="'320'!A1"/>
    <hyperlink ref="B21:B22" location="'050'!A1" display="050"/>
    <hyperlink ref="B62:B63" location="'100'!A1" display="100"/>
    <hyperlink ref="B64:B65" location="'110'!A1" display="110"/>
    <hyperlink ref="B66:B67" location="'120'!A1" display="120"/>
    <hyperlink ref="B68:B69" location="'130'!A1" display="130"/>
    <hyperlink ref="B70:B71" location="'140'!A1" display="140"/>
    <hyperlink ref="B196:B197" location="'1270'!Print_Area" display="'1270'!Print_Area"/>
    <hyperlink ref="B184:B185" location="'390'!A1" display="'390'!A1"/>
    <hyperlink ref="B54:B55" location="'400'!Print_Area" display="400"/>
    <hyperlink ref="B167:B168" location="'410'!A1" display="'410'!A1"/>
    <hyperlink ref="B95:B96" location="'240'!A1" display="'240'!A1"/>
    <hyperlink ref="B157:B158" location="'1220-1'!A1" display="'1220-1'!A1"/>
    <hyperlink ref="B11:B12" location="'021'!Print_Area" display="021"/>
    <hyperlink ref="B13:B14" location="'022'!A1" display="021"/>
  </hyperlinks>
  <pageMargins left="0.70866141732283472" right="0.70866141732283472" top="0.74803149606299213" bottom="0.74803149606299213" header="0.31496062992125984" footer="0.31496062992125984"/>
  <pageSetup paperSize="9" scale="45" fitToHeight="0" orientation="portrait" r:id="rId1"/>
  <headerFooter alignWithMargins="0"/>
  <rowBreaks count="1" manualBreakCount="1">
    <brk id="108" max="10" man="1"/>
  </rowBreaks>
  <ignoredErrors>
    <ignoredError sqref="B56 B7 B9 B74:B77 B17:B24 B86:B87 B11"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topLeftCell="A13" zoomScale="80" zoomScaleNormal="85" zoomScaleSheetLayoutView="80" workbookViewId="0">
      <selection activeCell="C10" sqref="C10:D11"/>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483"/>
    <col min="16" max="16384" width="9" style="15"/>
  </cols>
  <sheetData>
    <row r="1" spans="2:14">
      <c r="D1" s="16" t="s">
        <v>104</v>
      </c>
      <c r="H1" s="482"/>
    </row>
    <row r="2" spans="2:14" ht="13.5" customHeight="1">
      <c r="B2" s="17"/>
    </row>
    <row r="3" spans="2:14" ht="24">
      <c r="B3" s="2849" t="s">
        <v>105</v>
      </c>
      <c r="C3" s="2849"/>
      <c r="D3" s="2849"/>
    </row>
    <row r="4" spans="2:14" ht="21.95" customHeight="1">
      <c r="B4" s="18"/>
      <c r="C4" s="19"/>
      <c r="D4" s="481">
        <v>37778</v>
      </c>
      <c r="I4" s="484"/>
      <c r="J4" s="484"/>
      <c r="K4" s="484"/>
      <c r="L4" s="484"/>
      <c r="M4" s="484"/>
      <c r="N4" s="484"/>
    </row>
    <row r="5" spans="2:14" ht="21.95" customHeight="1">
      <c r="B5" s="2850" t="str">
        <f>IF(入力シート!C24&lt;30000000,"福岡県"&amp;入力シート!C5&amp;"長　殿","福岡県知事　殿")</f>
        <v>福岡県○○県土整備事務所長　殿</v>
      </c>
      <c r="C5" s="2851"/>
      <c r="D5" s="2852"/>
    </row>
    <row r="6" spans="2:14" ht="21.95" customHeight="1">
      <c r="B6" s="2853" t="str">
        <f>入力シート!C26</f>
        <v>(株）福岡企画技調</v>
      </c>
      <c r="C6" s="2854"/>
      <c r="D6" s="2855"/>
    </row>
    <row r="7" spans="2:14" ht="21.95" customHeight="1">
      <c r="B7" s="2856" t="s">
        <v>106</v>
      </c>
      <c r="C7" s="2857"/>
      <c r="D7" s="2858"/>
    </row>
    <row r="8" spans="2:14" ht="21.95" customHeight="1">
      <c r="B8" s="20" t="s">
        <v>109</v>
      </c>
      <c r="C8" s="2861" t="str">
        <f>"50"&amp;入力シート!C3&amp;"-"&amp;入力シート!C4</f>
        <v>507-12345-001</v>
      </c>
      <c r="D8" s="2862"/>
    </row>
    <row r="9" spans="2:14" ht="21.95" customHeight="1">
      <c r="B9" s="20" t="s">
        <v>110</v>
      </c>
      <c r="C9" s="2859" t="str">
        <f>入力シート!C10</f>
        <v>県道博多天神線排水性舗装工事（第２工区）</v>
      </c>
      <c r="D9" s="2860"/>
    </row>
    <row r="10" spans="2:14" ht="21.95" customHeight="1">
      <c r="B10" s="20" t="s">
        <v>111</v>
      </c>
      <c r="C10" s="2837" t="str">
        <f>入力シート!C11</f>
        <v>主要地方道博多天神線</v>
      </c>
      <c r="D10" s="2838"/>
    </row>
    <row r="11" spans="2:14" ht="21.95" customHeight="1">
      <c r="B11" s="20" t="s">
        <v>112</v>
      </c>
      <c r="C11" s="2839"/>
      <c r="D11" s="2840"/>
    </row>
    <row r="12" spans="2:14">
      <c r="B12" s="2841"/>
      <c r="C12" s="2842"/>
      <c r="D12" s="2843"/>
    </row>
    <row r="13" spans="2:14" ht="38.25" customHeight="1">
      <c r="B13" s="2841" t="s">
        <v>113</v>
      </c>
      <c r="C13" s="2842"/>
      <c r="D13" s="2843"/>
    </row>
    <row r="14" spans="2:14">
      <c r="B14" s="2844"/>
      <c r="C14" s="2845"/>
      <c r="D14" s="2846"/>
    </row>
    <row r="15" spans="2:14">
      <c r="B15" s="2847" t="s">
        <v>107</v>
      </c>
      <c r="C15" s="2848"/>
      <c r="D15" s="2847" t="s">
        <v>108</v>
      </c>
    </row>
    <row r="16" spans="2:14">
      <c r="B16" s="2848"/>
      <c r="C16" s="2848"/>
      <c r="D16" s="2847"/>
    </row>
    <row r="17" spans="2:4">
      <c r="B17" s="2848"/>
      <c r="C17" s="2848"/>
      <c r="D17" s="2847"/>
    </row>
    <row r="18" spans="2:4">
      <c r="B18" s="2835"/>
      <c r="C18" s="2835"/>
      <c r="D18" s="2835"/>
    </row>
    <row r="19" spans="2:4">
      <c r="B19" s="2835"/>
      <c r="C19" s="2835"/>
      <c r="D19" s="2835"/>
    </row>
    <row r="20" spans="2:4">
      <c r="B20" s="2835"/>
      <c r="C20" s="2835"/>
      <c r="D20" s="2835"/>
    </row>
    <row r="21" spans="2:4">
      <c r="B21" s="2835"/>
      <c r="C21" s="2835"/>
      <c r="D21" s="2835"/>
    </row>
    <row r="22" spans="2:4">
      <c r="B22" s="2835"/>
      <c r="C22" s="2835"/>
      <c r="D22" s="2835"/>
    </row>
    <row r="23" spans="2:4">
      <c r="B23" s="2835"/>
      <c r="C23" s="2835"/>
      <c r="D23" s="2835"/>
    </row>
    <row r="24" spans="2:4">
      <c r="B24" s="2835"/>
      <c r="C24" s="2835"/>
      <c r="D24" s="2835"/>
    </row>
    <row r="25" spans="2:4">
      <c r="B25" s="2835"/>
      <c r="C25" s="2835"/>
      <c r="D25" s="2835"/>
    </row>
    <row r="26" spans="2:4">
      <c r="B26" s="2835"/>
      <c r="C26" s="2835"/>
      <c r="D26" s="2835"/>
    </row>
    <row r="27" spans="2:4">
      <c r="B27" s="2835"/>
      <c r="C27" s="2835"/>
      <c r="D27" s="2835"/>
    </row>
    <row r="28" spans="2:4">
      <c r="B28" s="2835"/>
      <c r="C28" s="2835"/>
      <c r="D28" s="2835"/>
    </row>
    <row r="29" spans="2:4">
      <c r="B29" s="2835"/>
      <c r="C29" s="2835"/>
      <c r="D29" s="2835"/>
    </row>
    <row r="30" spans="2:4">
      <c r="B30" s="2835"/>
      <c r="C30" s="2835"/>
      <c r="D30" s="2835"/>
    </row>
    <row r="31" spans="2:4">
      <c r="B31" s="2835"/>
      <c r="C31" s="2835"/>
      <c r="D31" s="2835"/>
    </row>
    <row r="32" spans="2:4">
      <c r="B32" s="2835"/>
      <c r="C32" s="2835"/>
      <c r="D32" s="2835"/>
    </row>
    <row r="33" spans="1:4">
      <c r="B33" s="2835"/>
      <c r="C33" s="2835"/>
      <c r="D33" s="2835"/>
    </row>
    <row r="34" spans="1:4">
      <c r="B34" s="2835"/>
      <c r="C34" s="2835"/>
      <c r="D34" s="2835"/>
    </row>
    <row r="35" spans="1:4">
      <c r="B35" s="2835"/>
      <c r="C35" s="2835"/>
      <c r="D35" s="2835"/>
    </row>
    <row r="36" spans="1:4">
      <c r="B36" s="2835"/>
      <c r="C36" s="2835"/>
      <c r="D36" s="2835"/>
    </row>
    <row r="37" spans="1:4">
      <c r="B37" s="2835"/>
      <c r="C37" s="2835"/>
      <c r="D37" s="2835"/>
    </row>
    <row r="38" spans="1:4">
      <c r="B38" s="2835"/>
      <c r="C38" s="2835"/>
      <c r="D38" s="2835"/>
    </row>
    <row r="39" spans="1:4">
      <c r="B39" s="2835"/>
      <c r="C39" s="2835"/>
      <c r="D39" s="2835"/>
    </row>
    <row r="40" spans="1:4">
      <c r="B40" s="2835"/>
      <c r="C40" s="2835"/>
      <c r="D40" s="2835"/>
    </row>
    <row r="41" spans="1:4">
      <c r="B41" s="2835"/>
      <c r="C41" s="2835"/>
      <c r="D41" s="2835"/>
    </row>
    <row r="42" spans="1:4">
      <c r="B42" s="21"/>
      <c r="C42" s="21"/>
      <c r="D42" s="21"/>
    </row>
    <row r="43" spans="1:4" ht="22.5" customHeight="1">
      <c r="A43" s="22"/>
      <c r="B43" s="2836" t="s">
        <v>114</v>
      </c>
      <c r="C43" s="2836"/>
      <c r="D43" s="2836"/>
    </row>
    <row r="44" spans="1:4" ht="22.5" customHeight="1">
      <c r="A44" s="22"/>
      <c r="B44" s="2836"/>
      <c r="C44" s="2836"/>
      <c r="D44" s="2836"/>
    </row>
    <row r="45" spans="1:4" ht="22.5" customHeight="1">
      <c r="A45" s="22"/>
      <c r="B45" s="2836"/>
      <c r="C45" s="2836"/>
      <c r="D45" s="2836"/>
    </row>
    <row r="46" spans="1:4" ht="22.5" customHeight="1">
      <c r="A46" s="22"/>
      <c r="B46" s="2836"/>
      <c r="C46" s="2836"/>
      <c r="D46" s="2836"/>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5"/>
  <cols>
    <col min="1" max="16384" width="9" style="415"/>
  </cols>
  <sheetData>
    <row r="2" spans="1:10" ht="14.25">
      <c r="A2" s="407" t="s">
        <v>691</v>
      </c>
    </row>
    <row r="3" spans="1:10">
      <c r="A3" s="407"/>
    </row>
    <row r="4" spans="1:10">
      <c r="A4" s="416"/>
    </row>
    <row r="5" spans="1:10" ht="18.75">
      <c r="A5" s="2865" t="s">
        <v>1005</v>
      </c>
      <c r="B5" s="2865"/>
      <c r="C5" s="2865"/>
      <c r="D5" s="2865"/>
      <c r="E5" s="2865"/>
      <c r="F5" s="2865"/>
      <c r="G5" s="2865"/>
      <c r="H5" s="2865"/>
      <c r="I5" s="2865"/>
    </row>
    <row r="6" spans="1:10" ht="18.75">
      <c r="A6" s="417"/>
    </row>
    <row r="7" spans="1:10">
      <c r="A7" s="416"/>
    </row>
    <row r="8" spans="1:10">
      <c r="A8" s="1879" t="str">
        <f>IF(入力シート!C24&lt;30000000,"福岡県"&amp;入力シート!C5&amp;"長　殿","福岡県知事　殿")</f>
        <v>福岡県○○県土整備事務所長　殿</v>
      </c>
      <c r="B8" s="1879"/>
      <c r="C8" s="1879"/>
      <c r="D8" s="1879"/>
    </row>
    <row r="9" spans="1:10" ht="20.25" customHeight="1">
      <c r="A9" s="416"/>
    </row>
    <row r="10" spans="1:10" ht="20.25" customHeight="1">
      <c r="A10" s="419" t="s">
        <v>692</v>
      </c>
      <c r="B10" s="2864" t="str">
        <f>"50"&amp;入力シート!C3&amp;"-"&amp;入力シート!C4</f>
        <v>507-12345-001</v>
      </c>
      <c r="C10" s="2864"/>
      <c r="D10" s="2864"/>
      <c r="E10" s="471"/>
      <c r="F10" s="471"/>
      <c r="G10" s="471"/>
      <c r="H10" s="471"/>
    </row>
    <row r="11" spans="1:10" ht="20.25" customHeight="1">
      <c r="A11" s="420"/>
      <c r="B11" s="471"/>
      <c r="C11" s="471"/>
      <c r="D11" s="471"/>
      <c r="E11" s="471"/>
      <c r="F11" s="471"/>
      <c r="G11" s="471"/>
      <c r="H11" s="471"/>
    </row>
    <row r="12" spans="1:10" ht="20.25" customHeight="1">
      <c r="A12" s="419" t="s">
        <v>693</v>
      </c>
      <c r="B12" s="2864" t="str">
        <f>入力シート!C9&amp;"　　"&amp;入力シート!C10</f>
        <v>道路整備事業　　県道博多天神線排水性舗装工事（第２工区）</v>
      </c>
      <c r="C12" s="2864"/>
      <c r="D12" s="2864"/>
      <c r="E12" s="2864"/>
      <c r="F12" s="2864"/>
      <c r="G12" s="2864"/>
      <c r="H12" s="2864"/>
    </row>
    <row r="13" spans="1:10" ht="20.25" customHeight="1">
      <c r="A13" s="420"/>
      <c r="B13" s="471"/>
      <c r="C13" s="471"/>
      <c r="D13" s="471"/>
      <c r="E13" s="471"/>
      <c r="F13" s="471"/>
      <c r="G13" s="471"/>
      <c r="H13" s="471"/>
    </row>
    <row r="14" spans="1:10" ht="20.25" customHeight="1">
      <c r="A14" s="419" t="s">
        <v>650</v>
      </c>
      <c r="B14" s="2864" t="str">
        <f>入力シート!C10</f>
        <v>県道博多天神線排水性舗装工事（第２工区）</v>
      </c>
      <c r="C14" s="2864"/>
      <c r="D14" s="2864"/>
      <c r="E14" s="2864"/>
      <c r="F14" s="2864"/>
      <c r="G14" s="471"/>
      <c r="H14" s="471"/>
    </row>
    <row r="15" spans="1:10" ht="20.25" customHeight="1">
      <c r="A15" s="420"/>
    </row>
    <row r="16" spans="1:10" ht="36.75" customHeight="1">
      <c r="A16" s="2866" t="s">
        <v>1002</v>
      </c>
      <c r="B16" s="2866"/>
      <c r="C16" s="2866"/>
      <c r="D16" s="2866"/>
      <c r="E16" s="2866"/>
      <c r="F16" s="2866"/>
      <c r="G16" s="2866"/>
      <c r="H16" s="2866"/>
      <c r="I16" s="2866"/>
      <c r="J16" s="421"/>
    </row>
    <row r="17" spans="1:9" ht="20.25" customHeight="1">
      <c r="A17" s="418"/>
    </row>
    <row r="18" spans="1:9" ht="20.25" customHeight="1">
      <c r="A18" s="416"/>
    </row>
    <row r="19" spans="1:9" ht="20.25" customHeight="1">
      <c r="A19" s="419" t="s">
        <v>694</v>
      </c>
      <c r="B19" s="2868"/>
      <c r="C19" s="2868"/>
      <c r="D19" s="2868"/>
    </row>
    <row r="20" spans="1:9" ht="20.25" customHeight="1">
      <c r="A20" s="420"/>
    </row>
    <row r="21" spans="1:9" ht="20.25" customHeight="1">
      <c r="A21" s="2867" t="s">
        <v>695</v>
      </c>
      <c r="B21" s="2867"/>
      <c r="C21" s="2867"/>
      <c r="D21" s="2867"/>
      <c r="E21" s="2867"/>
      <c r="F21" s="2867"/>
      <c r="G21" s="2867"/>
      <c r="H21" s="2867"/>
      <c r="I21" s="2867"/>
    </row>
    <row r="22" spans="1:9" ht="20.25" customHeight="1">
      <c r="A22" s="422"/>
    </row>
    <row r="23" spans="1:9" ht="20.25" customHeight="1">
      <c r="A23" s="419" t="s">
        <v>696</v>
      </c>
      <c r="B23" s="425"/>
      <c r="C23" s="425"/>
      <c r="D23" s="425"/>
      <c r="E23" s="425"/>
      <c r="F23" s="425"/>
      <c r="G23" s="425"/>
      <c r="H23" s="425"/>
    </row>
    <row r="24" spans="1:9" ht="20.25" customHeight="1">
      <c r="A24" s="420"/>
      <c r="B24" s="426"/>
      <c r="C24" s="426"/>
      <c r="D24" s="426"/>
      <c r="E24" s="426"/>
      <c r="F24" s="426"/>
      <c r="G24" s="426"/>
      <c r="H24" s="426"/>
    </row>
    <row r="25" spans="1:9" ht="20.25" customHeight="1">
      <c r="A25" s="423"/>
      <c r="B25" s="427"/>
      <c r="C25" s="427"/>
      <c r="D25" s="427"/>
      <c r="E25" s="427"/>
      <c r="F25" s="427"/>
      <c r="G25" s="427"/>
      <c r="H25" s="427"/>
    </row>
    <row r="26" spans="1:9" ht="20.25" customHeight="1">
      <c r="A26" s="420"/>
      <c r="B26" s="426"/>
      <c r="C26" s="426"/>
      <c r="D26" s="426"/>
      <c r="E26" s="426"/>
      <c r="F26" s="426"/>
      <c r="G26" s="426"/>
      <c r="H26" s="426"/>
    </row>
    <row r="27" spans="1:9" ht="20.25" customHeight="1">
      <c r="A27" s="423"/>
      <c r="B27" s="427"/>
      <c r="C27" s="427"/>
      <c r="D27" s="427"/>
      <c r="E27" s="427"/>
      <c r="F27" s="427"/>
      <c r="G27" s="427"/>
      <c r="H27" s="427"/>
    </row>
    <row r="28" spans="1:9" ht="20.25" customHeight="1">
      <c r="A28" s="424"/>
      <c r="B28" s="425"/>
      <c r="C28" s="425"/>
      <c r="D28" s="425"/>
      <c r="E28" s="425"/>
      <c r="F28" s="425"/>
      <c r="G28" s="425"/>
      <c r="H28" s="425"/>
    </row>
    <row r="29" spans="1:9" ht="20.25" customHeight="1">
      <c r="A29" s="416"/>
    </row>
    <row r="30" spans="1:9" ht="20.25" customHeight="1">
      <c r="A30" s="416"/>
    </row>
    <row r="31" spans="1:9" ht="20.25" customHeight="1">
      <c r="F31" s="1038" t="s">
        <v>1906</v>
      </c>
    </row>
    <row r="32" spans="1:9" ht="20.25" customHeight="1">
      <c r="F32" s="1876">
        <v>37778</v>
      </c>
      <c r="G32" s="1876"/>
      <c r="H32" s="1876"/>
      <c r="I32" s="1876"/>
    </row>
    <row r="33" spans="6:9" ht="20.25" customHeight="1">
      <c r="F33" s="472" t="s">
        <v>697</v>
      </c>
      <c r="G33" s="2863" t="str">
        <f>入力シート!C25</f>
        <v>福岡市博多区東公園７－７</v>
      </c>
      <c r="H33" s="2863"/>
      <c r="I33" s="2863"/>
    </row>
    <row r="34" spans="6:9" ht="20.25" customHeight="1">
      <c r="F34" s="472" t="s">
        <v>698</v>
      </c>
      <c r="G34" s="2863" t="str">
        <f>入力シート!C26</f>
        <v>(株）福岡企画技調</v>
      </c>
      <c r="H34" s="2863"/>
      <c r="I34" s="2863"/>
    </row>
    <row r="35" spans="6:9" ht="20.25" customHeight="1">
      <c r="F35" s="472" t="s">
        <v>638</v>
      </c>
      <c r="G35" s="2863" t="str">
        <f>入力シート!C27</f>
        <v>代表取締役　企画太郎</v>
      </c>
      <c r="H35" s="2863"/>
      <c r="I35" s="2863"/>
    </row>
  </sheetData>
  <mergeCells count="12">
    <mergeCell ref="A5:I5"/>
    <mergeCell ref="A16:I16"/>
    <mergeCell ref="A21:I21"/>
    <mergeCell ref="B10:D10"/>
    <mergeCell ref="B14:F14"/>
    <mergeCell ref="B19:D19"/>
    <mergeCell ref="A8:D8"/>
    <mergeCell ref="F32:I32"/>
    <mergeCell ref="G35:I35"/>
    <mergeCell ref="G34:I34"/>
    <mergeCell ref="G33:I33"/>
    <mergeCell ref="B12:H12"/>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25" defaultRowHeight="13.5"/>
  <cols>
    <col min="1" max="16384" width="3.625" style="100"/>
  </cols>
  <sheetData>
    <row r="1" spans="1:24" s="272" customFormat="1" ht="14.45" customHeight="1">
      <c r="A1" s="98" t="s">
        <v>318</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898" t="s">
        <v>472</v>
      </c>
      <c r="B2" s="2898"/>
      <c r="C2" s="2898"/>
      <c r="D2" s="2898"/>
      <c r="E2" s="2898"/>
      <c r="F2" s="2898"/>
      <c r="G2" s="2898"/>
      <c r="H2" s="2898"/>
      <c r="I2" s="2898"/>
      <c r="J2" s="2898"/>
      <c r="K2" s="2898"/>
      <c r="L2" s="2898"/>
      <c r="M2" s="2898"/>
      <c r="N2" s="2898"/>
      <c r="O2" s="2898"/>
      <c r="P2" s="2898"/>
      <c r="Q2" s="2898"/>
      <c r="R2" s="2898"/>
      <c r="S2" s="2898"/>
      <c r="T2" s="2898"/>
      <c r="U2" s="2898"/>
      <c r="V2" s="2898"/>
      <c r="W2" s="2898"/>
      <c r="X2" s="2898"/>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239</v>
      </c>
      <c r="Q4" s="2193">
        <v>37778</v>
      </c>
      <c r="R4" s="2193"/>
      <c r="S4" s="2193"/>
      <c r="T4" s="2193"/>
      <c r="U4" s="2193"/>
      <c r="V4" s="2193"/>
      <c r="W4" s="2193"/>
      <c r="X4" s="121"/>
    </row>
    <row r="5" spans="1:24" s="272" customFormat="1">
      <c r="A5" s="118"/>
      <c r="B5" s="119"/>
      <c r="C5" s="119"/>
      <c r="D5" s="119"/>
      <c r="E5" s="119"/>
      <c r="F5" s="372" t="str">
        <f>"第50"&amp;入力シート!C3&amp;"-"&amp;入力シート!C4&amp;"号"</f>
        <v>第507-12345-001号</v>
      </c>
      <c r="G5" s="372"/>
      <c r="H5" s="372"/>
      <c r="I5" s="372"/>
      <c r="J5" s="372"/>
      <c r="K5" s="119"/>
      <c r="L5" s="119"/>
      <c r="M5" s="119"/>
      <c r="N5" s="232"/>
      <c r="O5" s="120"/>
      <c r="P5" s="232"/>
      <c r="Q5" s="228"/>
      <c r="R5" s="228"/>
      <c r="S5" s="228"/>
      <c r="T5" s="228"/>
      <c r="U5" s="228"/>
      <c r="V5" s="228"/>
      <c r="W5" s="228"/>
      <c r="X5" s="121"/>
    </row>
    <row r="6" spans="1:24" s="272" customFormat="1" ht="13.5" customHeight="1">
      <c r="A6" s="118"/>
      <c r="B6" s="119"/>
      <c r="C6" s="119"/>
      <c r="D6" s="2901" t="s">
        <v>234</v>
      </c>
      <c r="E6" s="2901"/>
      <c r="F6" s="2902" t="str">
        <f>入力シート!C10</f>
        <v>県道博多天神線排水性舗装工事（第２工区）</v>
      </c>
      <c r="G6" s="2903"/>
      <c r="H6" s="2903"/>
      <c r="I6" s="2903"/>
      <c r="J6" s="2903"/>
      <c r="K6" s="2903"/>
      <c r="L6" s="2903"/>
      <c r="M6" s="2903"/>
      <c r="N6" s="2903"/>
      <c r="O6" s="2903"/>
      <c r="P6" s="2903"/>
      <c r="Q6" s="2903"/>
      <c r="R6" s="2903"/>
      <c r="S6" s="2903"/>
      <c r="T6" s="2903"/>
      <c r="U6" s="2903"/>
      <c r="V6" s="2903"/>
      <c r="W6" s="2903"/>
      <c r="X6" s="2904"/>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473</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873" t="s">
        <v>25</v>
      </c>
      <c r="B10" s="2197"/>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899"/>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900" t="s">
        <v>474</v>
      </c>
      <c r="C12" s="2900"/>
      <c r="D12" s="2900"/>
      <c r="E12" s="2900" t="s">
        <v>319</v>
      </c>
      <c r="F12" s="2900"/>
      <c r="G12" s="2900"/>
      <c r="H12" s="2900" t="s">
        <v>26</v>
      </c>
      <c r="I12" s="2900"/>
      <c r="J12" s="2900" t="s">
        <v>475</v>
      </c>
      <c r="K12" s="2900"/>
      <c r="L12" s="2900"/>
      <c r="M12" s="2900" t="s">
        <v>476</v>
      </c>
      <c r="N12" s="2900"/>
      <c r="O12" s="2900"/>
      <c r="P12" s="2900"/>
      <c r="Q12" s="2900"/>
      <c r="R12" s="2900"/>
      <c r="S12" s="2900"/>
      <c r="T12" s="2900"/>
      <c r="U12" s="2900"/>
      <c r="V12" s="2900" t="s">
        <v>132</v>
      </c>
      <c r="W12" s="2900"/>
      <c r="X12" s="121"/>
    </row>
    <row r="13" spans="1:24" s="272" customFormat="1">
      <c r="A13" s="118"/>
      <c r="B13" s="2900"/>
      <c r="C13" s="2900"/>
      <c r="D13" s="2900"/>
      <c r="E13" s="2900"/>
      <c r="F13" s="2900"/>
      <c r="G13" s="2900"/>
      <c r="H13" s="2900"/>
      <c r="I13" s="2900"/>
      <c r="J13" s="2900"/>
      <c r="K13" s="2900"/>
      <c r="L13" s="2900"/>
      <c r="M13" s="2900" t="s">
        <v>477</v>
      </c>
      <c r="N13" s="2900"/>
      <c r="O13" s="2900"/>
      <c r="P13" s="2900" t="s">
        <v>478</v>
      </c>
      <c r="Q13" s="2900"/>
      <c r="R13" s="2900" t="s">
        <v>479</v>
      </c>
      <c r="S13" s="2900"/>
      <c r="T13" s="2900" t="s">
        <v>480</v>
      </c>
      <c r="U13" s="2900"/>
      <c r="V13" s="2900"/>
      <c r="W13" s="2900"/>
      <c r="X13" s="121"/>
    </row>
    <row r="14" spans="1:24" s="272" customFormat="1" ht="27" customHeight="1">
      <c r="A14" s="118"/>
      <c r="B14" s="2869" t="s">
        <v>1610</v>
      </c>
      <c r="C14" s="2869"/>
      <c r="D14" s="2869"/>
      <c r="E14" s="2869" t="s">
        <v>1611</v>
      </c>
      <c r="F14" s="2869"/>
      <c r="G14" s="2869"/>
      <c r="H14" s="2894" t="s">
        <v>1615</v>
      </c>
      <c r="I14" s="2894"/>
      <c r="J14" s="2894">
        <v>10</v>
      </c>
      <c r="K14" s="2894"/>
      <c r="L14" s="2894"/>
      <c r="M14" s="2895"/>
      <c r="N14" s="2896"/>
      <c r="O14" s="2897"/>
      <c r="P14" s="2871"/>
      <c r="Q14" s="2871"/>
      <c r="R14" s="2871"/>
      <c r="S14" s="2871"/>
      <c r="T14" s="2162"/>
      <c r="U14" s="2162"/>
      <c r="V14" s="2874"/>
      <c r="W14" s="2874"/>
      <c r="X14" s="121"/>
    </row>
    <row r="15" spans="1:24" s="272" customFormat="1" ht="27" customHeight="1">
      <c r="A15" s="118"/>
      <c r="B15" s="2869"/>
      <c r="C15" s="2869"/>
      <c r="D15" s="2869"/>
      <c r="E15" s="2869" t="s">
        <v>1612</v>
      </c>
      <c r="F15" s="2869"/>
      <c r="G15" s="2869"/>
      <c r="H15" s="2894" t="s">
        <v>1615</v>
      </c>
      <c r="I15" s="2894"/>
      <c r="J15" s="2894">
        <v>8</v>
      </c>
      <c r="K15" s="2894"/>
      <c r="L15" s="2894"/>
      <c r="M15" s="2870"/>
      <c r="N15" s="2870"/>
      <c r="O15" s="2870"/>
      <c r="P15" s="2871"/>
      <c r="Q15" s="2871"/>
      <c r="R15" s="2871"/>
      <c r="S15" s="2871"/>
      <c r="T15" s="2162"/>
      <c r="U15" s="2162"/>
      <c r="V15" s="2874"/>
      <c r="W15" s="2874"/>
      <c r="X15" s="121"/>
    </row>
    <row r="16" spans="1:24" s="272" customFormat="1" ht="27" customHeight="1">
      <c r="A16" s="118"/>
      <c r="B16" s="2869"/>
      <c r="C16" s="2869"/>
      <c r="D16" s="2869"/>
      <c r="E16" s="2869" t="s">
        <v>1613</v>
      </c>
      <c r="F16" s="2869"/>
      <c r="G16" s="2869"/>
      <c r="H16" s="2894" t="s">
        <v>1615</v>
      </c>
      <c r="I16" s="2894"/>
      <c r="J16" s="2894">
        <v>5</v>
      </c>
      <c r="K16" s="2894"/>
      <c r="L16" s="2894"/>
      <c r="M16" s="2870"/>
      <c r="N16" s="2870"/>
      <c r="O16" s="2870"/>
      <c r="P16" s="2871"/>
      <c r="Q16" s="2871"/>
      <c r="R16" s="2871"/>
      <c r="S16" s="2871"/>
      <c r="T16" s="2162"/>
      <c r="U16" s="2162"/>
      <c r="V16" s="2874"/>
      <c r="W16" s="2874"/>
      <c r="X16" s="121"/>
    </row>
    <row r="17" spans="1:24" s="272" customFormat="1" ht="27" customHeight="1">
      <c r="A17" s="118"/>
      <c r="B17" s="2869"/>
      <c r="C17" s="2869"/>
      <c r="D17" s="2869"/>
      <c r="E17" s="2869" t="s">
        <v>1614</v>
      </c>
      <c r="F17" s="2869"/>
      <c r="G17" s="2869"/>
      <c r="H17" s="2894" t="s">
        <v>1615</v>
      </c>
      <c r="I17" s="2894"/>
      <c r="J17" s="2894">
        <v>3</v>
      </c>
      <c r="K17" s="2894"/>
      <c r="L17" s="2894"/>
      <c r="M17" s="2870"/>
      <c r="N17" s="2870"/>
      <c r="O17" s="2870"/>
      <c r="P17" s="2871"/>
      <c r="Q17" s="2871"/>
      <c r="R17" s="2871"/>
      <c r="S17" s="2871"/>
      <c r="T17" s="2162"/>
      <c r="U17" s="2162"/>
      <c r="V17" s="2874"/>
      <c r="W17" s="2874"/>
      <c r="X17" s="121"/>
    </row>
    <row r="18" spans="1:24" s="272" customFormat="1" ht="27" customHeight="1">
      <c r="A18" s="118"/>
      <c r="B18" s="2869"/>
      <c r="C18" s="2869"/>
      <c r="D18" s="2869"/>
      <c r="E18" s="2869"/>
      <c r="F18" s="2869"/>
      <c r="G18" s="2869"/>
      <c r="H18" s="2869"/>
      <c r="I18" s="2869"/>
      <c r="J18" s="2869"/>
      <c r="K18" s="2869"/>
      <c r="L18" s="2869"/>
      <c r="M18" s="2870"/>
      <c r="N18" s="2870"/>
      <c r="O18" s="2870"/>
      <c r="P18" s="2871"/>
      <c r="Q18" s="2871"/>
      <c r="R18" s="2871"/>
      <c r="S18" s="2871"/>
      <c r="T18" s="2162"/>
      <c r="U18" s="2162"/>
      <c r="V18" s="2874"/>
      <c r="W18" s="2874"/>
      <c r="X18" s="121"/>
    </row>
    <row r="19" spans="1:24" s="272" customFormat="1" ht="27" customHeight="1">
      <c r="A19" s="118"/>
      <c r="B19" s="2869"/>
      <c r="C19" s="2869"/>
      <c r="D19" s="2869"/>
      <c r="E19" s="2869"/>
      <c r="F19" s="2869"/>
      <c r="G19" s="2869"/>
      <c r="H19" s="2869"/>
      <c r="I19" s="2869"/>
      <c r="J19" s="2869"/>
      <c r="K19" s="2869"/>
      <c r="L19" s="2869"/>
      <c r="M19" s="2870"/>
      <c r="N19" s="2870"/>
      <c r="O19" s="2870"/>
      <c r="P19" s="2871"/>
      <c r="Q19" s="2871"/>
      <c r="R19" s="2871"/>
      <c r="S19" s="2871"/>
      <c r="T19" s="2162"/>
      <c r="U19" s="2162"/>
      <c r="V19" s="2874"/>
      <c r="W19" s="2874"/>
      <c r="X19" s="121"/>
    </row>
    <row r="20" spans="1:24" s="272" customFormat="1" ht="27" customHeight="1">
      <c r="A20" s="118"/>
      <c r="B20" s="2869"/>
      <c r="C20" s="2869"/>
      <c r="D20" s="2869"/>
      <c r="E20" s="2869"/>
      <c r="F20" s="2869"/>
      <c r="G20" s="2869"/>
      <c r="H20" s="2869"/>
      <c r="I20" s="2869"/>
      <c r="J20" s="2869"/>
      <c r="K20" s="2869"/>
      <c r="L20" s="2869"/>
      <c r="M20" s="2870"/>
      <c r="N20" s="2870"/>
      <c r="O20" s="2870"/>
      <c r="P20" s="2871"/>
      <c r="Q20" s="2871"/>
      <c r="R20" s="2871"/>
      <c r="S20" s="2871"/>
      <c r="T20" s="2162"/>
      <c r="U20" s="2162"/>
      <c r="V20" s="2874"/>
      <c r="W20" s="2874"/>
      <c r="X20" s="121"/>
    </row>
    <row r="21" spans="1:24" s="272" customFormat="1" ht="27" customHeight="1">
      <c r="A21" s="118"/>
      <c r="B21" s="2869"/>
      <c r="C21" s="2869"/>
      <c r="D21" s="2869"/>
      <c r="E21" s="2869"/>
      <c r="F21" s="2869"/>
      <c r="G21" s="2869"/>
      <c r="H21" s="2869"/>
      <c r="I21" s="2869"/>
      <c r="J21" s="2869"/>
      <c r="K21" s="2869"/>
      <c r="L21" s="2869"/>
      <c r="M21" s="2870"/>
      <c r="N21" s="2870"/>
      <c r="O21" s="2870"/>
      <c r="P21" s="2871"/>
      <c r="Q21" s="2871"/>
      <c r="R21" s="2871"/>
      <c r="S21" s="2871"/>
      <c r="T21" s="2162"/>
      <c r="U21" s="2162"/>
      <c r="V21" s="2874"/>
      <c r="W21" s="2874"/>
      <c r="X21" s="121"/>
    </row>
    <row r="22" spans="1:24" s="272" customFormat="1" ht="27" customHeight="1">
      <c r="A22" s="118"/>
      <c r="B22" s="2869"/>
      <c r="C22" s="2869"/>
      <c r="D22" s="2869"/>
      <c r="E22" s="2869"/>
      <c r="F22" s="2869"/>
      <c r="G22" s="2869"/>
      <c r="H22" s="2869"/>
      <c r="I22" s="2869"/>
      <c r="J22" s="2869"/>
      <c r="K22" s="2869"/>
      <c r="L22" s="2869"/>
      <c r="M22" s="2870"/>
      <c r="N22" s="2870"/>
      <c r="O22" s="2870"/>
      <c r="P22" s="2871"/>
      <c r="Q22" s="2871"/>
      <c r="R22" s="2871"/>
      <c r="S22" s="2871"/>
      <c r="T22" s="2162"/>
      <c r="U22" s="2162"/>
      <c r="V22" s="2874"/>
      <c r="W22" s="2874"/>
      <c r="X22" s="121"/>
    </row>
    <row r="23" spans="1:24" s="272" customFormat="1" ht="27" customHeight="1">
      <c r="A23" s="118"/>
      <c r="B23" s="2869"/>
      <c r="C23" s="2869"/>
      <c r="D23" s="2869"/>
      <c r="E23" s="2869"/>
      <c r="F23" s="2869"/>
      <c r="G23" s="2869"/>
      <c r="H23" s="2869"/>
      <c r="I23" s="2869"/>
      <c r="J23" s="2869"/>
      <c r="K23" s="2869"/>
      <c r="L23" s="2869"/>
      <c r="M23" s="2870"/>
      <c r="N23" s="2870"/>
      <c r="O23" s="2870"/>
      <c r="P23" s="2871"/>
      <c r="Q23" s="2871"/>
      <c r="R23" s="2871"/>
      <c r="S23" s="2871"/>
      <c r="T23" s="2162"/>
      <c r="U23" s="2162"/>
      <c r="V23" s="2874"/>
      <c r="W23" s="2874"/>
      <c r="X23" s="121"/>
    </row>
    <row r="24" spans="1:24" s="272" customFormat="1" ht="27" customHeight="1">
      <c r="A24" s="118"/>
      <c r="B24" s="2869"/>
      <c r="C24" s="2869"/>
      <c r="D24" s="2869"/>
      <c r="E24" s="2869"/>
      <c r="F24" s="2869"/>
      <c r="G24" s="2869"/>
      <c r="H24" s="2869"/>
      <c r="I24" s="2869"/>
      <c r="J24" s="2869"/>
      <c r="K24" s="2869"/>
      <c r="L24" s="2869"/>
      <c r="M24" s="2870"/>
      <c r="N24" s="2870"/>
      <c r="O24" s="2870"/>
      <c r="P24" s="2871"/>
      <c r="Q24" s="2871"/>
      <c r="R24" s="2871"/>
      <c r="S24" s="2871"/>
      <c r="T24" s="2162"/>
      <c r="U24" s="2162"/>
      <c r="V24" s="2874"/>
      <c r="W24" s="2874"/>
      <c r="X24" s="121"/>
    </row>
    <row r="25" spans="1:24" s="272" customFormat="1" ht="27" customHeight="1">
      <c r="A25" s="118"/>
      <c r="B25" s="2869"/>
      <c r="C25" s="2869"/>
      <c r="D25" s="2869"/>
      <c r="E25" s="2869"/>
      <c r="F25" s="2869"/>
      <c r="G25" s="2869"/>
      <c r="H25" s="2869"/>
      <c r="I25" s="2869"/>
      <c r="J25" s="2869"/>
      <c r="K25" s="2869"/>
      <c r="L25" s="2869"/>
      <c r="M25" s="2870"/>
      <c r="N25" s="2870"/>
      <c r="O25" s="2870"/>
      <c r="P25" s="2871"/>
      <c r="Q25" s="2871"/>
      <c r="R25" s="2871"/>
      <c r="S25" s="2871"/>
      <c r="T25" s="2162"/>
      <c r="U25" s="2162"/>
      <c r="V25" s="2874"/>
      <c r="W25" s="2874"/>
      <c r="X25" s="121"/>
    </row>
    <row r="26" spans="1:24" s="272" customFormat="1" ht="27" customHeight="1">
      <c r="A26" s="118"/>
      <c r="B26" s="2869"/>
      <c r="C26" s="2869"/>
      <c r="D26" s="2869"/>
      <c r="E26" s="2869"/>
      <c r="F26" s="2869"/>
      <c r="G26" s="2869"/>
      <c r="H26" s="2869"/>
      <c r="I26" s="2869"/>
      <c r="J26" s="2869"/>
      <c r="K26" s="2869"/>
      <c r="L26" s="2869"/>
      <c r="M26" s="2870"/>
      <c r="N26" s="2870"/>
      <c r="O26" s="2870"/>
      <c r="P26" s="2871"/>
      <c r="Q26" s="2871"/>
      <c r="R26" s="2871"/>
      <c r="S26" s="2871"/>
      <c r="T26" s="2162"/>
      <c r="U26" s="2162"/>
      <c r="V26" s="2874"/>
      <c r="W26" s="2874"/>
      <c r="X26" s="121"/>
    </row>
    <row r="27" spans="1:24" s="272" customFormat="1" ht="27" customHeight="1">
      <c r="A27" s="118"/>
      <c r="B27" s="2869"/>
      <c r="C27" s="2869"/>
      <c r="D27" s="2869"/>
      <c r="E27" s="2869"/>
      <c r="F27" s="2869"/>
      <c r="G27" s="2869"/>
      <c r="H27" s="2869"/>
      <c r="I27" s="2869"/>
      <c r="J27" s="2869"/>
      <c r="K27" s="2869"/>
      <c r="L27" s="2869"/>
      <c r="M27" s="2870"/>
      <c r="N27" s="2870"/>
      <c r="O27" s="2870"/>
      <c r="P27" s="2871"/>
      <c r="Q27" s="2871"/>
      <c r="R27" s="2871"/>
      <c r="S27" s="2871"/>
      <c r="T27" s="2162"/>
      <c r="U27" s="2162"/>
      <c r="V27" s="2874"/>
      <c r="W27" s="2874"/>
      <c r="X27" s="121"/>
    </row>
    <row r="28" spans="1:24" s="272" customFormat="1" ht="27" customHeight="1">
      <c r="A28" s="118"/>
      <c r="B28" s="2869"/>
      <c r="C28" s="2869"/>
      <c r="D28" s="2869"/>
      <c r="E28" s="2869"/>
      <c r="F28" s="2869"/>
      <c r="G28" s="2869"/>
      <c r="H28" s="2869"/>
      <c r="I28" s="2869"/>
      <c r="J28" s="2869"/>
      <c r="K28" s="2869"/>
      <c r="L28" s="2869"/>
      <c r="M28" s="2870"/>
      <c r="N28" s="2870"/>
      <c r="O28" s="2870"/>
      <c r="P28" s="2871"/>
      <c r="Q28" s="2871"/>
      <c r="R28" s="2871"/>
      <c r="S28" s="2871"/>
      <c r="T28" s="2162"/>
      <c r="U28" s="2162"/>
      <c r="V28" s="2874"/>
      <c r="W28" s="2874"/>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875" t="s">
        <v>320</v>
      </c>
      <c r="F31" s="2876"/>
      <c r="G31" s="2877"/>
      <c r="H31" s="2875" t="s">
        <v>321</v>
      </c>
      <c r="I31" s="2876"/>
      <c r="J31" s="2877"/>
      <c r="K31" s="2884" t="s">
        <v>1045</v>
      </c>
      <c r="L31" s="2885"/>
      <c r="M31" s="2886"/>
      <c r="N31" s="2878"/>
      <c r="O31" s="2879"/>
      <c r="P31" s="2879"/>
      <c r="Q31" s="98"/>
      <c r="R31" s="2893" t="s">
        <v>316</v>
      </c>
      <c r="S31" s="2162"/>
      <c r="T31" s="2162"/>
      <c r="U31" s="2893" t="s">
        <v>382</v>
      </c>
      <c r="V31" s="2162"/>
      <c r="W31" s="2162"/>
      <c r="X31" s="98"/>
    </row>
    <row r="32" spans="1:24">
      <c r="A32" s="98"/>
      <c r="B32" s="98"/>
      <c r="C32" s="98"/>
      <c r="D32" s="98"/>
      <c r="E32" s="2878"/>
      <c r="F32" s="2879"/>
      <c r="G32" s="2880"/>
      <c r="H32" s="2878"/>
      <c r="I32" s="2879"/>
      <c r="J32" s="2880"/>
      <c r="K32" s="2887"/>
      <c r="L32" s="2888"/>
      <c r="M32" s="2889"/>
      <c r="N32" s="2878"/>
      <c r="O32" s="2879"/>
      <c r="P32" s="2879"/>
      <c r="Q32" s="98"/>
      <c r="R32" s="2162"/>
      <c r="S32" s="2162"/>
      <c r="T32" s="2162"/>
      <c r="U32" s="2162"/>
      <c r="V32" s="2162"/>
      <c r="W32" s="2162"/>
      <c r="X32" s="98"/>
    </row>
    <row r="33" spans="1:24">
      <c r="A33" s="98"/>
      <c r="B33" s="98"/>
      <c r="C33" s="98"/>
      <c r="D33" s="98"/>
      <c r="E33" s="2878"/>
      <c r="F33" s="2879"/>
      <c r="G33" s="2880"/>
      <c r="H33" s="2878"/>
      <c r="I33" s="2879"/>
      <c r="J33" s="2880"/>
      <c r="K33" s="2887"/>
      <c r="L33" s="2888"/>
      <c r="M33" s="2889"/>
      <c r="N33" s="2878"/>
      <c r="O33" s="2879"/>
      <c r="P33" s="2879"/>
      <c r="Q33" s="98"/>
      <c r="R33" s="2162"/>
      <c r="S33" s="2162"/>
      <c r="T33" s="2162"/>
      <c r="U33" s="2162"/>
      <c r="V33" s="2162"/>
      <c r="W33" s="2162"/>
      <c r="X33" s="98"/>
    </row>
    <row r="34" spans="1:24">
      <c r="A34" s="98"/>
      <c r="B34" s="98"/>
      <c r="C34" s="98"/>
      <c r="D34" s="98"/>
      <c r="E34" s="2881"/>
      <c r="F34" s="2882"/>
      <c r="G34" s="2883"/>
      <c r="H34" s="2881"/>
      <c r="I34" s="2882"/>
      <c r="J34" s="2883"/>
      <c r="K34" s="2890"/>
      <c r="L34" s="2891"/>
      <c r="M34" s="2892"/>
      <c r="N34" s="2878"/>
      <c r="O34" s="2879"/>
      <c r="P34" s="2879"/>
      <c r="Q34" s="98"/>
      <c r="R34" s="2162"/>
      <c r="S34" s="2162"/>
      <c r="T34" s="2162"/>
      <c r="U34" s="2162"/>
      <c r="V34" s="2162"/>
      <c r="W34" s="2162"/>
      <c r="X34" s="98"/>
    </row>
    <row r="35" spans="1:24">
      <c r="A35" s="98"/>
      <c r="B35" s="98"/>
      <c r="C35" s="98"/>
      <c r="D35" s="98"/>
      <c r="E35" s="2162"/>
      <c r="F35" s="2162"/>
      <c r="G35" s="2162"/>
      <c r="H35" s="2162"/>
      <c r="I35" s="2162"/>
      <c r="J35" s="2162"/>
      <c r="K35" s="2162"/>
      <c r="L35" s="2162"/>
      <c r="M35" s="2162"/>
      <c r="N35" s="2872"/>
      <c r="O35" s="2872"/>
      <c r="P35" s="2873"/>
      <c r="Q35" s="98"/>
      <c r="R35" s="2162"/>
      <c r="S35" s="2162"/>
      <c r="T35" s="2162"/>
      <c r="U35" s="2162"/>
      <c r="V35" s="2162"/>
      <c r="W35" s="2162"/>
      <c r="X35" s="98"/>
    </row>
    <row r="36" spans="1:24">
      <c r="A36" s="98"/>
      <c r="B36" s="98"/>
      <c r="C36" s="98"/>
      <c r="D36" s="98"/>
      <c r="E36" s="2162"/>
      <c r="F36" s="2162"/>
      <c r="G36" s="2162"/>
      <c r="H36" s="2162"/>
      <c r="I36" s="2162"/>
      <c r="J36" s="2162"/>
      <c r="K36" s="2162"/>
      <c r="L36" s="2162"/>
      <c r="M36" s="2162"/>
      <c r="N36" s="2872"/>
      <c r="O36" s="2872"/>
      <c r="P36" s="2873"/>
      <c r="Q36" s="98"/>
      <c r="R36" s="2162"/>
      <c r="S36" s="2162"/>
      <c r="T36" s="2162"/>
      <c r="U36" s="2162"/>
      <c r="V36" s="2162"/>
      <c r="W36" s="2162"/>
      <c r="X36" s="98"/>
    </row>
    <row r="37" spans="1:24">
      <c r="A37" s="98"/>
      <c r="B37" s="98"/>
      <c r="C37" s="98"/>
      <c r="D37" s="98"/>
      <c r="E37" s="2162"/>
      <c r="F37" s="2162"/>
      <c r="G37" s="2162"/>
      <c r="H37" s="2162"/>
      <c r="I37" s="2162"/>
      <c r="J37" s="2162"/>
      <c r="K37" s="2162"/>
      <c r="L37" s="2162"/>
      <c r="M37" s="2162"/>
      <c r="N37" s="2872"/>
      <c r="O37" s="2872"/>
      <c r="P37" s="2873"/>
      <c r="Q37" s="98"/>
      <c r="R37" s="2162"/>
      <c r="S37" s="2162"/>
      <c r="T37" s="2162"/>
      <c r="U37" s="2162"/>
      <c r="V37" s="2162"/>
      <c r="W37" s="2162"/>
      <c r="X37" s="98"/>
    </row>
    <row r="38" spans="1:24">
      <c r="A38" s="98"/>
      <c r="B38" s="98"/>
      <c r="C38" s="98"/>
      <c r="D38" s="98"/>
      <c r="E38" s="2162"/>
      <c r="F38" s="2162"/>
      <c r="G38" s="2162"/>
      <c r="H38" s="2162"/>
      <c r="I38" s="2162"/>
      <c r="J38" s="2162"/>
      <c r="K38" s="2162"/>
      <c r="L38" s="2162"/>
      <c r="M38" s="2162"/>
      <c r="N38" s="2872"/>
      <c r="O38" s="2872"/>
      <c r="P38" s="2873"/>
      <c r="Q38" s="98"/>
      <c r="R38" s="2162"/>
      <c r="S38" s="2162"/>
      <c r="T38" s="2162"/>
      <c r="U38" s="2162"/>
      <c r="V38" s="2162"/>
      <c r="W38" s="2162"/>
      <c r="X38" s="98"/>
    </row>
    <row r="47" spans="1:24">
      <c r="A47" s="273"/>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5"/>
  <cols>
    <col min="1" max="1" width="4" style="1" customWidth="1"/>
    <col min="2" max="2" width="6" style="1" customWidth="1"/>
    <col min="3"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85"/>
      <c r="P8" s="485"/>
      <c r="Q8" s="485"/>
      <c r="R8" s="485"/>
      <c r="S8" s="485"/>
      <c r="T8" s="485"/>
      <c r="U8" s="486"/>
    </row>
    <row r="9" spans="1:21" ht="19.5" customHeight="1">
      <c r="A9" s="7"/>
      <c r="B9" s="2"/>
      <c r="C9" s="2"/>
      <c r="D9" s="2"/>
      <c r="E9" s="2"/>
      <c r="F9" s="2"/>
      <c r="G9" s="2"/>
      <c r="H9" s="2"/>
      <c r="I9" s="2"/>
      <c r="J9" s="2"/>
      <c r="K9" s="2"/>
      <c r="L9" s="2"/>
      <c r="M9" s="2"/>
      <c r="N9" s="2"/>
      <c r="O9" s="487"/>
      <c r="P9" s="1897">
        <v>37778</v>
      </c>
      <c r="Q9" s="1897"/>
      <c r="R9" s="1897"/>
      <c r="S9" s="1897"/>
      <c r="T9" s="1897"/>
      <c r="U9" s="488"/>
    </row>
    <row r="10" spans="1:21" ht="8.25" customHeight="1">
      <c r="A10" s="7"/>
      <c r="B10" s="2"/>
      <c r="C10" s="2"/>
      <c r="D10" s="2"/>
      <c r="E10" s="2"/>
      <c r="F10" s="2"/>
      <c r="G10" s="2"/>
      <c r="H10" s="2"/>
      <c r="I10" s="2"/>
      <c r="J10" s="2"/>
      <c r="K10" s="2"/>
      <c r="L10" s="2"/>
      <c r="M10" s="2"/>
      <c r="N10" s="2"/>
      <c r="O10" s="489"/>
      <c r="P10" s="489"/>
      <c r="Q10" s="489"/>
      <c r="R10" s="489"/>
      <c r="S10" s="489"/>
      <c r="T10" s="489"/>
      <c r="U10" s="490"/>
    </row>
    <row r="11" spans="1:21" ht="19.5" customHeight="1">
      <c r="A11" s="1057"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489"/>
      <c r="P11" s="489"/>
      <c r="Q11" s="489"/>
      <c r="R11" s="489"/>
      <c r="S11" s="489"/>
      <c r="T11" s="489"/>
      <c r="U11" s="490"/>
    </row>
    <row r="12" spans="1:21" ht="22.5" customHeight="1">
      <c r="A12" s="7"/>
      <c r="B12" s="2"/>
      <c r="C12" s="2"/>
      <c r="D12" s="2"/>
      <c r="E12" s="2"/>
      <c r="F12" s="2"/>
      <c r="G12" s="2"/>
      <c r="H12" s="2"/>
      <c r="I12" s="2"/>
      <c r="J12" s="2"/>
      <c r="K12" s="2251" t="s">
        <v>1856</v>
      </c>
      <c r="L12" s="2251"/>
      <c r="M12" s="2246" t="s">
        <v>70</v>
      </c>
      <c r="N12" s="2246"/>
      <c r="O12" s="2247" t="str">
        <f>入力シート!C25</f>
        <v>福岡市博多区東公園７－７</v>
      </c>
      <c r="P12" s="2247"/>
      <c r="Q12" s="2247"/>
      <c r="R12" s="2247"/>
      <c r="S12" s="2247"/>
      <c r="T12" s="2247"/>
      <c r="U12" s="2248"/>
    </row>
    <row r="13" spans="1:21" ht="22.5" customHeight="1">
      <c r="A13" s="7"/>
      <c r="B13" s="2"/>
      <c r="C13" s="2"/>
      <c r="D13" s="2"/>
      <c r="E13" s="2"/>
      <c r="F13" s="2"/>
      <c r="G13" s="2"/>
      <c r="H13" s="2"/>
      <c r="I13" s="2"/>
      <c r="J13" s="2"/>
      <c r="K13" s="2"/>
      <c r="L13" s="2"/>
      <c r="M13" s="2246" t="s">
        <v>92</v>
      </c>
      <c r="N13" s="2246"/>
      <c r="O13" s="2247" t="str">
        <f>入力シート!C26</f>
        <v>(株）福岡企画技調</v>
      </c>
      <c r="P13" s="2247"/>
      <c r="Q13" s="2247"/>
      <c r="R13" s="2247"/>
      <c r="S13" s="2247"/>
      <c r="T13" s="2247"/>
      <c r="U13" s="2248"/>
    </row>
    <row r="14" spans="1:21" ht="22.5" customHeight="1">
      <c r="A14" s="7"/>
      <c r="B14" s="2"/>
      <c r="C14" s="2"/>
      <c r="D14" s="2"/>
      <c r="E14" s="2"/>
      <c r="F14" s="2"/>
      <c r="G14" s="2"/>
      <c r="H14" s="2"/>
      <c r="I14" s="2"/>
      <c r="J14" s="2"/>
      <c r="K14" s="2"/>
      <c r="L14" s="2"/>
      <c r="M14" s="2246" t="s">
        <v>71</v>
      </c>
      <c r="N14" s="2246"/>
      <c r="O14" s="2926" t="str">
        <f>入力シート!C27</f>
        <v>代表取締役　企画太郎</v>
      </c>
      <c r="P14" s="2926"/>
      <c r="Q14" s="2926"/>
      <c r="R14" s="2926"/>
      <c r="S14" s="2926"/>
      <c r="T14" s="2926"/>
      <c r="U14" s="2927"/>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249" t="s">
        <v>61</v>
      </c>
      <c r="C16" s="2249"/>
      <c r="D16" s="2249"/>
      <c r="E16" s="2249"/>
      <c r="F16" s="2249"/>
      <c r="G16" s="2249"/>
      <c r="H16" s="2249"/>
      <c r="I16" s="2249"/>
      <c r="J16" s="2249"/>
      <c r="K16" s="2249"/>
      <c r="L16" s="2249"/>
      <c r="M16" s="2249"/>
      <c r="N16" s="2249"/>
      <c r="O16" s="2249"/>
      <c r="P16" s="2249"/>
      <c r="Q16" s="2249"/>
      <c r="R16" s="2249"/>
      <c r="S16" s="2249"/>
      <c r="T16" s="2249"/>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226" t="s">
        <v>82</v>
      </c>
      <c r="C18" s="2226"/>
      <c r="D18" s="2226"/>
      <c r="E18" s="2925" t="str">
        <f>入力シート!C9</f>
        <v>道路整備事業</v>
      </c>
      <c r="F18" s="2925"/>
      <c r="G18" s="2925"/>
      <c r="H18" s="2925"/>
      <c r="I18" s="2925"/>
      <c r="J18" s="2226" t="s">
        <v>76</v>
      </c>
      <c r="K18" s="2226"/>
      <c r="L18" s="2226"/>
      <c r="M18" s="2925" t="str">
        <f>入力シート!C10</f>
        <v>県道博多天神線排水性舗装工事（第２工区）</v>
      </c>
      <c r="N18" s="2925"/>
      <c r="O18" s="2925"/>
      <c r="P18" s="2925"/>
      <c r="Q18" s="2925"/>
      <c r="R18" s="2925"/>
      <c r="S18" s="2925"/>
      <c r="T18" s="2925"/>
      <c r="U18" s="8"/>
    </row>
    <row r="19" spans="1:21" ht="30.75" customHeight="1">
      <c r="A19" s="7"/>
      <c r="B19" s="2233" t="s">
        <v>93</v>
      </c>
      <c r="C19" s="2234"/>
      <c r="D19" s="2235" t="s">
        <v>95</v>
      </c>
      <c r="E19" s="2925" t="str">
        <f>入力シート!C11</f>
        <v>主要地方道博多天神線</v>
      </c>
      <c r="F19" s="2925"/>
      <c r="G19" s="2925"/>
      <c r="H19" s="2925"/>
      <c r="I19" s="2925"/>
      <c r="J19" s="2226" t="s">
        <v>77</v>
      </c>
      <c r="K19" s="2226"/>
      <c r="L19" s="2226"/>
      <c r="M19" s="2925" t="str">
        <f>入力シート!C12</f>
        <v>福岡市博多区東公園地内</v>
      </c>
      <c r="N19" s="2925"/>
      <c r="O19" s="2925"/>
      <c r="P19" s="2925"/>
      <c r="Q19" s="2925"/>
      <c r="R19" s="2925"/>
      <c r="S19" s="2925"/>
      <c r="T19" s="2925"/>
      <c r="U19" s="8"/>
    </row>
    <row r="20" spans="1:21" ht="30.75" customHeight="1">
      <c r="A20" s="7"/>
      <c r="B20" s="2244" t="s">
        <v>94</v>
      </c>
      <c r="C20" s="2245"/>
      <c r="D20" s="2236"/>
      <c r="E20" s="2925"/>
      <c r="F20" s="2925"/>
      <c r="G20" s="2925"/>
      <c r="H20" s="2925"/>
      <c r="I20" s="2925"/>
      <c r="J20" s="2226"/>
      <c r="K20" s="2226"/>
      <c r="L20" s="2226"/>
      <c r="M20" s="2925"/>
      <c r="N20" s="2925"/>
      <c r="O20" s="2925"/>
      <c r="P20" s="2925"/>
      <c r="Q20" s="2925"/>
      <c r="R20" s="2925"/>
      <c r="S20" s="2925"/>
      <c r="T20" s="2925"/>
      <c r="U20" s="8"/>
    </row>
    <row r="21" spans="1:21" ht="30.75" customHeight="1">
      <c r="A21" s="7"/>
      <c r="B21" s="2226" t="s">
        <v>78</v>
      </c>
      <c r="C21" s="2226"/>
      <c r="D21" s="2226"/>
      <c r="E21" s="2227">
        <f>入力シート!C14</f>
        <v>45840</v>
      </c>
      <c r="F21" s="2228"/>
      <c r="G21" s="2228"/>
      <c r="H21" s="2228"/>
      <c r="I21" s="2228"/>
      <c r="J21" s="2228"/>
      <c r="K21" s="2228"/>
      <c r="L21" s="9" t="s">
        <v>22</v>
      </c>
      <c r="M21" s="2228">
        <f>入力シート!C15</f>
        <v>45988</v>
      </c>
      <c r="N21" s="2228"/>
      <c r="O21" s="2228"/>
      <c r="P21" s="2228"/>
      <c r="Q21" s="2228"/>
      <c r="R21" s="2228"/>
      <c r="S21" s="2228"/>
      <c r="T21" s="10"/>
      <c r="U21" s="8"/>
    </row>
    <row r="22" spans="1:21" ht="30.75" customHeight="1">
      <c r="A22" s="7"/>
      <c r="B22" s="2917" t="s">
        <v>62</v>
      </c>
      <c r="C22" s="2918"/>
      <c r="D22" s="2918"/>
      <c r="E22" s="2918"/>
      <c r="F22" s="2918"/>
      <c r="G22" s="2919"/>
      <c r="H22" s="2924"/>
      <c r="I22" s="2924"/>
      <c r="J22" s="2924"/>
      <c r="K22" s="2924"/>
      <c r="L22" s="2924"/>
      <c r="M22" s="2924"/>
      <c r="N22" s="2924"/>
      <c r="O22" s="280" t="s">
        <v>67</v>
      </c>
      <c r="P22" s="11"/>
      <c r="Q22" s="11"/>
      <c r="R22" s="11"/>
      <c r="S22" s="11"/>
      <c r="T22" s="12"/>
      <c r="U22" s="8"/>
    </row>
    <row r="23" spans="1:21" ht="30.75" customHeight="1">
      <c r="A23" s="7"/>
      <c r="B23" s="2917" t="s">
        <v>63</v>
      </c>
      <c r="C23" s="2918"/>
      <c r="D23" s="2918"/>
      <c r="E23" s="2918"/>
      <c r="F23" s="2918"/>
      <c r="G23" s="2919"/>
      <c r="H23" s="2920"/>
      <c r="I23" s="2920"/>
      <c r="J23" s="2920"/>
      <c r="K23" s="2920"/>
      <c r="L23" s="2920"/>
      <c r="M23" s="2920"/>
      <c r="N23" s="2920"/>
      <c r="O23" s="281" t="s">
        <v>499</v>
      </c>
      <c r="P23" s="39"/>
      <c r="Q23" s="39"/>
      <c r="R23" s="39"/>
      <c r="S23" s="39"/>
      <c r="T23" s="40"/>
      <c r="U23" s="8"/>
    </row>
    <row r="24" spans="1:21" ht="33" customHeight="1">
      <c r="A24" s="7"/>
      <c r="B24" s="2917" t="s">
        <v>64</v>
      </c>
      <c r="C24" s="2918"/>
      <c r="D24" s="2918"/>
      <c r="E24" s="2918"/>
      <c r="F24" s="2918"/>
      <c r="G24" s="2919"/>
      <c r="H24" s="2921"/>
      <c r="I24" s="2922"/>
      <c r="J24" s="2922"/>
      <c r="K24" s="2922"/>
      <c r="L24" s="2922"/>
      <c r="M24" s="2922"/>
      <c r="N24" s="2922"/>
      <c r="O24" s="2922"/>
      <c r="P24" s="2922"/>
      <c r="Q24" s="2922"/>
      <c r="R24" s="2922"/>
      <c r="S24" s="2922"/>
      <c r="T24" s="2923"/>
      <c r="U24" s="8"/>
    </row>
    <row r="25" spans="1:21" ht="33" customHeight="1">
      <c r="A25" s="7"/>
      <c r="B25" s="2917" t="s">
        <v>65</v>
      </c>
      <c r="C25" s="2918"/>
      <c r="D25" s="2918"/>
      <c r="E25" s="2918"/>
      <c r="F25" s="2918"/>
      <c r="G25" s="2919"/>
      <c r="H25" s="2924"/>
      <c r="I25" s="2924"/>
      <c r="J25" s="2924"/>
      <c r="K25" s="2924"/>
      <c r="L25" s="2924"/>
      <c r="M25" s="2924"/>
      <c r="N25" s="2924"/>
      <c r="O25" s="39" t="s">
        <v>66</v>
      </c>
      <c r="P25" s="39"/>
      <c r="Q25" s="39"/>
      <c r="R25" s="39"/>
      <c r="S25" s="39"/>
      <c r="T25" s="40"/>
      <c r="U25" s="8"/>
    </row>
    <row r="26" spans="1:21" ht="60" customHeight="1">
      <c r="A26" s="7"/>
      <c r="B26" s="2905" t="s">
        <v>1517</v>
      </c>
      <c r="C26" s="2906"/>
      <c r="D26" s="2906"/>
      <c r="E26" s="2906"/>
      <c r="F26" s="2906"/>
      <c r="G26" s="2906"/>
      <c r="H26" s="2906"/>
      <c r="I26" s="2906"/>
      <c r="J26" s="2906"/>
      <c r="K26" s="2906"/>
      <c r="L26" s="2906"/>
      <c r="M26" s="2906"/>
      <c r="N26" s="2906"/>
      <c r="O26" s="2906"/>
      <c r="P26" s="2906"/>
      <c r="Q26" s="2906"/>
      <c r="R26" s="2906"/>
      <c r="S26" s="2906"/>
      <c r="T26" s="2907"/>
      <c r="U26" s="8"/>
    </row>
    <row r="27" spans="1:21" ht="50.25" customHeight="1">
      <c r="A27" s="7"/>
      <c r="B27" s="2908" t="s">
        <v>519</v>
      </c>
      <c r="C27" s="2909"/>
      <c r="D27" s="2909"/>
      <c r="E27" s="2909"/>
      <c r="F27" s="2909"/>
      <c r="G27" s="2909"/>
      <c r="H27" s="2909"/>
      <c r="I27" s="2909"/>
      <c r="J27" s="2909"/>
      <c r="K27" s="2909"/>
      <c r="L27" s="2909"/>
      <c r="M27" s="2909"/>
      <c r="N27" s="2909"/>
      <c r="O27" s="2909"/>
      <c r="P27" s="2909"/>
      <c r="Q27" s="2909"/>
      <c r="R27" s="2909"/>
      <c r="S27" s="2909"/>
      <c r="T27" s="2910"/>
      <c r="U27" s="8"/>
    </row>
    <row r="28" spans="1:21" ht="50.25" customHeight="1">
      <c r="A28" s="7"/>
      <c r="B28" s="2911"/>
      <c r="C28" s="2912"/>
      <c r="D28" s="2912"/>
      <c r="E28" s="2912"/>
      <c r="F28" s="2912"/>
      <c r="G28" s="2912"/>
      <c r="H28" s="2912"/>
      <c r="I28" s="2912"/>
      <c r="J28" s="2912"/>
      <c r="K28" s="2912"/>
      <c r="L28" s="2912"/>
      <c r="M28" s="2912"/>
      <c r="N28" s="2912"/>
      <c r="O28" s="2912"/>
      <c r="P28" s="2912"/>
      <c r="Q28" s="2912"/>
      <c r="R28" s="2912"/>
      <c r="S28" s="2912"/>
      <c r="T28" s="2913"/>
      <c r="U28" s="8"/>
    </row>
    <row r="29" spans="1:21" ht="50.25" customHeight="1">
      <c r="A29" s="7"/>
      <c r="B29" s="2914"/>
      <c r="C29" s="2915"/>
      <c r="D29" s="2915"/>
      <c r="E29" s="2915"/>
      <c r="F29" s="2915"/>
      <c r="G29" s="2915"/>
      <c r="H29" s="2915"/>
      <c r="I29" s="2915"/>
      <c r="J29" s="2915"/>
      <c r="K29" s="2915"/>
      <c r="L29" s="2915"/>
      <c r="M29" s="2915"/>
      <c r="N29" s="2915"/>
      <c r="O29" s="2915"/>
      <c r="P29" s="2915"/>
      <c r="Q29" s="2915"/>
      <c r="R29" s="2915"/>
      <c r="S29" s="2915"/>
      <c r="T29" s="2916"/>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959" t="s">
        <v>115</v>
      </c>
      <c r="B3" s="2959"/>
      <c r="C3" s="2959"/>
      <c r="D3" s="2959"/>
      <c r="E3" s="2959"/>
      <c r="F3" s="2959"/>
      <c r="G3" s="2959"/>
      <c r="H3" s="2959"/>
      <c r="I3" s="2959"/>
      <c r="J3" s="2959"/>
      <c r="K3" s="2959"/>
      <c r="L3" s="2959"/>
    </row>
    <row r="5" spans="1:12" s="31" customFormat="1" ht="20.100000000000001" customHeight="1">
      <c r="A5" s="28" t="s">
        <v>89</v>
      </c>
      <c r="B5" s="2968" t="str">
        <f>"50"&amp;入力シート!C3&amp;"-"&amp;入力シート!C4</f>
        <v>507-12345-001</v>
      </c>
      <c r="C5" s="2969"/>
      <c r="D5" s="28" t="s">
        <v>116</v>
      </c>
      <c r="E5" s="2960" t="str">
        <f>入力シート!C12</f>
        <v>福岡市博多区東公園地内</v>
      </c>
      <c r="F5" s="2961"/>
      <c r="G5" s="2961"/>
      <c r="H5" s="2961"/>
      <c r="I5" s="2961"/>
      <c r="J5" s="2961"/>
      <c r="K5" s="2961"/>
      <c r="L5" s="2962"/>
    </row>
    <row r="6" spans="1:12" s="31" customFormat="1" ht="30" customHeight="1">
      <c r="A6" s="28" t="s">
        <v>76</v>
      </c>
      <c r="B6" s="2963" t="str">
        <f>入力シート!C10</f>
        <v>県道博多天神線排水性舗装工事（第２工区）</v>
      </c>
      <c r="C6" s="2964"/>
      <c r="D6" s="2965"/>
      <c r="E6" s="2931" t="s">
        <v>117</v>
      </c>
      <c r="F6" s="2933"/>
      <c r="G6" s="2966">
        <f>入力シート!C14</f>
        <v>45840</v>
      </c>
      <c r="H6" s="2967"/>
      <c r="I6" s="29" t="s">
        <v>22</v>
      </c>
      <c r="J6" s="2967">
        <f>入力シート!C15</f>
        <v>45988</v>
      </c>
      <c r="K6" s="2967"/>
      <c r="L6" s="30"/>
    </row>
    <row r="7" spans="1:12" s="31" customFormat="1" ht="20.100000000000001" customHeight="1">
      <c r="A7" s="290" t="s">
        <v>118</v>
      </c>
      <c r="B7" s="2953" t="str">
        <f>入力シート!C5</f>
        <v>○○県土整備事務所</v>
      </c>
      <c r="C7" s="2954"/>
      <c r="D7" s="2955"/>
      <c r="E7" s="2950" t="s">
        <v>119</v>
      </c>
      <c r="F7" s="2951"/>
      <c r="G7" s="2956" t="str">
        <f>入力シート!C26</f>
        <v>(株）福岡企画技調</v>
      </c>
      <c r="H7" s="2957"/>
      <c r="I7" s="2957"/>
      <c r="J7" s="2957"/>
      <c r="K7" s="2957"/>
      <c r="L7" s="2958"/>
    </row>
    <row r="8" spans="1:12" s="31" customFormat="1" ht="20.100000000000001" customHeight="1">
      <c r="A8" s="28" t="s">
        <v>120</v>
      </c>
      <c r="B8" s="2953" t="str">
        <f>入力シート!C8</f>
        <v>福岡太郎</v>
      </c>
      <c r="C8" s="2954"/>
      <c r="D8" s="2955"/>
      <c r="E8" s="2950" t="s">
        <v>80</v>
      </c>
      <c r="F8" s="2951"/>
      <c r="G8" s="2953" t="str">
        <f>入力シート!C20</f>
        <v>福岡三郎</v>
      </c>
      <c r="H8" s="2954"/>
      <c r="I8" s="2954"/>
      <c r="J8" s="2954"/>
      <c r="K8" s="2954"/>
      <c r="L8" s="2955"/>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121</v>
      </c>
      <c r="B11" s="312" t="s">
        <v>122</v>
      </c>
      <c r="C11" s="34" t="s">
        <v>123</v>
      </c>
      <c r="D11" s="34" t="s">
        <v>124</v>
      </c>
      <c r="E11" s="2950" t="s">
        <v>125</v>
      </c>
      <c r="F11" s="2951"/>
      <c r="G11" s="2950" t="s">
        <v>126</v>
      </c>
      <c r="H11" s="2952"/>
      <c r="I11" s="2952"/>
      <c r="J11" s="2951"/>
      <c r="K11" s="2950" t="s">
        <v>127</v>
      </c>
      <c r="L11" s="2951"/>
    </row>
    <row r="12" spans="1:12" ht="20.100000000000001" customHeight="1">
      <c r="A12" s="339"/>
      <c r="B12" s="339"/>
      <c r="C12" s="340"/>
      <c r="D12" s="340"/>
      <c r="E12" s="2928"/>
      <c r="F12" s="2930"/>
      <c r="G12" s="2928"/>
      <c r="H12" s="2930"/>
      <c r="I12" s="2928"/>
      <c r="J12" s="2930"/>
      <c r="K12" s="2948"/>
      <c r="L12" s="2949"/>
    </row>
    <row r="13" spans="1:12" ht="20.100000000000001" customHeight="1">
      <c r="A13" s="339"/>
      <c r="B13" s="339"/>
      <c r="C13" s="340"/>
      <c r="D13" s="340"/>
      <c r="E13" s="2928"/>
      <c r="F13" s="2930"/>
      <c r="G13" s="2928"/>
      <c r="H13" s="2930"/>
      <c r="I13" s="2928"/>
      <c r="J13" s="2930"/>
      <c r="K13" s="2948"/>
      <c r="L13" s="2949"/>
    </row>
    <row r="14" spans="1:12" ht="20.100000000000001" customHeight="1">
      <c r="A14" s="339"/>
      <c r="B14" s="339"/>
      <c r="C14" s="340"/>
      <c r="D14" s="340"/>
      <c r="E14" s="2928"/>
      <c r="F14" s="2930"/>
      <c r="G14" s="2928"/>
      <c r="H14" s="2930"/>
      <c r="I14" s="2928"/>
      <c r="J14" s="2930"/>
      <c r="K14" s="2948"/>
      <c r="L14" s="2949"/>
    </row>
    <row r="15" spans="1:12" ht="20.100000000000001" customHeight="1">
      <c r="A15" s="339"/>
      <c r="B15" s="339"/>
      <c r="C15" s="340"/>
      <c r="D15" s="340"/>
      <c r="E15" s="2928"/>
      <c r="F15" s="2930"/>
      <c r="G15" s="2928"/>
      <c r="H15" s="2930"/>
      <c r="I15" s="2928"/>
      <c r="J15" s="2930"/>
      <c r="K15" s="2948"/>
      <c r="L15" s="2949"/>
    </row>
    <row r="16" spans="1:12" ht="20.100000000000001" customHeight="1">
      <c r="A16" s="339"/>
      <c r="B16" s="339"/>
      <c r="C16" s="340"/>
      <c r="D16" s="340"/>
      <c r="E16" s="2928"/>
      <c r="F16" s="2930"/>
      <c r="G16" s="2928"/>
      <c r="H16" s="2930"/>
      <c r="I16" s="2928"/>
      <c r="J16" s="2930"/>
      <c r="K16" s="2948"/>
      <c r="L16" s="2949"/>
    </row>
    <row r="17" spans="1:12" ht="20.100000000000001" customHeight="1">
      <c r="A17" s="35"/>
      <c r="B17" s="35"/>
      <c r="C17" s="35"/>
      <c r="D17" s="36"/>
      <c r="E17" s="35"/>
      <c r="F17" s="35"/>
      <c r="G17" s="35"/>
      <c r="H17" s="35"/>
      <c r="I17" s="35"/>
      <c r="J17" s="35"/>
      <c r="K17" s="35"/>
      <c r="L17" s="35"/>
    </row>
    <row r="18" spans="1:12" s="31" customFormat="1" ht="15" customHeight="1">
      <c r="A18" s="2931" t="s">
        <v>128</v>
      </c>
      <c r="B18" s="2932"/>
      <c r="C18" s="2932"/>
      <c r="D18" s="2932"/>
      <c r="E18" s="2932"/>
      <c r="F18" s="2932"/>
      <c r="G18" s="2932"/>
      <c r="H18" s="2932"/>
      <c r="I18" s="2932"/>
      <c r="J18" s="2932"/>
      <c r="K18" s="2932"/>
      <c r="L18" s="2933"/>
    </row>
    <row r="19" spans="1:12" s="31" customFormat="1" ht="15" customHeight="1">
      <c r="A19" s="2938" t="s">
        <v>129</v>
      </c>
      <c r="B19" s="2931" t="s">
        <v>130</v>
      </c>
      <c r="C19" s="2932"/>
      <c r="D19" s="2940"/>
      <c r="E19" s="2941" t="s">
        <v>131</v>
      </c>
      <c r="F19" s="2932"/>
      <c r="G19" s="2932"/>
      <c r="H19" s="2932"/>
      <c r="I19" s="2932"/>
      <c r="J19" s="2933"/>
      <c r="K19" s="2942" t="s">
        <v>132</v>
      </c>
      <c r="L19" s="2943"/>
    </row>
    <row r="20" spans="1:12" s="31" customFormat="1" ht="40.5" customHeight="1">
      <c r="A20" s="2939"/>
      <c r="B20" s="37" t="s">
        <v>133</v>
      </c>
      <c r="C20" s="28" t="s">
        <v>134</v>
      </c>
      <c r="D20" s="38" t="s">
        <v>135</v>
      </c>
      <c r="E20" s="2946" t="s">
        <v>133</v>
      </c>
      <c r="F20" s="2947"/>
      <c r="G20" s="2931" t="s">
        <v>134</v>
      </c>
      <c r="H20" s="2933"/>
      <c r="I20" s="2934" t="s">
        <v>135</v>
      </c>
      <c r="J20" s="2947"/>
      <c r="K20" s="2944"/>
      <c r="L20" s="2945"/>
    </row>
    <row r="21" spans="1:12" ht="20.100000000000001" customHeight="1">
      <c r="A21" s="339"/>
      <c r="B21" s="339"/>
      <c r="C21" s="341"/>
      <c r="D21" s="342"/>
      <c r="E21" s="2935"/>
      <c r="F21" s="2930"/>
      <c r="G21" s="2936"/>
      <c r="H21" s="2937"/>
      <c r="I21" s="2928"/>
      <c r="J21" s="2930"/>
      <c r="K21" s="2928"/>
      <c r="L21" s="2930"/>
    </row>
    <row r="22" spans="1:12" ht="20.100000000000001" customHeight="1">
      <c r="A22" s="339"/>
      <c r="B22" s="339"/>
      <c r="C22" s="341"/>
      <c r="D22" s="342"/>
      <c r="E22" s="2935"/>
      <c r="F22" s="2930"/>
      <c r="G22" s="2936"/>
      <c r="H22" s="2937"/>
      <c r="I22" s="2928"/>
      <c r="J22" s="2930"/>
      <c r="K22" s="2928"/>
      <c r="L22" s="2930"/>
    </row>
    <row r="23" spans="1:12" ht="20.100000000000001" customHeight="1">
      <c r="A23" s="339"/>
      <c r="B23" s="339"/>
      <c r="C23" s="341"/>
      <c r="D23" s="342"/>
      <c r="E23" s="2935"/>
      <c r="F23" s="2930"/>
      <c r="G23" s="2936"/>
      <c r="H23" s="2937"/>
      <c r="I23" s="2928"/>
      <c r="J23" s="2930"/>
      <c r="K23" s="2928"/>
      <c r="L23" s="2930"/>
    </row>
    <row r="24" spans="1:12" ht="20.100000000000001" customHeight="1">
      <c r="A24" s="339"/>
      <c r="B24" s="339"/>
      <c r="C24" s="341"/>
      <c r="D24" s="342"/>
      <c r="E24" s="2935"/>
      <c r="F24" s="2930"/>
      <c r="G24" s="2936"/>
      <c r="H24" s="2937"/>
      <c r="I24" s="2928"/>
      <c r="J24" s="2930"/>
      <c r="K24" s="2928"/>
      <c r="L24" s="2930"/>
    </row>
    <row r="25" spans="1:12" ht="20.100000000000001" customHeight="1">
      <c r="A25" s="339"/>
      <c r="B25" s="339"/>
      <c r="C25" s="341"/>
      <c r="D25" s="342"/>
      <c r="E25" s="2935"/>
      <c r="F25" s="2930"/>
      <c r="G25" s="2936"/>
      <c r="H25" s="2937"/>
      <c r="I25" s="2928"/>
      <c r="J25" s="2930"/>
      <c r="K25" s="2928"/>
      <c r="L25" s="2930"/>
    </row>
    <row r="26" spans="1:12">
      <c r="A26" s="35"/>
      <c r="B26" s="35"/>
      <c r="C26" s="35"/>
      <c r="D26" s="36"/>
      <c r="E26" s="35"/>
      <c r="F26" s="35"/>
      <c r="G26" s="35"/>
      <c r="H26" s="35"/>
      <c r="I26" s="35"/>
      <c r="J26" s="35"/>
      <c r="K26" s="35"/>
      <c r="L26" s="35"/>
    </row>
    <row r="27" spans="1:12" ht="15" customHeight="1">
      <c r="A27" s="2931" t="s">
        <v>0</v>
      </c>
      <c r="B27" s="2932"/>
      <c r="C27" s="2932"/>
      <c r="D27" s="2932"/>
      <c r="E27" s="2932"/>
      <c r="F27" s="2932"/>
      <c r="G27" s="2932"/>
      <c r="H27" s="2932"/>
      <c r="I27" s="2932"/>
      <c r="J27" s="2933"/>
      <c r="K27" s="88"/>
      <c r="L27" s="88"/>
    </row>
    <row r="28" spans="1:12" ht="40.5" customHeight="1">
      <c r="A28" s="28" t="s">
        <v>129</v>
      </c>
      <c r="B28" s="37" t="s">
        <v>133</v>
      </c>
      <c r="C28" s="28" t="s">
        <v>134</v>
      </c>
      <c r="D28" s="37" t="s">
        <v>135</v>
      </c>
      <c r="E28" s="2931" t="s">
        <v>1</v>
      </c>
      <c r="F28" s="2932"/>
      <c r="G28" s="2932"/>
      <c r="H28" s="2934" t="s">
        <v>235</v>
      </c>
      <c r="I28" s="2932"/>
      <c r="J28" s="2933"/>
      <c r="K28" s="88"/>
      <c r="L28" s="88"/>
    </row>
    <row r="29" spans="1:12" ht="20.100000000000001" customHeight="1">
      <c r="A29" s="339"/>
      <c r="B29" s="339"/>
      <c r="C29" s="341"/>
      <c r="D29" s="339"/>
      <c r="E29" s="2928"/>
      <c r="F29" s="2929"/>
      <c r="G29" s="2929"/>
      <c r="H29" s="2928"/>
      <c r="I29" s="2929"/>
      <c r="J29" s="2930"/>
      <c r="K29" s="88"/>
      <c r="L29" s="88"/>
    </row>
    <row r="30" spans="1:12" ht="20.100000000000001" customHeight="1">
      <c r="A30" s="339"/>
      <c r="B30" s="339"/>
      <c r="C30" s="341"/>
      <c r="D30" s="339"/>
      <c r="E30" s="2928"/>
      <c r="F30" s="2929"/>
      <c r="G30" s="2929"/>
      <c r="H30" s="2928"/>
      <c r="I30" s="2929"/>
      <c r="J30" s="2930"/>
      <c r="K30" s="88"/>
      <c r="L30" s="88"/>
    </row>
    <row r="31" spans="1:12" ht="20.100000000000001" customHeight="1">
      <c r="A31" s="339"/>
      <c r="B31" s="339"/>
      <c r="C31" s="341"/>
      <c r="D31" s="339"/>
      <c r="E31" s="2928"/>
      <c r="F31" s="2929"/>
      <c r="G31" s="2929"/>
      <c r="H31" s="2928"/>
      <c r="I31" s="2929"/>
      <c r="J31" s="2930"/>
      <c r="K31" s="88"/>
      <c r="L31" s="88"/>
    </row>
    <row r="32" spans="1:12" ht="20.100000000000001" customHeight="1">
      <c r="A32" s="339"/>
      <c r="B32" s="339"/>
      <c r="C32" s="341"/>
      <c r="D32" s="339"/>
      <c r="E32" s="2928"/>
      <c r="F32" s="2929"/>
      <c r="G32" s="2929"/>
      <c r="H32" s="2928"/>
      <c r="I32" s="2929"/>
      <c r="J32" s="2930"/>
      <c r="K32" s="88"/>
      <c r="L32" s="88"/>
    </row>
    <row r="33" spans="1:12" ht="20.100000000000001" customHeight="1">
      <c r="A33" s="300" t="s">
        <v>236</v>
      </c>
      <c r="B33" s="32"/>
      <c r="C33" s="32"/>
      <c r="D33" s="33"/>
      <c r="E33" s="32"/>
      <c r="F33" s="32"/>
      <c r="G33" s="32"/>
      <c r="H33" s="32"/>
      <c r="I33" s="32"/>
      <c r="J33" s="32"/>
      <c r="K33" s="32"/>
      <c r="L33" s="32"/>
    </row>
    <row r="34" spans="1:12">
      <c r="A34" s="32" t="s">
        <v>523</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1863</v>
      </c>
      <c r="B37" s="32"/>
      <c r="C37" s="32"/>
      <c r="D37" s="33"/>
      <c r="E37" s="32"/>
      <c r="F37" s="32"/>
      <c r="G37" s="32"/>
      <c r="H37" s="32"/>
      <c r="I37" s="32"/>
      <c r="J37" s="32"/>
      <c r="K37" s="32"/>
      <c r="L37" s="32"/>
    </row>
    <row r="38" spans="1:12" s="907" customFormat="1">
      <c r="A38" s="1070" t="s">
        <v>1850</v>
      </c>
      <c r="B38" s="1070"/>
      <c r="C38" s="1070"/>
      <c r="D38" s="1071"/>
      <c r="E38" s="1070"/>
      <c r="F38" s="1070"/>
      <c r="G38" s="1070"/>
      <c r="H38" s="1070"/>
      <c r="I38" s="1070"/>
      <c r="J38" s="1070"/>
      <c r="K38" s="1070"/>
      <c r="L38" s="906"/>
    </row>
    <row r="39" spans="1:12" s="907" customFormat="1">
      <c r="A39" s="1070" t="s">
        <v>1851</v>
      </c>
      <c r="B39" s="1070"/>
      <c r="C39" s="1070"/>
      <c r="D39" s="1071"/>
      <c r="E39" s="1070"/>
      <c r="F39" s="1070"/>
      <c r="G39" s="1070"/>
      <c r="H39" s="1070"/>
      <c r="I39" s="1070"/>
      <c r="J39" s="1070"/>
      <c r="K39" s="1070"/>
      <c r="L39" s="906"/>
    </row>
    <row r="40" spans="1:12" s="907" customFormat="1">
      <c r="A40" s="1070" t="s">
        <v>1852</v>
      </c>
      <c r="B40" s="1070"/>
      <c r="C40" s="1070"/>
      <c r="D40" s="1071"/>
      <c r="E40" s="1070"/>
      <c r="F40" s="1070"/>
      <c r="G40" s="1070"/>
      <c r="H40" s="1070"/>
      <c r="I40" s="1070"/>
      <c r="J40" s="1070"/>
      <c r="K40" s="1070"/>
      <c r="L40" s="906"/>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B1" sqref="B1:M1"/>
    </sheetView>
  </sheetViews>
  <sheetFormatPr defaultColWidth="8.875" defaultRowHeight="13.5"/>
  <cols>
    <col min="1" max="1" width="2.25" style="528" customWidth="1"/>
    <col min="2" max="2" width="14.375" style="528" customWidth="1"/>
    <col min="3" max="3" width="15.25" style="528" customWidth="1"/>
    <col min="4" max="4" width="10" style="528" customWidth="1"/>
    <col min="5" max="5" width="13.625" style="528" customWidth="1"/>
    <col min="6" max="6" width="8.125" style="528" customWidth="1"/>
    <col min="7" max="7" width="18.75" style="528" customWidth="1"/>
    <col min="8" max="8" width="7.875" style="528" bestFit="1" customWidth="1"/>
    <col min="9" max="13" width="7.625" style="528" customWidth="1"/>
    <col min="14" max="14" width="1.5" style="528" customWidth="1"/>
    <col min="15" max="16384" width="8.875" style="528"/>
  </cols>
  <sheetData>
    <row r="1" spans="2:16" ht="18.75">
      <c r="B1" s="3143" t="s">
        <v>2082</v>
      </c>
      <c r="C1" s="3143"/>
      <c r="D1" s="3143"/>
      <c r="E1" s="3143"/>
      <c r="F1" s="3143"/>
      <c r="G1" s="3143"/>
      <c r="H1" s="3143"/>
      <c r="I1" s="3143"/>
      <c r="J1" s="3143"/>
      <c r="K1" s="3143"/>
      <c r="L1" s="3143"/>
      <c r="M1" s="3143"/>
    </row>
    <row r="2" spans="2:16" ht="4.9000000000000004" customHeight="1">
      <c r="B2" s="1072"/>
      <c r="C2" s="1072"/>
      <c r="D2" s="1073"/>
      <c r="E2" s="1073"/>
      <c r="F2" s="1073"/>
      <c r="G2" s="1073"/>
      <c r="H2" s="1073"/>
      <c r="I2" s="1073"/>
      <c r="J2" s="1072"/>
      <c r="K2" s="1072"/>
      <c r="L2" s="1072"/>
      <c r="M2" s="1072"/>
    </row>
    <row r="3" spans="2:16" ht="17.100000000000001" customHeight="1">
      <c r="B3" s="1074" t="s">
        <v>1151</v>
      </c>
      <c r="C3" s="1075"/>
      <c r="D3" s="1075"/>
      <c r="E3" s="1075"/>
      <c r="F3" s="1075"/>
      <c r="G3" s="1075"/>
      <c r="H3" s="1075"/>
      <c r="I3" s="1075"/>
      <c r="J3" s="1075"/>
      <c r="K3" s="1075"/>
      <c r="L3" s="1075"/>
      <c r="M3" s="1075"/>
    </row>
    <row r="4" spans="2:16" ht="14.1" customHeight="1">
      <c r="B4" s="1076" t="s">
        <v>89</v>
      </c>
      <c r="C4" s="1077" t="str">
        <f>"50"&amp;入力シート!C3&amp;"-"&amp;入力シート!C4</f>
        <v>507-12345-001</v>
      </c>
      <c r="D4" s="1078"/>
      <c r="E4" s="1076" t="s">
        <v>76</v>
      </c>
      <c r="F4" s="1079" t="str">
        <f>入力シート!C10</f>
        <v>県道博多天神線排水性舗装工事（第２工区）</v>
      </c>
      <c r="G4" s="1078"/>
      <c r="H4" s="1078"/>
      <c r="I4" s="1078"/>
      <c r="J4" s="1078"/>
      <c r="K4" s="1078"/>
      <c r="L4" s="1078"/>
      <c r="M4" s="1080"/>
    </row>
    <row r="5" spans="2:16" ht="14.25" customHeight="1">
      <c r="B5" s="3144" t="s">
        <v>1152</v>
      </c>
      <c r="C5" s="3145"/>
      <c r="D5" s="3145"/>
      <c r="E5" s="3146"/>
      <c r="F5" s="3147"/>
      <c r="G5" s="3148"/>
      <c r="H5" s="3148"/>
      <c r="I5" s="3148"/>
      <c r="J5" s="3148"/>
      <c r="K5" s="3148"/>
      <c r="L5" s="1081"/>
      <c r="M5" s="1082"/>
    </row>
    <row r="6" spans="2:16" ht="5.0999999999999996" customHeight="1">
      <c r="B6" s="1075"/>
      <c r="C6" s="1075"/>
      <c r="D6" s="1075"/>
      <c r="E6" s="1075"/>
      <c r="F6" s="1075"/>
      <c r="G6" s="1075"/>
      <c r="H6" s="1075"/>
      <c r="I6" s="1075"/>
      <c r="J6" s="1075"/>
      <c r="K6" s="1075"/>
      <c r="L6" s="1075"/>
      <c r="M6" s="1075"/>
    </row>
    <row r="7" spans="2:16" ht="17.100000000000001" customHeight="1">
      <c r="B7" s="1075" t="s">
        <v>1153</v>
      </c>
      <c r="C7" s="1075"/>
      <c r="D7" s="1075"/>
      <c r="E7" s="1075"/>
      <c r="F7" s="1075"/>
      <c r="G7" s="1075"/>
      <c r="H7" s="1075"/>
      <c r="I7" s="1075"/>
      <c r="J7" s="1075"/>
      <c r="K7" s="1075"/>
      <c r="L7" s="1075"/>
      <c r="M7" s="1075"/>
    </row>
    <row r="8" spans="2:16" ht="13.5" customHeight="1">
      <c r="B8" s="3149" t="s">
        <v>1154</v>
      </c>
      <c r="C8" s="3150"/>
      <c r="D8" s="3150"/>
      <c r="E8" s="3150"/>
      <c r="F8" s="3151"/>
      <c r="G8" s="3152" t="s">
        <v>1155</v>
      </c>
      <c r="H8" s="3150"/>
      <c r="I8" s="3150"/>
      <c r="J8" s="3150"/>
      <c r="K8" s="3150"/>
      <c r="L8" s="3150"/>
      <c r="M8" s="3153"/>
    </row>
    <row r="9" spans="2:16">
      <c r="B9" s="3138" t="s">
        <v>1156</v>
      </c>
      <c r="C9" s="3139"/>
      <c r="D9" s="3139"/>
      <c r="E9" s="3139"/>
      <c r="F9" s="3140"/>
      <c r="G9" s="3141" t="s">
        <v>1157</v>
      </c>
      <c r="H9" s="3139"/>
      <c r="I9" s="3139"/>
      <c r="J9" s="3139"/>
      <c r="K9" s="3139"/>
      <c r="L9" s="3139"/>
      <c r="M9" s="3142"/>
      <c r="P9" s="528" t="s">
        <v>1158</v>
      </c>
    </row>
    <row r="10" spans="2:16">
      <c r="B10" s="3138" t="s">
        <v>1159</v>
      </c>
      <c r="C10" s="3139"/>
      <c r="D10" s="3139"/>
      <c r="E10" s="3139"/>
      <c r="F10" s="3140"/>
      <c r="G10" s="3141" t="s">
        <v>1160</v>
      </c>
      <c r="H10" s="3139"/>
      <c r="I10" s="3139"/>
      <c r="J10" s="3139"/>
      <c r="K10" s="3139"/>
      <c r="L10" s="3139"/>
      <c r="M10" s="3142"/>
      <c r="P10" s="528" t="s">
        <v>1161</v>
      </c>
    </row>
    <row r="11" spans="2:16">
      <c r="B11" s="3138" t="s">
        <v>1162</v>
      </c>
      <c r="C11" s="3139"/>
      <c r="D11" s="3139"/>
      <c r="E11" s="3139"/>
      <c r="F11" s="3140"/>
      <c r="G11" s="3141" t="s">
        <v>50</v>
      </c>
      <c r="H11" s="3139"/>
      <c r="I11" s="3139"/>
      <c r="J11" s="3139"/>
      <c r="K11" s="3139"/>
      <c r="L11" s="3139"/>
      <c r="M11" s="3142"/>
      <c r="P11" s="528" t="s">
        <v>1163</v>
      </c>
    </row>
    <row r="12" spans="2:16">
      <c r="B12" s="3138" t="s">
        <v>1164</v>
      </c>
      <c r="C12" s="3139"/>
      <c r="D12" s="3139"/>
      <c r="E12" s="3139"/>
      <c r="F12" s="3140"/>
      <c r="G12" s="3141" t="s">
        <v>1936</v>
      </c>
      <c r="H12" s="3139"/>
      <c r="I12" s="3139"/>
      <c r="J12" s="3139"/>
      <c r="K12" s="3139"/>
      <c r="L12" s="3139"/>
      <c r="M12" s="3142"/>
    </row>
    <row r="13" spans="2:16">
      <c r="B13" s="3137" t="s">
        <v>1165</v>
      </c>
      <c r="C13" s="3043"/>
      <c r="D13" s="3043"/>
      <c r="E13" s="3043"/>
      <c r="F13" s="3044"/>
      <c r="G13" s="582"/>
      <c r="H13" s="582"/>
      <c r="I13" s="582"/>
      <c r="J13" s="582"/>
      <c r="K13" s="582"/>
      <c r="L13" s="582"/>
      <c r="M13" s="583"/>
    </row>
    <row r="14" spans="2:16" ht="5.0999999999999996" customHeight="1">
      <c r="B14" s="531"/>
      <c r="C14" s="531"/>
      <c r="D14" s="531"/>
      <c r="E14" s="531"/>
      <c r="F14" s="532"/>
      <c r="G14" s="533"/>
      <c r="H14" s="533"/>
      <c r="I14" s="533"/>
      <c r="J14" s="533"/>
      <c r="K14" s="533"/>
      <c r="L14" s="533"/>
      <c r="M14" s="533"/>
    </row>
    <row r="15" spans="2:16" ht="17.100000000000001" customHeight="1">
      <c r="B15" s="529" t="s">
        <v>1166</v>
      </c>
    </row>
    <row r="16" spans="2:16">
      <c r="B16" s="534" t="s">
        <v>1167</v>
      </c>
      <c r="C16" s="3029" t="s">
        <v>1168</v>
      </c>
      <c r="D16" s="3131"/>
      <c r="E16" s="3132"/>
      <c r="F16" s="2995" t="s">
        <v>1169</v>
      </c>
      <c r="G16" s="2974"/>
      <c r="H16" s="2974"/>
      <c r="I16" s="2995" t="s">
        <v>1170</v>
      </c>
      <c r="J16" s="2974"/>
      <c r="K16" s="2974"/>
      <c r="L16" s="2974"/>
      <c r="M16" s="3133"/>
    </row>
    <row r="17" spans="2:16" ht="14.1" customHeight="1">
      <c r="B17" s="3134" t="s">
        <v>1171</v>
      </c>
      <c r="C17" s="535" t="s">
        <v>1172</v>
      </c>
      <c r="D17" s="536"/>
      <c r="E17" s="536"/>
      <c r="F17" s="3022" t="s">
        <v>1173</v>
      </c>
      <c r="G17" s="3023"/>
      <c r="H17" s="3023"/>
      <c r="I17" s="3123"/>
      <c r="J17" s="3124"/>
      <c r="K17" s="3124"/>
      <c r="L17" s="3124"/>
      <c r="M17" s="3125"/>
    </row>
    <row r="18" spans="2:16" ht="13.5" customHeight="1">
      <c r="B18" s="3135"/>
      <c r="C18" s="535" t="s">
        <v>1174</v>
      </c>
      <c r="D18" s="536"/>
      <c r="E18" s="536"/>
      <c r="F18" s="3022" t="s">
        <v>1175</v>
      </c>
      <c r="G18" s="3023"/>
      <c r="H18" s="3023"/>
      <c r="I18" s="3123"/>
      <c r="J18" s="3124"/>
      <c r="K18" s="3124"/>
      <c r="L18" s="3124"/>
      <c r="M18" s="3125"/>
    </row>
    <row r="19" spans="2:16" ht="14.25" customHeight="1">
      <c r="B19" s="3135"/>
      <c r="C19" s="535" t="s">
        <v>1176</v>
      </c>
      <c r="D19" s="536"/>
      <c r="E19" s="537"/>
      <c r="F19" s="3022" t="s">
        <v>1177</v>
      </c>
      <c r="G19" s="3023"/>
      <c r="H19" s="3023"/>
      <c r="I19" s="3123"/>
      <c r="J19" s="3124"/>
      <c r="K19" s="3124"/>
      <c r="L19" s="3124"/>
      <c r="M19" s="3125"/>
    </row>
    <row r="20" spans="2:16" ht="14.1" customHeight="1">
      <c r="B20" s="3136"/>
      <c r="C20" s="538" t="s">
        <v>1178</v>
      </c>
      <c r="D20" s="539"/>
      <c r="E20" s="539"/>
      <c r="F20" s="3126" t="s">
        <v>1179</v>
      </c>
      <c r="G20" s="3127"/>
      <c r="H20" s="3127"/>
      <c r="I20" s="3128"/>
      <c r="J20" s="3129"/>
      <c r="K20" s="3129"/>
      <c r="L20" s="3129"/>
      <c r="M20" s="3130"/>
    </row>
    <row r="21" spans="2:16" ht="14.1" customHeight="1">
      <c r="B21" s="530" t="s">
        <v>51</v>
      </c>
      <c r="C21" s="540" t="s">
        <v>1180</v>
      </c>
      <c r="D21" s="541"/>
      <c r="E21" s="541"/>
      <c r="F21" s="3109" t="s">
        <v>1181</v>
      </c>
      <c r="G21" s="3110"/>
      <c r="H21" s="3110"/>
      <c r="I21" s="3111"/>
      <c r="J21" s="3112"/>
      <c r="K21" s="3112"/>
      <c r="L21" s="3112"/>
      <c r="M21" s="3113"/>
    </row>
    <row r="22" spans="2:16" ht="14.1" customHeight="1">
      <c r="B22" s="530" t="s">
        <v>1182</v>
      </c>
      <c r="C22" s="540" t="s">
        <v>1183</v>
      </c>
      <c r="D22" s="541"/>
      <c r="E22" s="541"/>
      <c r="F22" s="3109" t="s">
        <v>1184</v>
      </c>
      <c r="G22" s="3110"/>
      <c r="H22" s="3110"/>
      <c r="I22" s="3111"/>
      <c r="J22" s="3112"/>
      <c r="K22" s="3112"/>
      <c r="L22" s="3112"/>
      <c r="M22" s="3113"/>
    </row>
    <row r="23" spans="2:16" ht="14.1" customHeight="1">
      <c r="B23" s="542" t="s">
        <v>1185</v>
      </c>
      <c r="C23" s="543" t="s">
        <v>1186</v>
      </c>
      <c r="D23" s="544"/>
      <c r="E23" s="544"/>
      <c r="F23" s="3114" t="s">
        <v>1187</v>
      </c>
      <c r="G23" s="3115"/>
      <c r="H23" s="3115"/>
      <c r="I23" s="3116"/>
      <c r="J23" s="3117"/>
      <c r="K23" s="3117"/>
      <c r="L23" s="3117"/>
      <c r="M23" s="3118"/>
    </row>
    <row r="24" spans="2:16" ht="5.0999999999999996" customHeight="1"/>
    <row r="25" spans="2:16" ht="17.100000000000001" customHeight="1">
      <c r="B25" s="529" t="s">
        <v>1188</v>
      </c>
      <c r="P25" s="528" t="s">
        <v>1189</v>
      </c>
    </row>
    <row r="26" spans="2:16" ht="14.25" customHeight="1">
      <c r="B26" s="3119" t="s">
        <v>1190</v>
      </c>
      <c r="C26" s="3120"/>
      <c r="D26" s="3120"/>
      <c r="E26" s="3121"/>
      <c r="F26" s="3122"/>
      <c r="G26" s="3112"/>
      <c r="H26" s="3112"/>
      <c r="I26" s="3112"/>
      <c r="J26" s="3112"/>
      <c r="K26" s="3112"/>
      <c r="L26" s="545"/>
      <c r="M26" s="546"/>
      <c r="P26" s="528" t="s">
        <v>1191</v>
      </c>
    </row>
    <row r="27" spans="2:16" ht="15" customHeight="1">
      <c r="B27" s="3092" t="s">
        <v>1192</v>
      </c>
      <c r="C27" s="3093"/>
      <c r="D27" s="2999" t="s">
        <v>1193</v>
      </c>
      <c r="E27" s="3001"/>
      <c r="F27" s="3098"/>
      <c r="G27" s="3099"/>
      <c r="H27" s="3099"/>
      <c r="I27" s="3099"/>
      <c r="J27" s="3099"/>
      <c r="K27" s="3099"/>
      <c r="L27" s="3099"/>
      <c r="M27" s="3100"/>
      <c r="P27" s="528" t="s">
        <v>1194</v>
      </c>
    </row>
    <row r="28" spans="2:16" ht="15" customHeight="1">
      <c r="B28" s="3094"/>
      <c r="C28" s="3095"/>
      <c r="D28" s="2973" t="s">
        <v>1195</v>
      </c>
      <c r="E28" s="2975"/>
      <c r="F28" s="3103" t="s">
        <v>1196</v>
      </c>
      <c r="G28" s="3104"/>
      <c r="H28" s="3105"/>
      <c r="I28" s="3103" t="s">
        <v>1197</v>
      </c>
      <c r="J28" s="3104"/>
      <c r="K28" s="3104"/>
      <c r="L28" s="3104"/>
      <c r="M28" s="3106"/>
    </row>
    <row r="29" spans="2:16" ht="15" customHeight="1">
      <c r="B29" s="3094"/>
      <c r="C29" s="3095"/>
      <c r="D29" s="3101"/>
      <c r="E29" s="3102"/>
      <c r="F29" s="3075" t="s">
        <v>1198</v>
      </c>
      <c r="G29" s="3076"/>
      <c r="H29" s="3077"/>
      <c r="I29" s="3107" t="s">
        <v>1199</v>
      </c>
      <c r="J29" s="3108"/>
      <c r="K29" s="3108"/>
      <c r="L29" s="3108"/>
      <c r="M29" s="547"/>
      <c r="P29" s="528" t="s">
        <v>1200</v>
      </c>
    </row>
    <row r="30" spans="2:16" ht="15" customHeight="1">
      <c r="B30" s="3094"/>
      <c r="C30" s="3095"/>
      <c r="D30" s="3101"/>
      <c r="E30" s="3102"/>
      <c r="F30" s="3075" t="s">
        <v>1201</v>
      </c>
      <c r="G30" s="3076"/>
      <c r="H30" s="3077"/>
      <c r="I30" s="3107" t="s">
        <v>1202</v>
      </c>
      <c r="J30" s="3108"/>
      <c r="K30" s="3108"/>
      <c r="L30" s="3108"/>
      <c r="M30" s="547"/>
      <c r="P30" s="528" t="s">
        <v>1203</v>
      </c>
    </row>
    <row r="31" spans="2:16" ht="15" customHeight="1">
      <c r="B31" s="3094"/>
      <c r="C31" s="3095"/>
      <c r="D31" s="3101"/>
      <c r="E31" s="3102"/>
      <c r="F31" s="3075" t="s">
        <v>1204</v>
      </c>
      <c r="G31" s="3076"/>
      <c r="H31" s="3077"/>
      <c r="I31" s="3078"/>
      <c r="J31" s="3079"/>
      <c r="K31" s="3079"/>
      <c r="L31" s="3079"/>
      <c r="M31" s="3080"/>
      <c r="P31" s="528" t="s">
        <v>1205</v>
      </c>
    </row>
    <row r="32" spans="2:16" ht="15" customHeight="1">
      <c r="B32" s="3096"/>
      <c r="C32" s="3097"/>
      <c r="D32" s="2976"/>
      <c r="E32" s="2978"/>
      <c r="F32" s="3081" t="s">
        <v>1206</v>
      </c>
      <c r="G32" s="3082"/>
      <c r="H32" s="3083"/>
      <c r="I32" s="3084"/>
      <c r="J32" s="3085"/>
      <c r="K32" s="3085"/>
      <c r="L32" s="3085"/>
      <c r="M32" s="3086"/>
      <c r="P32" s="528" t="s">
        <v>1207</v>
      </c>
    </row>
    <row r="33" spans="2:16" ht="5.0999999999999996" customHeight="1">
      <c r="B33" s="548"/>
      <c r="C33" s="549"/>
      <c r="D33" s="550"/>
      <c r="E33" s="548"/>
      <c r="M33" s="551"/>
    </row>
    <row r="34" spans="2:16" ht="17.100000000000001" customHeight="1">
      <c r="B34" s="529" t="s">
        <v>1208</v>
      </c>
    </row>
    <row r="35" spans="2:16" ht="13.15" customHeight="1">
      <c r="B35" s="552" t="s">
        <v>1209</v>
      </c>
      <c r="C35" s="553"/>
      <c r="D35" s="3029" t="s">
        <v>1210</v>
      </c>
      <c r="E35" s="3030"/>
      <c r="F35" s="3030"/>
      <c r="G35" s="3030"/>
      <c r="H35" s="3031"/>
      <c r="I35" s="2995" t="s">
        <v>1211</v>
      </c>
      <c r="J35" s="2974"/>
      <c r="K35" s="3029" t="s">
        <v>1212</v>
      </c>
      <c r="L35" s="3030"/>
      <c r="M35" s="3037"/>
    </row>
    <row r="36" spans="2:16">
      <c r="B36" s="554"/>
      <c r="C36" s="555" t="s">
        <v>1213</v>
      </c>
      <c r="D36" s="3087"/>
      <c r="E36" s="3088"/>
      <c r="F36" s="3088"/>
      <c r="G36" s="3088"/>
      <c r="H36" s="3089"/>
      <c r="I36" s="3090"/>
      <c r="J36" s="2977"/>
      <c r="K36" s="3087"/>
      <c r="L36" s="3088"/>
      <c r="M36" s="3091"/>
    </row>
    <row r="37" spans="2:16">
      <c r="B37" s="556" t="s">
        <v>1214</v>
      </c>
      <c r="C37" s="541"/>
      <c r="D37" s="3052" t="s">
        <v>1215</v>
      </c>
      <c r="E37" s="3053"/>
      <c r="F37" s="3053"/>
      <c r="G37" s="3053"/>
      <c r="H37" s="3054"/>
      <c r="I37" s="2996" t="s">
        <v>1216</v>
      </c>
      <c r="J37" s="2997"/>
      <c r="K37" s="557"/>
      <c r="L37" s="558"/>
      <c r="M37" s="559"/>
    </row>
    <row r="38" spans="2:16" s="566" customFormat="1" ht="14.1" customHeight="1">
      <c r="B38" s="560" t="s">
        <v>1217</v>
      </c>
      <c r="C38" s="561"/>
      <c r="D38" s="562"/>
      <c r="E38" s="3067" t="s">
        <v>1218</v>
      </c>
      <c r="F38" s="3068"/>
      <c r="G38" s="3068"/>
      <c r="H38" s="3068"/>
      <c r="I38" s="3069" t="s">
        <v>1219</v>
      </c>
      <c r="J38" s="3070"/>
      <c r="K38" s="563"/>
      <c r="L38" s="564"/>
      <c r="M38" s="565"/>
    </row>
    <row r="39" spans="2:16" s="566" customFormat="1" ht="14.1" customHeight="1">
      <c r="B39" s="560"/>
      <c r="C39" s="567" t="s">
        <v>47</v>
      </c>
      <c r="D39" s="562"/>
      <c r="E39" s="3071" t="s">
        <v>51</v>
      </c>
      <c r="F39" s="3072"/>
      <c r="G39" s="3072"/>
      <c r="H39" s="3072"/>
      <c r="I39" s="3073" t="s">
        <v>1220</v>
      </c>
      <c r="J39" s="3074"/>
      <c r="K39" s="568"/>
      <c r="L39" s="569"/>
      <c r="M39" s="570"/>
    </row>
    <row r="40" spans="2:16" s="566" customFormat="1" ht="14.1" customHeight="1">
      <c r="B40" s="571"/>
      <c r="C40" s="572" t="s">
        <v>48</v>
      </c>
      <c r="D40" s="573"/>
      <c r="E40" s="3063" t="s">
        <v>52</v>
      </c>
      <c r="F40" s="3064"/>
      <c r="G40" s="3064"/>
      <c r="H40" s="3064"/>
      <c r="I40" s="3065" t="s">
        <v>1221</v>
      </c>
      <c r="J40" s="3066"/>
      <c r="K40" s="574"/>
      <c r="L40" s="575"/>
      <c r="M40" s="576"/>
      <c r="P40" s="528" t="s">
        <v>1211</v>
      </c>
    </row>
    <row r="41" spans="2:16">
      <c r="B41" s="577" t="s">
        <v>1222</v>
      </c>
      <c r="C41" s="553"/>
      <c r="D41" s="3060" t="s">
        <v>1223</v>
      </c>
      <c r="E41" s="3061"/>
      <c r="F41" s="3061"/>
      <c r="G41" s="3061"/>
      <c r="H41" s="3062"/>
      <c r="I41" s="3050"/>
      <c r="J41" s="3051"/>
      <c r="K41" s="578"/>
      <c r="L41" s="579"/>
      <c r="M41" s="580"/>
      <c r="P41" s="528" t="s">
        <v>1224</v>
      </c>
    </row>
    <row r="42" spans="2:16">
      <c r="B42" s="554"/>
      <c r="C42" s="544"/>
      <c r="D42" s="3042" t="s">
        <v>217</v>
      </c>
      <c r="E42" s="3043"/>
      <c r="F42" s="3043"/>
      <c r="G42" s="3043"/>
      <c r="H42" s="3044"/>
      <c r="I42" s="3045"/>
      <c r="J42" s="3046"/>
      <c r="K42" s="581"/>
      <c r="L42" s="582"/>
      <c r="M42" s="583"/>
      <c r="P42" s="528" t="s">
        <v>1225</v>
      </c>
    </row>
    <row r="43" spans="2:16">
      <c r="B43" s="584" t="s">
        <v>1226</v>
      </c>
      <c r="C43" s="585"/>
      <c r="D43" s="3047" t="s">
        <v>1227</v>
      </c>
      <c r="E43" s="3048"/>
      <c r="F43" s="3048"/>
      <c r="G43" s="3048"/>
      <c r="H43" s="3049"/>
      <c r="I43" s="3050"/>
      <c r="J43" s="3051"/>
      <c r="K43" s="578"/>
      <c r="L43" s="579"/>
      <c r="M43" s="580"/>
    </row>
    <row r="44" spans="2:16">
      <c r="B44" s="584"/>
      <c r="C44" s="586" t="s">
        <v>46</v>
      </c>
      <c r="D44" s="3057"/>
      <c r="E44" s="3058"/>
      <c r="F44" s="3058"/>
      <c r="G44" s="3058"/>
      <c r="H44" s="3059"/>
      <c r="I44" s="3045"/>
      <c r="J44" s="3046"/>
      <c r="K44" s="581"/>
      <c r="L44" s="582"/>
      <c r="M44" s="583"/>
    </row>
    <row r="45" spans="2:16">
      <c r="B45" s="577" t="s">
        <v>1228</v>
      </c>
      <c r="C45" s="553"/>
      <c r="D45" s="3060" t="s">
        <v>1229</v>
      </c>
      <c r="E45" s="3061"/>
      <c r="F45" s="3061"/>
      <c r="G45" s="3061"/>
      <c r="H45" s="3062"/>
      <c r="I45" s="3050"/>
      <c r="J45" s="3051"/>
      <c r="K45" s="578"/>
      <c r="L45" s="579"/>
      <c r="M45" s="580"/>
    </row>
    <row r="46" spans="2:16">
      <c r="B46" s="554"/>
      <c r="C46" s="587" t="s">
        <v>1230</v>
      </c>
      <c r="D46" s="3042"/>
      <c r="E46" s="3043"/>
      <c r="F46" s="3043"/>
      <c r="G46" s="3043"/>
      <c r="H46" s="3044"/>
      <c r="I46" s="3045"/>
      <c r="J46" s="3046"/>
      <c r="K46" s="581"/>
      <c r="L46" s="582"/>
      <c r="M46" s="583"/>
    </row>
    <row r="47" spans="2:16">
      <c r="B47" s="556" t="s">
        <v>1231</v>
      </c>
      <c r="C47" s="588"/>
      <c r="D47" s="3052" t="s">
        <v>1232</v>
      </c>
      <c r="E47" s="3053"/>
      <c r="F47" s="3053"/>
      <c r="G47" s="3053"/>
      <c r="H47" s="3054"/>
      <c r="I47" s="3055"/>
      <c r="J47" s="3056"/>
      <c r="K47" s="557"/>
      <c r="L47" s="558"/>
      <c r="M47" s="559"/>
    </row>
    <row r="48" spans="2:16">
      <c r="B48" s="584" t="s">
        <v>1233</v>
      </c>
      <c r="C48" s="585"/>
      <c r="D48" s="3047" t="s">
        <v>1234</v>
      </c>
      <c r="E48" s="3048"/>
      <c r="F48" s="3048"/>
      <c r="G48" s="3048"/>
      <c r="H48" s="3049"/>
      <c r="I48" s="3050"/>
      <c r="J48" s="3051"/>
      <c r="K48" s="578"/>
      <c r="L48" s="579"/>
      <c r="M48" s="580"/>
    </row>
    <row r="49" spans="2:16">
      <c r="B49" s="554"/>
      <c r="C49" s="587" t="s">
        <v>1230</v>
      </c>
      <c r="D49" s="3042" t="s">
        <v>1235</v>
      </c>
      <c r="E49" s="3043"/>
      <c r="F49" s="3043"/>
      <c r="G49" s="3043"/>
      <c r="H49" s="3044"/>
      <c r="I49" s="3045"/>
      <c r="J49" s="3046"/>
      <c r="K49" s="581"/>
      <c r="L49" s="582"/>
      <c r="M49" s="583"/>
    </row>
    <row r="50" spans="2:16">
      <c r="B50" s="584" t="s">
        <v>1236</v>
      </c>
      <c r="C50" s="585"/>
      <c r="D50" s="3047" t="s">
        <v>1237</v>
      </c>
      <c r="E50" s="3048"/>
      <c r="F50" s="3048"/>
      <c r="G50" s="3048"/>
      <c r="H50" s="3049"/>
      <c r="I50" s="3050"/>
      <c r="J50" s="3051"/>
      <c r="K50" s="578"/>
      <c r="L50" s="579"/>
      <c r="M50" s="580"/>
    </row>
    <row r="51" spans="2:16">
      <c r="B51" s="554"/>
      <c r="C51" s="587" t="s">
        <v>1238</v>
      </c>
      <c r="D51" s="3042" t="s">
        <v>218</v>
      </c>
      <c r="E51" s="3043"/>
      <c r="F51" s="3043"/>
      <c r="G51" s="3043"/>
      <c r="H51" s="3044"/>
      <c r="I51" s="3045"/>
      <c r="J51" s="3046"/>
      <c r="K51" s="581"/>
      <c r="L51" s="582"/>
      <c r="M51" s="583"/>
    </row>
    <row r="52" spans="2:16" ht="4.9000000000000004" customHeight="1">
      <c r="B52" s="585"/>
      <c r="C52" s="585"/>
      <c r="D52" s="585"/>
      <c r="E52" s="585"/>
      <c r="F52" s="585"/>
      <c r="G52" s="585"/>
      <c r="H52" s="585"/>
      <c r="I52" s="585"/>
      <c r="J52" s="585"/>
      <c r="K52" s="585"/>
      <c r="L52" s="585"/>
      <c r="M52" s="585"/>
    </row>
    <row r="53" spans="2:16" ht="14.25">
      <c r="B53" s="529" t="s">
        <v>1239</v>
      </c>
    </row>
    <row r="54" spans="2:16" ht="9" customHeight="1">
      <c r="B54" s="3027"/>
      <c r="C54" s="3029" t="s">
        <v>1240</v>
      </c>
      <c r="D54" s="3030"/>
      <c r="E54" s="3031"/>
      <c r="F54" s="3029" t="s">
        <v>1241</v>
      </c>
      <c r="G54" s="3030"/>
      <c r="H54" s="3031"/>
      <c r="I54" s="2995" t="s">
        <v>1242</v>
      </c>
      <c r="J54" s="2975"/>
      <c r="K54" s="3029" t="s">
        <v>132</v>
      </c>
      <c r="L54" s="3030"/>
      <c r="M54" s="3037"/>
    </row>
    <row r="55" spans="2:16" ht="9" customHeight="1">
      <c r="B55" s="3028"/>
      <c r="C55" s="3032"/>
      <c r="D55" s="3033"/>
      <c r="E55" s="3034"/>
      <c r="F55" s="3032"/>
      <c r="G55" s="3033"/>
      <c r="H55" s="3034"/>
      <c r="I55" s="3035"/>
      <c r="J55" s="3036"/>
      <c r="K55" s="3032"/>
      <c r="L55" s="3033"/>
      <c r="M55" s="3038"/>
    </row>
    <row r="56" spans="2:16">
      <c r="B56" s="589" t="s">
        <v>1243</v>
      </c>
      <c r="C56" s="590" t="s">
        <v>1244</v>
      </c>
      <c r="D56" s="591"/>
      <c r="E56" s="592"/>
      <c r="F56" s="3022" t="s">
        <v>51</v>
      </c>
      <c r="G56" s="3023"/>
      <c r="H56" s="3039"/>
      <c r="I56" s="3040" t="s">
        <v>1245</v>
      </c>
      <c r="J56" s="3041"/>
      <c r="K56" s="590" t="s">
        <v>1246</v>
      </c>
      <c r="L56" s="593"/>
      <c r="M56" s="594"/>
      <c r="P56" s="528" t="s">
        <v>1247</v>
      </c>
    </row>
    <row r="57" spans="2:16" ht="15" customHeight="1">
      <c r="B57" s="3019" t="s">
        <v>1248</v>
      </c>
      <c r="C57" s="3021" t="s">
        <v>1249</v>
      </c>
      <c r="D57" s="3021" t="s">
        <v>1250</v>
      </c>
      <c r="E57" s="3021"/>
      <c r="F57" s="3022" t="s">
        <v>1251</v>
      </c>
      <c r="G57" s="3023"/>
      <c r="H57" s="3012"/>
      <c r="I57" s="3013"/>
      <c r="J57" s="3014"/>
      <c r="K57" s="3024" t="s">
        <v>1252</v>
      </c>
      <c r="L57" s="3025"/>
      <c r="M57" s="3026"/>
      <c r="P57" s="528" t="s">
        <v>1253</v>
      </c>
    </row>
    <row r="58" spans="2:16" ht="15" customHeight="1">
      <c r="B58" s="3020"/>
      <c r="C58" s="2970"/>
      <c r="D58" s="2970" t="s">
        <v>1254</v>
      </c>
      <c r="E58" s="2970"/>
      <c r="F58" s="3010" t="s">
        <v>1255</v>
      </c>
      <c r="G58" s="3011"/>
      <c r="H58" s="3012"/>
      <c r="I58" s="3013"/>
      <c r="J58" s="3014"/>
      <c r="K58" s="595"/>
      <c r="L58" s="596"/>
      <c r="M58" s="597"/>
      <c r="P58" s="528" t="s">
        <v>1256</v>
      </c>
    </row>
    <row r="59" spans="2:16" ht="15" customHeight="1">
      <c r="B59" s="3020"/>
      <c r="C59" s="2970"/>
      <c r="D59" s="2970"/>
      <c r="E59" s="2970"/>
      <c r="F59" s="3010" t="s">
        <v>1257</v>
      </c>
      <c r="G59" s="3011"/>
      <c r="H59" s="3012"/>
      <c r="I59" s="3013"/>
      <c r="J59" s="3014"/>
      <c r="K59" s="595"/>
      <c r="L59" s="596"/>
      <c r="M59" s="597"/>
      <c r="P59" s="528" t="s">
        <v>1258</v>
      </c>
    </row>
    <row r="60" spans="2:16" ht="15" customHeight="1">
      <c r="B60" s="3020"/>
      <c r="C60" s="2970"/>
      <c r="D60" s="2970"/>
      <c r="E60" s="2970"/>
      <c r="F60" s="3010" t="s">
        <v>1259</v>
      </c>
      <c r="G60" s="3011"/>
      <c r="H60" s="3012"/>
      <c r="I60" s="3013"/>
      <c r="J60" s="3014"/>
      <c r="K60" s="595"/>
      <c r="L60" s="596"/>
      <c r="M60" s="597"/>
      <c r="P60" s="528" t="s">
        <v>1260</v>
      </c>
    </row>
    <row r="61" spans="2:16" ht="15" customHeight="1">
      <c r="B61" s="3020"/>
      <c r="C61" s="595" t="s">
        <v>1261</v>
      </c>
      <c r="D61" s="598"/>
      <c r="E61" s="599"/>
      <c r="F61" s="3010" t="s">
        <v>1262</v>
      </c>
      <c r="G61" s="3011"/>
      <c r="H61" s="3012"/>
      <c r="I61" s="3013"/>
      <c r="J61" s="3014"/>
      <c r="K61" s="595"/>
      <c r="L61" s="596"/>
      <c r="M61" s="597"/>
      <c r="P61" s="528" t="s">
        <v>1263</v>
      </c>
    </row>
    <row r="62" spans="2:16" ht="15" customHeight="1">
      <c r="B62" s="3020"/>
      <c r="C62" s="2970" t="s">
        <v>1264</v>
      </c>
      <c r="D62" s="2970" t="s">
        <v>1265</v>
      </c>
      <c r="E62" s="2972" t="s">
        <v>1266</v>
      </c>
      <c r="F62" s="3010" t="s">
        <v>1267</v>
      </c>
      <c r="G62" s="3011"/>
      <c r="H62" s="3012"/>
      <c r="I62" s="3013"/>
      <c r="J62" s="3014"/>
      <c r="K62" s="595"/>
      <c r="L62" s="596"/>
      <c r="M62" s="597"/>
    </row>
    <row r="63" spans="2:16" ht="15" customHeight="1">
      <c r="B63" s="3020"/>
      <c r="C63" s="2970"/>
      <c r="D63" s="2970"/>
      <c r="E63" s="2972"/>
      <c r="F63" s="3010" t="s">
        <v>1268</v>
      </c>
      <c r="G63" s="3011"/>
      <c r="H63" s="3012"/>
      <c r="I63" s="3013"/>
      <c r="J63" s="3014"/>
      <c r="K63" s="595"/>
      <c r="L63" s="596"/>
      <c r="M63" s="597"/>
    </row>
    <row r="64" spans="2:16" ht="15" customHeight="1">
      <c r="B64" s="3020"/>
      <c r="C64" s="2970"/>
      <c r="D64" s="2970"/>
      <c r="E64" s="2972"/>
      <c r="F64" s="3010" t="s">
        <v>1269</v>
      </c>
      <c r="G64" s="3011"/>
      <c r="H64" s="3012"/>
      <c r="I64" s="3013"/>
      <c r="J64" s="3014"/>
      <c r="K64" s="595"/>
      <c r="L64" s="596"/>
      <c r="M64" s="597"/>
    </row>
    <row r="65" spans="2:13" ht="15" customHeight="1">
      <c r="B65" s="3020"/>
      <c r="C65" s="2970"/>
      <c r="D65" s="2970"/>
      <c r="E65" s="2972"/>
      <c r="F65" s="3010" t="s">
        <v>1270</v>
      </c>
      <c r="G65" s="3011"/>
      <c r="H65" s="3012"/>
      <c r="I65" s="3013"/>
      <c r="J65" s="3014"/>
      <c r="K65" s="595"/>
      <c r="L65" s="596"/>
      <c r="M65" s="597"/>
    </row>
    <row r="66" spans="2:13" ht="15" customHeight="1">
      <c r="B66" s="3020"/>
      <c r="C66" s="2970"/>
      <c r="D66" s="2970"/>
      <c r="E66" s="2972"/>
      <c r="F66" s="3010" t="s">
        <v>1271</v>
      </c>
      <c r="G66" s="3011"/>
      <c r="H66" s="3012"/>
      <c r="I66" s="3013"/>
      <c r="J66" s="3014"/>
      <c r="K66" s="595"/>
      <c r="L66" s="596"/>
      <c r="M66" s="597"/>
    </row>
    <row r="67" spans="2:13" ht="15" customHeight="1">
      <c r="B67" s="3020"/>
      <c r="C67" s="2970"/>
      <c r="D67" s="2970"/>
      <c r="E67" s="2972"/>
      <c r="F67" s="3010" t="s">
        <v>1272</v>
      </c>
      <c r="G67" s="3011"/>
      <c r="H67" s="3012"/>
      <c r="I67" s="3013"/>
      <c r="J67" s="3014"/>
      <c r="K67" s="595"/>
      <c r="L67" s="596"/>
      <c r="M67" s="597"/>
    </row>
    <row r="68" spans="2:13" ht="15" customHeight="1">
      <c r="B68" s="3020"/>
      <c r="C68" s="2970"/>
      <c r="D68" s="2970"/>
      <c r="E68" s="600" t="s">
        <v>1273</v>
      </c>
      <c r="F68" s="3010" t="s">
        <v>1274</v>
      </c>
      <c r="G68" s="3011"/>
      <c r="H68" s="3012"/>
      <c r="I68" s="3013"/>
      <c r="J68" s="3014"/>
      <c r="K68" s="595"/>
      <c r="L68" s="596"/>
      <c r="M68" s="597"/>
    </row>
    <row r="69" spans="2:13" ht="15" customHeight="1">
      <c r="B69" s="3020"/>
      <c r="C69" s="2970"/>
      <c r="D69" s="2970"/>
      <c r="E69" s="600" t="s">
        <v>1275</v>
      </c>
      <c r="F69" s="3010" t="s">
        <v>1276</v>
      </c>
      <c r="G69" s="3011"/>
      <c r="H69" s="3012"/>
      <c r="I69" s="3013"/>
      <c r="J69" s="3014"/>
      <c r="K69" s="595"/>
      <c r="L69" s="596"/>
      <c r="M69" s="597"/>
    </row>
    <row r="70" spans="2:13" ht="15" customHeight="1">
      <c r="B70" s="3020"/>
      <c r="C70" s="2970"/>
      <c r="D70" s="601" t="s">
        <v>1277</v>
      </c>
      <c r="E70" s="600"/>
      <c r="F70" s="3010" t="s">
        <v>1278</v>
      </c>
      <c r="G70" s="3011"/>
      <c r="H70" s="3012"/>
      <c r="I70" s="3013"/>
      <c r="J70" s="3014"/>
      <c r="K70" s="595"/>
      <c r="L70" s="596"/>
      <c r="M70" s="597"/>
    </row>
    <row r="71" spans="2:13" ht="15" customHeight="1">
      <c r="B71" s="3020"/>
      <c r="C71" s="2970"/>
      <c r="D71" s="601" t="s">
        <v>1279</v>
      </c>
      <c r="E71" s="600" t="s">
        <v>1280</v>
      </c>
      <c r="F71" s="3010" t="s">
        <v>1281</v>
      </c>
      <c r="G71" s="3011"/>
      <c r="H71" s="3012"/>
      <c r="I71" s="3013"/>
      <c r="J71" s="3014"/>
      <c r="K71" s="595"/>
      <c r="L71" s="596"/>
      <c r="M71" s="597"/>
    </row>
    <row r="72" spans="2:13" ht="15" customHeight="1">
      <c r="B72" s="3020"/>
      <c r="C72" s="2970"/>
      <c r="D72" s="2972" t="s">
        <v>1282</v>
      </c>
      <c r="E72" s="600" t="s">
        <v>1283</v>
      </c>
      <c r="F72" s="3010" t="s">
        <v>1284</v>
      </c>
      <c r="G72" s="3011"/>
      <c r="H72" s="3012"/>
      <c r="I72" s="3013"/>
      <c r="J72" s="3014"/>
      <c r="K72" s="602"/>
      <c r="L72" s="596"/>
      <c r="M72" s="597"/>
    </row>
    <row r="73" spans="2:13" ht="15" customHeight="1">
      <c r="B73" s="3020"/>
      <c r="C73" s="2970"/>
      <c r="D73" s="2972"/>
      <c r="E73" s="600" t="s">
        <v>1285</v>
      </c>
      <c r="F73" s="3010" t="s">
        <v>1286</v>
      </c>
      <c r="G73" s="3011"/>
      <c r="H73" s="3012"/>
      <c r="I73" s="3013"/>
      <c r="J73" s="3014"/>
      <c r="K73" s="602"/>
      <c r="L73" s="596"/>
      <c r="M73" s="597"/>
    </row>
    <row r="74" spans="2:13" ht="15" customHeight="1">
      <c r="B74" s="3020"/>
      <c r="C74" s="2970"/>
      <c r="D74" s="2970" t="s">
        <v>1287</v>
      </c>
      <c r="E74" s="600" t="s">
        <v>1288</v>
      </c>
      <c r="F74" s="3010" t="s">
        <v>1289</v>
      </c>
      <c r="G74" s="3011"/>
      <c r="H74" s="3012"/>
      <c r="I74" s="3013"/>
      <c r="J74" s="3014"/>
      <c r="K74" s="602"/>
      <c r="L74" s="596"/>
      <c r="M74" s="597"/>
    </row>
    <row r="75" spans="2:13" ht="15" customHeight="1">
      <c r="B75" s="3020"/>
      <c r="C75" s="2970"/>
      <c r="D75" s="2970"/>
      <c r="E75" s="2972" t="s">
        <v>1290</v>
      </c>
      <c r="F75" s="3010" t="s">
        <v>1291</v>
      </c>
      <c r="G75" s="3011"/>
      <c r="H75" s="3012"/>
      <c r="I75" s="3013"/>
      <c r="J75" s="3014"/>
      <c r="K75" s="595"/>
      <c r="L75" s="596"/>
      <c r="M75" s="597"/>
    </row>
    <row r="76" spans="2:13" ht="15" customHeight="1">
      <c r="B76" s="3020"/>
      <c r="C76" s="2970"/>
      <c r="D76" s="2970"/>
      <c r="E76" s="2972"/>
      <c r="F76" s="3010" t="s">
        <v>1292</v>
      </c>
      <c r="G76" s="3011"/>
      <c r="H76" s="3012"/>
      <c r="I76" s="3013"/>
      <c r="J76" s="3014"/>
      <c r="K76" s="595"/>
      <c r="L76" s="596"/>
      <c r="M76" s="597"/>
    </row>
    <row r="77" spans="2:13" ht="15" customHeight="1">
      <c r="B77" s="3020"/>
      <c r="C77" s="2970"/>
      <c r="D77" s="3015"/>
      <c r="E77" s="603" t="s">
        <v>1293</v>
      </c>
      <c r="F77" s="3010" t="s">
        <v>1294</v>
      </c>
      <c r="G77" s="3011"/>
      <c r="H77" s="3012"/>
      <c r="I77" s="3013"/>
      <c r="J77" s="3014"/>
      <c r="K77" s="595"/>
      <c r="L77" s="596"/>
      <c r="M77" s="597"/>
    </row>
    <row r="78" spans="2:13" ht="15" customHeight="1">
      <c r="B78" s="3020"/>
      <c r="C78" s="2970"/>
      <c r="D78" s="3015"/>
      <c r="E78" s="600" t="s">
        <v>591</v>
      </c>
      <c r="F78" s="3010" t="s">
        <v>1295</v>
      </c>
      <c r="G78" s="3011"/>
      <c r="H78" s="3012"/>
      <c r="I78" s="3013"/>
      <c r="J78" s="3014"/>
      <c r="K78" s="595"/>
      <c r="L78" s="596"/>
      <c r="M78" s="597"/>
    </row>
    <row r="79" spans="2:13" ht="15" customHeight="1">
      <c r="B79" s="3020"/>
      <c r="C79" s="2971"/>
      <c r="D79" s="3015"/>
      <c r="E79" s="603"/>
      <c r="F79" s="3016"/>
      <c r="G79" s="3017"/>
      <c r="H79" s="3018"/>
      <c r="I79" s="2971"/>
      <c r="J79" s="3015"/>
      <c r="K79" s="595"/>
      <c r="L79" s="596"/>
      <c r="M79" s="597"/>
    </row>
    <row r="80" spans="2:13" ht="18" customHeight="1">
      <c r="B80" s="2973" t="s">
        <v>1296</v>
      </c>
      <c r="C80" s="2974"/>
      <c r="D80" s="2975"/>
      <c r="E80" s="2995" t="s">
        <v>1297</v>
      </c>
      <c r="F80" s="2974"/>
      <c r="G80" s="2975"/>
      <c r="H80" s="2995" t="s">
        <v>1242</v>
      </c>
      <c r="I80" s="2975"/>
      <c r="J80" s="2996" t="s">
        <v>132</v>
      </c>
      <c r="K80" s="2997"/>
      <c r="L80" s="2997"/>
      <c r="M80" s="2998"/>
    </row>
    <row r="81" spans="2:16">
      <c r="B81" s="2999" t="s">
        <v>1298</v>
      </c>
      <c r="C81" s="3000"/>
      <c r="D81" s="3001"/>
      <c r="E81" s="3002" t="s">
        <v>1299</v>
      </c>
      <c r="F81" s="3003"/>
      <c r="G81" s="3004"/>
      <c r="H81" s="3005" t="s">
        <v>1300</v>
      </c>
      <c r="I81" s="3006"/>
      <c r="J81" s="3007" t="s">
        <v>1951</v>
      </c>
      <c r="K81" s="3008"/>
      <c r="L81" s="3008"/>
      <c r="M81" s="3009"/>
    </row>
    <row r="82" spans="2:16" ht="14.1" customHeight="1">
      <c r="B82" s="2973" t="s">
        <v>1301</v>
      </c>
      <c r="C82" s="2974"/>
      <c r="D82" s="2975"/>
      <c r="E82" s="2979" t="s">
        <v>1302</v>
      </c>
      <c r="F82" s="2980"/>
      <c r="G82" s="2981"/>
      <c r="H82" s="2982" t="s">
        <v>1260</v>
      </c>
      <c r="I82" s="2983"/>
      <c r="J82" s="2984" t="s">
        <v>1952</v>
      </c>
      <c r="K82" s="2985"/>
      <c r="L82" s="2985"/>
      <c r="M82" s="2986"/>
    </row>
    <row r="83" spans="2:16" ht="14.1" customHeight="1">
      <c r="B83" s="2976"/>
      <c r="C83" s="2977"/>
      <c r="D83" s="2978"/>
      <c r="E83" s="2990" t="s">
        <v>1303</v>
      </c>
      <c r="F83" s="2991"/>
      <c r="G83" s="2992"/>
      <c r="H83" s="2993" t="s">
        <v>1260</v>
      </c>
      <c r="I83" s="2994"/>
      <c r="J83" s="2987"/>
      <c r="K83" s="2988"/>
      <c r="L83" s="2988"/>
      <c r="M83" s="2989"/>
    </row>
    <row r="84" spans="2:16" ht="12.95" customHeight="1">
      <c r="B84" s="604"/>
      <c r="C84" s="605"/>
      <c r="D84" s="605"/>
      <c r="E84" s="605"/>
      <c r="F84" s="606"/>
      <c r="G84" s="606"/>
      <c r="H84" s="605"/>
      <c r="I84" s="531"/>
      <c r="J84" s="531"/>
      <c r="K84" s="531"/>
      <c r="L84" s="531"/>
      <c r="M84" s="531"/>
    </row>
    <row r="85" spans="2:16" ht="12.95" customHeight="1">
      <c r="B85" s="604"/>
      <c r="C85" s="605"/>
      <c r="D85" s="605"/>
      <c r="E85" s="605"/>
      <c r="F85" s="606"/>
      <c r="G85" s="606"/>
      <c r="H85" s="605"/>
      <c r="I85" s="531"/>
      <c r="J85" s="531"/>
      <c r="K85" s="531"/>
      <c r="L85" s="531"/>
      <c r="M85" s="531"/>
      <c r="P85" s="607"/>
    </row>
    <row r="86" spans="2:16" ht="12.95" customHeight="1">
      <c r="B86" s="604"/>
      <c r="C86" s="533"/>
      <c r="D86" s="533"/>
      <c r="E86" s="533"/>
      <c r="F86" s="533"/>
      <c r="G86" s="533"/>
    </row>
    <row r="87" spans="2:16">
      <c r="B87" s="604"/>
    </row>
  </sheetData>
  <mergeCells count="160">
    <mergeCell ref="B9:F9"/>
    <mergeCell ref="B10:F10"/>
    <mergeCell ref="B11:F11"/>
    <mergeCell ref="B12:F12"/>
    <mergeCell ref="G9:M9"/>
    <mergeCell ref="G10:M10"/>
    <mergeCell ref="G11:M11"/>
    <mergeCell ref="G12:M12"/>
    <mergeCell ref="B1:M1"/>
    <mergeCell ref="B5:E5"/>
    <mergeCell ref="F5:K5"/>
    <mergeCell ref="B8:F8"/>
    <mergeCell ref="G8:M8"/>
    <mergeCell ref="C16:E16"/>
    <mergeCell ref="F16:H16"/>
    <mergeCell ref="I16:M16"/>
    <mergeCell ref="B17:B20"/>
    <mergeCell ref="F17:H17"/>
    <mergeCell ref="I17:M17"/>
    <mergeCell ref="F18:H18"/>
    <mergeCell ref="I18:M18"/>
    <mergeCell ref="B13:F13"/>
    <mergeCell ref="F22:H22"/>
    <mergeCell ref="I22:M22"/>
    <mergeCell ref="F23:H23"/>
    <mergeCell ref="I23:M23"/>
    <mergeCell ref="B26:E26"/>
    <mergeCell ref="F26:K26"/>
    <mergeCell ref="F19:H19"/>
    <mergeCell ref="I19:M19"/>
    <mergeCell ref="F20:H20"/>
    <mergeCell ref="I20:M20"/>
    <mergeCell ref="F21:H21"/>
    <mergeCell ref="I21:M21"/>
    <mergeCell ref="B27:C32"/>
    <mergeCell ref="D27:E27"/>
    <mergeCell ref="F27:M27"/>
    <mergeCell ref="D28:E32"/>
    <mergeCell ref="F28:H28"/>
    <mergeCell ref="I28:M28"/>
    <mergeCell ref="F29:H29"/>
    <mergeCell ref="I29:L29"/>
    <mergeCell ref="F30:H30"/>
    <mergeCell ref="I30:L30"/>
    <mergeCell ref="D37:H37"/>
    <mergeCell ref="I37:J37"/>
    <mergeCell ref="E38:H38"/>
    <mergeCell ref="I38:J38"/>
    <mergeCell ref="E39:H39"/>
    <mergeCell ref="I39:J39"/>
    <mergeCell ref="F31:H31"/>
    <mergeCell ref="I31:M31"/>
    <mergeCell ref="F32:H32"/>
    <mergeCell ref="I32:M32"/>
    <mergeCell ref="D35:H36"/>
    <mergeCell ref="I35:J36"/>
    <mergeCell ref="K35:M36"/>
    <mergeCell ref="D43:H43"/>
    <mergeCell ref="I43:J43"/>
    <mergeCell ref="D44:H44"/>
    <mergeCell ref="I44:J44"/>
    <mergeCell ref="D45:H45"/>
    <mergeCell ref="I45:J45"/>
    <mergeCell ref="E40:H40"/>
    <mergeCell ref="I40:J40"/>
    <mergeCell ref="D41:H41"/>
    <mergeCell ref="I41:J41"/>
    <mergeCell ref="D42:H42"/>
    <mergeCell ref="I42:J42"/>
    <mergeCell ref="D49:H49"/>
    <mergeCell ref="I49:J49"/>
    <mergeCell ref="D50:H50"/>
    <mergeCell ref="I50:J50"/>
    <mergeCell ref="D51:H51"/>
    <mergeCell ref="I51:J51"/>
    <mergeCell ref="D46:H46"/>
    <mergeCell ref="I46:J46"/>
    <mergeCell ref="D47:H47"/>
    <mergeCell ref="I47:J47"/>
    <mergeCell ref="D48:H48"/>
    <mergeCell ref="I48:J48"/>
    <mergeCell ref="K57:M57"/>
    <mergeCell ref="D58:E60"/>
    <mergeCell ref="F58:H58"/>
    <mergeCell ref="I58:J58"/>
    <mergeCell ref="F59:H59"/>
    <mergeCell ref="B54:B55"/>
    <mergeCell ref="C54:E55"/>
    <mergeCell ref="F54:H55"/>
    <mergeCell ref="I54:J55"/>
    <mergeCell ref="K54:M55"/>
    <mergeCell ref="F56:H56"/>
    <mergeCell ref="I56:J56"/>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s>
  <phoneticPr fontId="17"/>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5"/>
  <cols>
    <col min="1" max="24" width="3.625" style="100" customWidth="1"/>
    <col min="25" max="16384" width="9" style="441"/>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3154" t="s">
        <v>98</v>
      </c>
      <c r="B2" s="3154"/>
      <c r="C2" s="3154"/>
      <c r="D2" s="3154"/>
      <c r="E2" s="3154"/>
      <c r="F2" s="3154"/>
      <c r="G2" s="3154"/>
      <c r="H2" s="3154"/>
      <c r="I2" s="3154"/>
      <c r="J2" s="3154"/>
      <c r="K2" s="3154"/>
      <c r="L2" s="3154"/>
      <c r="M2" s="3154"/>
      <c r="N2" s="3154"/>
      <c r="O2" s="3154"/>
      <c r="P2" s="3154"/>
      <c r="Q2" s="3154"/>
      <c r="R2" s="3154"/>
      <c r="S2" s="3154"/>
      <c r="T2" s="3154"/>
      <c r="U2" s="3154"/>
      <c r="V2" s="3154"/>
      <c r="W2" s="3154"/>
      <c r="X2" s="3154"/>
    </row>
    <row r="3" spans="1:24" ht="25.5" customHeight="1">
      <c r="A3" s="3155" t="s">
        <v>299</v>
      </c>
      <c r="B3" s="3156"/>
      <c r="C3" s="3156"/>
      <c r="D3" s="3157"/>
      <c r="E3" s="3158" t="s">
        <v>99</v>
      </c>
      <c r="F3" s="3159"/>
      <c r="G3" s="3159"/>
      <c r="H3" s="3160" t="s">
        <v>300</v>
      </c>
      <c r="I3" s="3161"/>
      <c r="J3" s="3162"/>
      <c r="K3" s="3163" t="s">
        <v>100</v>
      </c>
      <c r="L3" s="3156"/>
      <c r="M3" s="3164"/>
      <c r="N3" s="491"/>
      <c r="O3" s="3165">
        <v>37778</v>
      </c>
      <c r="P3" s="3165"/>
      <c r="Q3" s="3165"/>
      <c r="R3" s="3165"/>
      <c r="S3" s="3165"/>
      <c r="T3" s="3165"/>
      <c r="U3" s="3165"/>
      <c r="V3" s="3165"/>
      <c r="W3" s="3165"/>
      <c r="X3" s="492"/>
    </row>
    <row r="4" spans="1:24" ht="25.5" customHeight="1">
      <c r="A4" s="3170" t="s">
        <v>101</v>
      </c>
      <c r="B4" s="3171"/>
      <c r="C4" s="3171"/>
      <c r="D4" s="3172"/>
      <c r="E4" s="3173" t="s">
        <v>301</v>
      </c>
      <c r="F4" s="3174"/>
      <c r="G4" s="3174"/>
      <c r="H4" s="3174"/>
      <c r="I4" s="3174"/>
      <c r="J4" s="3174"/>
      <c r="K4" s="3174"/>
      <c r="L4" s="3174"/>
      <c r="M4" s="3174"/>
      <c r="N4" s="3174"/>
      <c r="O4" s="3174"/>
      <c r="P4" s="3174"/>
      <c r="Q4" s="3174"/>
      <c r="R4" s="3174"/>
      <c r="S4" s="3174"/>
      <c r="T4" s="3174"/>
      <c r="U4" s="3174"/>
      <c r="V4" s="3174"/>
      <c r="W4" s="3174"/>
      <c r="X4" s="3175"/>
    </row>
    <row r="5" spans="1:24" ht="25.5" customHeight="1">
      <c r="A5" s="3170"/>
      <c r="B5" s="3171"/>
      <c r="C5" s="3171"/>
      <c r="D5" s="3172"/>
      <c r="E5" s="3176" t="s">
        <v>302</v>
      </c>
      <c r="F5" s="3176"/>
      <c r="G5" s="3176"/>
      <c r="H5" s="448" t="s">
        <v>469</v>
      </c>
      <c r="I5" s="3177"/>
      <c r="J5" s="3177"/>
      <c r="K5" s="3177"/>
      <c r="L5" s="3177"/>
      <c r="M5" s="3177"/>
      <c r="N5" s="3177"/>
      <c r="O5" s="3177"/>
      <c r="P5" s="3177"/>
      <c r="Q5" s="3177"/>
      <c r="R5" s="3177"/>
      <c r="S5" s="3177"/>
      <c r="T5" s="3177"/>
      <c r="U5" s="3177"/>
      <c r="V5" s="3177"/>
      <c r="W5" s="3177"/>
      <c r="X5" s="449" t="s">
        <v>470</v>
      </c>
    </row>
    <row r="6" spans="1:24" ht="25.5" customHeight="1" thickBot="1">
      <c r="A6" s="3178" t="s">
        <v>234</v>
      </c>
      <c r="B6" s="3179"/>
      <c r="C6" s="3179"/>
      <c r="D6" s="3180"/>
      <c r="E6" s="3181" t="str">
        <f>"第50"&amp;入力シート!C3&amp;"-"&amp;入力シート!C4&amp;"号　"&amp;入力シート!C10</f>
        <v>第507-12345-001号　県道博多天神線排水性舗装工事（第２工区）</v>
      </c>
      <c r="F6" s="3182"/>
      <c r="G6" s="3182"/>
      <c r="H6" s="3182"/>
      <c r="I6" s="3182"/>
      <c r="J6" s="3182"/>
      <c r="K6" s="3182"/>
      <c r="L6" s="3182"/>
      <c r="M6" s="3182"/>
      <c r="N6" s="3182"/>
      <c r="O6" s="3182"/>
      <c r="P6" s="3182"/>
      <c r="Q6" s="3182"/>
      <c r="R6" s="3182"/>
      <c r="S6" s="3182"/>
      <c r="T6" s="3182"/>
      <c r="U6" s="3182"/>
      <c r="V6" s="3182"/>
      <c r="W6" s="3182"/>
      <c r="X6" s="3183"/>
    </row>
    <row r="7" spans="1:24">
      <c r="A7" s="101"/>
      <c r="B7" s="102" t="s">
        <v>102</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3184" t="s">
        <v>1958</v>
      </c>
      <c r="C8" s="3184"/>
      <c r="D8" s="3184"/>
      <c r="E8" s="3184"/>
      <c r="F8" s="3184"/>
      <c r="G8" s="3184"/>
      <c r="H8" s="3184"/>
      <c r="I8" s="3184"/>
      <c r="J8" s="3184"/>
      <c r="K8" s="3184"/>
      <c r="L8" s="3184"/>
      <c r="M8" s="3184"/>
      <c r="N8" s="3184"/>
      <c r="O8" s="3184"/>
      <c r="P8" s="3184"/>
      <c r="Q8" s="3184"/>
      <c r="R8" s="3184"/>
      <c r="S8" s="3184"/>
      <c r="T8" s="3184"/>
      <c r="U8" s="3184"/>
      <c r="V8" s="3184"/>
      <c r="W8" s="3184"/>
      <c r="X8" s="105"/>
    </row>
    <row r="9" spans="1:24">
      <c r="A9" s="104"/>
      <c r="B9" s="3184"/>
      <c r="C9" s="3184"/>
      <c r="D9" s="3184"/>
      <c r="E9" s="3184"/>
      <c r="F9" s="3184"/>
      <c r="G9" s="3184"/>
      <c r="H9" s="3184"/>
      <c r="I9" s="3184"/>
      <c r="J9" s="3184"/>
      <c r="K9" s="3184"/>
      <c r="L9" s="3184"/>
      <c r="M9" s="3184"/>
      <c r="N9" s="3184"/>
      <c r="O9" s="3184"/>
      <c r="P9" s="3184"/>
      <c r="Q9" s="3184"/>
      <c r="R9" s="3184"/>
      <c r="S9" s="3184"/>
      <c r="T9" s="3184"/>
      <c r="U9" s="3184"/>
      <c r="V9" s="3184"/>
      <c r="W9" s="3184"/>
      <c r="X9" s="105"/>
    </row>
    <row r="10" spans="1:24">
      <c r="A10" s="104"/>
      <c r="B10" s="3184"/>
      <c r="C10" s="3184"/>
      <c r="D10" s="3184"/>
      <c r="E10" s="3184"/>
      <c r="F10" s="3184"/>
      <c r="G10" s="3184"/>
      <c r="H10" s="3184"/>
      <c r="I10" s="3184"/>
      <c r="J10" s="3184"/>
      <c r="K10" s="3184"/>
      <c r="L10" s="3184"/>
      <c r="M10" s="3184"/>
      <c r="N10" s="3184"/>
      <c r="O10" s="3184"/>
      <c r="P10" s="3184"/>
      <c r="Q10" s="3184"/>
      <c r="R10" s="3184"/>
      <c r="S10" s="3184"/>
      <c r="T10" s="3184"/>
      <c r="U10" s="3184"/>
      <c r="V10" s="3184"/>
      <c r="W10" s="3184"/>
      <c r="X10" s="105"/>
    </row>
    <row r="11" spans="1:24">
      <c r="A11" s="104"/>
      <c r="B11" s="3184"/>
      <c r="C11" s="3184"/>
      <c r="D11" s="3184"/>
      <c r="E11" s="3184"/>
      <c r="F11" s="3184"/>
      <c r="G11" s="3184"/>
      <c r="H11" s="3184"/>
      <c r="I11" s="3184"/>
      <c r="J11" s="3184"/>
      <c r="K11" s="3184"/>
      <c r="L11" s="3184"/>
      <c r="M11" s="3184"/>
      <c r="N11" s="3184"/>
      <c r="O11" s="3184"/>
      <c r="P11" s="3184"/>
      <c r="Q11" s="3184"/>
      <c r="R11" s="3184"/>
      <c r="S11" s="3184"/>
      <c r="T11" s="3184"/>
      <c r="U11" s="3184"/>
      <c r="V11" s="3184"/>
      <c r="W11" s="3184"/>
      <c r="X11" s="105"/>
    </row>
    <row r="12" spans="1:24">
      <c r="A12" s="104"/>
      <c r="B12" s="3184"/>
      <c r="C12" s="3184"/>
      <c r="D12" s="3184"/>
      <c r="E12" s="3184"/>
      <c r="F12" s="3184"/>
      <c r="G12" s="3184"/>
      <c r="H12" s="3184"/>
      <c r="I12" s="3184"/>
      <c r="J12" s="3184"/>
      <c r="K12" s="3184"/>
      <c r="L12" s="3184"/>
      <c r="M12" s="3184"/>
      <c r="N12" s="3184"/>
      <c r="O12" s="3184"/>
      <c r="P12" s="3184"/>
      <c r="Q12" s="3184"/>
      <c r="R12" s="3184"/>
      <c r="S12" s="3184"/>
      <c r="T12" s="3184"/>
      <c r="U12" s="3184"/>
      <c r="V12" s="3184"/>
      <c r="W12" s="3184"/>
      <c r="X12" s="105"/>
    </row>
    <row r="13" spans="1:24">
      <c r="A13" s="104"/>
      <c r="B13" s="3184"/>
      <c r="C13" s="3184"/>
      <c r="D13" s="3184"/>
      <c r="E13" s="3184"/>
      <c r="F13" s="3184"/>
      <c r="G13" s="3184"/>
      <c r="H13" s="3184"/>
      <c r="I13" s="3184"/>
      <c r="J13" s="3184"/>
      <c r="K13" s="3184"/>
      <c r="L13" s="3184"/>
      <c r="M13" s="3184"/>
      <c r="N13" s="3184"/>
      <c r="O13" s="3184"/>
      <c r="P13" s="3184"/>
      <c r="Q13" s="3184"/>
      <c r="R13" s="3184"/>
      <c r="S13" s="3184"/>
      <c r="T13" s="3184"/>
      <c r="U13" s="3184"/>
      <c r="V13" s="3184"/>
      <c r="W13" s="3184"/>
      <c r="X13" s="105"/>
    </row>
    <row r="14" spans="1:24">
      <c r="A14" s="104"/>
      <c r="B14" s="3184"/>
      <c r="C14" s="3184"/>
      <c r="D14" s="3184"/>
      <c r="E14" s="3184"/>
      <c r="F14" s="3184"/>
      <c r="G14" s="3184"/>
      <c r="H14" s="3184"/>
      <c r="I14" s="3184"/>
      <c r="J14" s="3184"/>
      <c r="K14" s="3184"/>
      <c r="L14" s="3184"/>
      <c r="M14" s="3184"/>
      <c r="N14" s="3184"/>
      <c r="O14" s="3184"/>
      <c r="P14" s="3184"/>
      <c r="Q14" s="3184"/>
      <c r="R14" s="3184"/>
      <c r="S14" s="3184"/>
      <c r="T14" s="3184"/>
      <c r="U14" s="3184"/>
      <c r="V14" s="3184"/>
      <c r="W14" s="3184"/>
      <c r="X14" s="105"/>
    </row>
    <row r="15" spans="1:24">
      <c r="A15" s="104"/>
      <c r="B15" s="3184"/>
      <c r="C15" s="3184"/>
      <c r="D15" s="3184"/>
      <c r="E15" s="3184"/>
      <c r="F15" s="3184"/>
      <c r="G15" s="3184"/>
      <c r="H15" s="3184"/>
      <c r="I15" s="3184"/>
      <c r="J15" s="3184"/>
      <c r="K15" s="3184"/>
      <c r="L15" s="3184"/>
      <c r="M15" s="3184"/>
      <c r="N15" s="3184"/>
      <c r="O15" s="3184"/>
      <c r="P15" s="3184"/>
      <c r="Q15" s="3184"/>
      <c r="R15" s="3184"/>
      <c r="S15" s="3184"/>
      <c r="T15" s="3184"/>
      <c r="U15" s="3184"/>
      <c r="V15" s="3184"/>
      <c r="W15" s="3184"/>
      <c r="X15" s="105"/>
    </row>
    <row r="16" spans="1:24">
      <c r="A16" s="104"/>
      <c r="B16" s="3184"/>
      <c r="C16" s="3184"/>
      <c r="D16" s="3184"/>
      <c r="E16" s="3184"/>
      <c r="F16" s="3184"/>
      <c r="G16" s="3184"/>
      <c r="H16" s="3184"/>
      <c r="I16" s="3184"/>
      <c r="J16" s="3184"/>
      <c r="K16" s="3184"/>
      <c r="L16" s="3184"/>
      <c r="M16" s="3184"/>
      <c r="N16" s="3184"/>
      <c r="O16" s="3184"/>
      <c r="P16" s="3184"/>
      <c r="Q16" s="3184"/>
      <c r="R16" s="3184"/>
      <c r="S16" s="3184"/>
      <c r="T16" s="3184"/>
      <c r="U16" s="3184"/>
      <c r="V16" s="3184"/>
      <c r="W16" s="3184"/>
      <c r="X16" s="105"/>
    </row>
    <row r="17" spans="1:24">
      <c r="A17" s="104"/>
      <c r="B17" s="3184"/>
      <c r="C17" s="3184"/>
      <c r="D17" s="3184"/>
      <c r="E17" s="3184"/>
      <c r="F17" s="3184"/>
      <c r="G17" s="3184"/>
      <c r="H17" s="3184"/>
      <c r="I17" s="3184"/>
      <c r="J17" s="3184"/>
      <c r="K17" s="3184"/>
      <c r="L17" s="3184"/>
      <c r="M17" s="3184"/>
      <c r="N17" s="3184"/>
      <c r="O17" s="3184"/>
      <c r="P17" s="3184"/>
      <c r="Q17" s="3184"/>
      <c r="R17" s="3184"/>
      <c r="S17" s="3184"/>
      <c r="T17" s="3184"/>
      <c r="U17" s="3184"/>
      <c r="V17" s="3184"/>
      <c r="W17" s="3184"/>
      <c r="X17" s="105"/>
    </row>
    <row r="18" spans="1:24">
      <c r="A18" s="104"/>
      <c r="B18" s="3184"/>
      <c r="C18" s="3184"/>
      <c r="D18" s="3184"/>
      <c r="E18" s="3184"/>
      <c r="F18" s="3184"/>
      <c r="G18" s="3184"/>
      <c r="H18" s="3184"/>
      <c r="I18" s="3184"/>
      <c r="J18" s="3184"/>
      <c r="K18" s="3184"/>
      <c r="L18" s="3184"/>
      <c r="M18" s="3184"/>
      <c r="N18" s="3184"/>
      <c r="O18" s="3184"/>
      <c r="P18" s="3184"/>
      <c r="Q18" s="3184"/>
      <c r="R18" s="3184"/>
      <c r="S18" s="3184"/>
      <c r="T18" s="3184"/>
      <c r="U18" s="3184"/>
      <c r="V18" s="3184"/>
      <c r="W18" s="3184"/>
      <c r="X18" s="105"/>
    </row>
    <row r="19" spans="1:24">
      <c r="A19" s="104"/>
      <c r="B19" s="3184"/>
      <c r="C19" s="3184"/>
      <c r="D19" s="3184"/>
      <c r="E19" s="3184"/>
      <c r="F19" s="3184"/>
      <c r="G19" s="3184"/>
      <c r="H19" s="3184"/>
      <c r="I19" s="3184"/>
      <c r="J19" s="3184"/>
      <c r="K19" s="3184"/>
      <c r="L19" s="3184"/>
      <c r="M19" s="3184"/>
      <c r="N19" s="3184"/>
      <c r="O19" s="3184"/>
      <c r="P19" s="3184"/>
      <c r="Q19" s="3184"/>
      <c r="R19" s="3184"/>
      <c r="S19" s="3184"/>
      <c r="T19" s="3184"/>
      <c r="U19" s="3184"/>
      <c r="V19" s="3184"/>
      <c r="W19" s="3184"/>
      <c r="X19" s="105"/>
    </row>
    <row r="20" spans="1:24">
      <c r="A20" s="104"/>
      <c r="B20" s="3184"/>
      <c r="C20" s="3184"/>
      <c r="D20" s="3184"/>
      <c r="E20" s="3184"/>
      <c r="F20" s="3184"/>
      <c r="G20" s="3184"/>
      <c r="H20" s="3184"/>
      <c r="I20" s="3184"/>
      <c r="J20" s="3184"/>
      <c r="K20" s="3184"/>
      <c r="L20" s="3184"/>
      <c r="M20" s="3184"/>
      <c r="N20" s="3184"/>
      <c r="O20" s="3184"/>
      <c r="P20" s="3184"/>
      <c r="Q20" s="3184"/>
      <c r="R20" s="3184"/>
      <c r="S20" s="3184"/>
      <c r="T20" s="3184"/>
      <c r="U20" s="3184"/>
      <c r="V20" s="3184"/>
      <c r="W20" s="3184"/>
      <c r="X20" s="105"/>
    </row>
    <row r="21" spans="1:24">
      <c r="A21" s="104"/>
      <c r="B21" s="3184"/>
      <c r="C21" s="3184"/>
      <c r="D21" s="3184"/>
      <c r="E21" s="3184"/>
      <c r="F21" s="3184"/>
      <c r="G21" s="3184"/>
      <c r="H21" s="3184"/>
      <c r="I21" s="3184"/>
      <c r="J21" s="3184"/>
      <c r="K21" s="3184"/>
      <c r="L21" s="3184"/>
      <c r="M21" s="3184"/>
      <c r="N21" s="3184"/>
      <c r="O21" s="3184"/>
      <c r="P21" s="3184"/>
      <c r="Q21" s="3184"/>
      <c r="R21" s="3184"/>
      <c r="S21" s="3184"/>
      <c r="T21" s="3184"/>
      <c r="U21" s="3184"/>
      <c r="V21" s="3184"/>
      <c r="W21" s="3184"/>
      <c r="X21" s="105"/>
    </row>
    <row r="22" spans="1:24">
      <c r="A22" s="104"/>
      <c r="B22" s="3184"/>
      <c r="C22" s="3184"/>
      <c r="D22" s="3184"/>
      <c r="E22" s="3184"/>
      <c r="F22" s="3184"/>
      <c r="G22" s="3184"/>
      <c r="H22" s="3184"/>
      <c r="I22" s="3184"/>
      <c r="J22" s="3184"/>
      <c r="K22" s="3184"/>
      <c r="L22" s="3184"/>
      <c r="M22" s="3184"/>
      <c r="N22" s="3184"/>
      <c r="O22" s="3184"/>
      <c r="P22" s="3184"/>
      <c r="Q22" s="3184"/>
      <c r="R22" s="3184"/>
      <c r="S22" s="3184"/>
      <c r="T22" s="3184"/>
      <c r="U22" s="3184"/>
      <c r="V22" s="3184"/>
      <c r="W22" s="3184"/>
      <c r="X22" s="105"/>
    </row>
    <row r="23" spans="1:24">
      <c r="A23" s="104"/>
      <c r="B23" s="3184"/>
      <c r="C23" s="3184"/>
      <c r="D23" s="3184"/>
      <c r="E23" s="3184"/>
      <c r="F23" s="3184"/>
      <c r="G23" s="3184"/>
      <c r="H23" s="3184"/>
      <c r="I23" s="3184"/>
      <c r="J23" s="3184"/>
      <c r="K23" s="3184"/>
      <c r="L23" s="3184"/>
      <c r="M23" s="3184"/>
      <c r="N23" s="3184"/>
      <c r="O23" s="3184"/>
      <c r="P23" s="3184"/>
      <c r="Q23" s="3184"/>
      <c r="R23" s="3184"/>
      <c r="S23" s="3184"/>
      <c r="T23" s="3184"/>
      <c r="U23" s="3184"/>
      <c r="V23" s="3184"/>
      <c r="W23" s="3184"/>
      <c r="X23" s="105"/>
    </row>
    <row r="24" spans="1:24">
      <c r="A24" s="104"/>
      <c r="B24" s="3184"/>
      <c r="C24" s="3184"/>
      <c r="D24" s="3184"/>
      <c r="E24" s="3184"/>
      <c r="F24" s="3184"/>
      <c r="G24" s="3184"/>
      <c r="H24" s="3184"/>
      <c r="I24" s="3184"/>
      <c r="J24" s="3184"/>
      <c r="K24" s="3184"/>
      <c r="L24" s="3184"/>
      <c r="M24" s="3184"/>
      <c r="N24" s="3184"/>
      <c r="O24" s="3184"/>
      <c r="P24" s="3184"/>
      <c r="Q24" s="3184"/>
      <c r="R24" s="3184"/>
      <c r="S24" s="3184"/>
      <c r="T24" s="3184"/>
      <c r="U24" s="3184"/>
      <c r="V24" s="3184"/>
      <c r="W24" s="3184"/>
      <c r="X24" s="105"/>
    </row>
    <row r="25" spans="1:24">
      <c r="A25" s="104"/>
      <c r="B25" s="3184"/>
      <c r="C25" s="3184"/>
      <c r="D25" s="3184"/>
      <c r="E25" s="3184"/>
      <c r="F25" s="3184"/>
      <c r="G25" s="3184"/>
      <c r="H25" s="3184"/>
      <c r="I25" s="3184"/>
      <c r="J25" s="3184"/>
      <c r="K25" s="3184"/>
      <c r="L25" s="3184"/>
      <c r="M25" s="3184"/>
      <c r="N25" s="3184"/>
      <c r="O25" s="3184"/>
      <c r="P25" s="3184"/>
      <c r="Q25" s="3184"/>
      <c r="R25" s="3184"/>
      <c r="S25" s="3184"/>
      <c r="T25" s="3184"/>
      <c r="U25" s="3184"/>
      <c r="V25" s="3184"/>
      <c r="W25" s="3184"/>
      <c r="X25" s="105"/>
    </row>
    <row r="26" spans="1:24" ht="14.25" thickBot="1">
      <c r="A26" s="106"/>
      <c r="B26" s="3185" t="s">
        <v>303</v>
      </c>
      <c r="C26" s="3185"/>
      <c r="D26" s="3185"/>
      <c r="E26" s="3185"/>
      <c r="F26" s="3185"/>
      <c r="G26" s="3185" t="s">
        <v>304</v>
      </c>
      <c r="H26" s="3185"/>
      <c r="I26" s="3185"/>
      <c r="J26" s="3185"/>
      <c r="K26" s="3185"/>
      <c r="L26" s="3186"/>
      <c r="M26" s="3186"/>
      <c r="N26" s="3186"/>
      <c r="O26" s="3186"/>
      <c r="P26" s="3186"/>
      <c r="Q26" s="3186"/>
      <c r="R26" s="3186"/>
      <c r="S26" s="3186"/>
      <c r="T26" s="3186"/>
      <c r="U26" s="3186"/>
      <c r="V26" s="3186"/>
      <c r="W26" s="3186"/>
      <c r="X26" s="107"/>
    </row>
    <row r="27" spans="1:24" ht="15.75" customHeight="1">
      <c r="A27" s="108"/>
      <c r="B27" s="3194" t="s">
        <v>49</v>
      </c>
      <c r="C27" s="3166" t="s">
        <v>103</v>
      </c>
      <c r="D27" s="3166"/>
      <c r="E27" s="3166"/>
      <c r="F27" s="3166"/>
      <c r="G27" s="3167" t="s">
        <v>305</v>
      </c>
      <c r="H27" s="3167"/>
      <c r="I27" s="3166"/>
      <c r="J27" s="3169" t="s">
        <v>306</v>
      </c>
      <c r="K27" s="3169"/>
      <c r="L27" s="3166"/>
      <c r="M27" s="3169" t="s">
        <v>307</v>
      </c>
      <c r="N27" s="3169"/>
      <c r="O27" s="3166"/>
      <c r="P27" s="3169" t="s">
        <v>308</v>
      </c>
      <c r="Q27" s="3169"/>
      <c r="R27" s="3166"/>
      <c r="S27" s="3169" t="s">
        <v>309</v>
      </c>
      <c r="T27" s="3169"/>
      <c r="U27" s="3166" t="s">
        <v>471</v>
      </c>
      <c r="V27" s="3166"/>
      <c r="W27" s="3166"/>
      <c r="X27" s="105"/>
    </row>
    <row r="28" spans="1:24" ht="15.75" customHeight="1">
      <c r="A28" s="3187" t="s">
        <v>310</v>
      </c>
      <c r="B28" s="3195"/>
      <c r="C28" s="3166"/>
      <c r="D28" s="3166"/>
      <c r="E28" s="3166"/>
      <c r="F28" s="3166"/>
      <c r="G28" s="3168"/>
      <c r="H28" s="3168"/>
      <c r="I28" s="3166"/>
      <c r="J28" s="3166"/>
      <c r="K28" s="3166"/>
      <c r="L28" s="3166"/>
      <c r="M28" s="3166"/>
      <c r="N28" s="3166"/>
      <c r="O28" s="3166"/>
      <c r="P28" s="3166"/>
      <c r="Q28" s="3166"/>
      <c r="R28" s="3166"/>
      <c r="S28" s="3166"/>
      <c r="T28" s="3166"/>
      <c r="U28" s="3166"/>
      <c r="V28" s="3166"/>
      <c r="W28" s="3166"/>
      <c r="X28" s="105"/>
    </row>
    <row r="29" spans="1:24" ht="15.75" customHeight="1">
      <c r="A29" s="3187"/>
      <c r="B29" s="3195"/>
      <c r="C29" s="109"/>
      <c r="D29" s="109"/>
      <c r="E29" s="109"/>
      <c r="F29" s="109"/>
      <c r="G29" s="3188" t="s">
        <v>302</v>
      </c>
      <c r="H29" s="3188"/>
      <c r="I29" s="3188"/>
      <c r="J29" s="3189"/>
      <c r="K29" s="3189"/>
      <c r="L29" s="3189"/>
      <c r="M29" s="3189"/>
      <c r="N29" s="3189"/>
      <c r="O29" s="3189"/>
      <c r="P29" s="3189"/>
      <c r="Q29" s="3189"/>
      <c r="R29" s="3189"/>
      <c r="S29" s="3189"/>
      <c r="T29" s="3189"/>
      <c r="U29" s="3189"/>
      <c r="V29" s="3189"/>
      <c r="W29" s="440"/>
      <c r="X29" s="105"/>
    </row>
    <row r="30" spans="1:24" ht="15.75" customHeight="1">
      <c r="A30" s="3187"/>
      <c r="B30" s="3195"/>
      <c r="C30" s="109"/>
      <c r="D30" s="109"/>
      <c r="E30" s="109"/>
      <c r="F30" s="109"/>
      <c r="G30" s="3188"/>
      <c r="H30" s="3188"/>
      <c r="I30" s="3188"/>
      <c r="J30" s="3189"/>
      <c r="K30" s="3189"/>
      <c r="L30" s="3189"/>
      <c r="M30" s="3189"/>
      <c r="N30" s="3189"/>
      <c r="O30" s="3189"/>
      <c r="P30" s="3189"/>
      <c r="Q30" s="3189"/>
      <c r="R30" s="3189"/>
      <c r="S30" s="3189"/>
      <c r="T30" s="3189"/>
      <c r="U30" s="3189"/>
      <c r="V30" s="3189"/>
      <c r="W30" s="440"/>
      <c r="X30" s="105"/>
    </row>
    <row r="31" spans="1:24" ht="15.75" customHeight="1">
      <c r="A31" s="3187"/>
      <c r="B31" s="3195"/>
      <c r="C31" s="109"/>
      <c r="D31" s="109"/>
      <c r="E31" s="109"/>
      <c r="F31" s="109"/>
      <c r="G31" s="3188"/>
      <c r="H31" s="3188"/>
      <c r="I31" s="3188"/>
      <c r="J31" s="3189"/>
      <c r="K31" s="3189"/>
      <c r="L31" s="3189"/>
      <c r="M31" s="3189"/>
      <c r="N31" s="3189"/>
      <c r="O31" s="3189"/>
      <c r="P31" s="3189"/>
      <c r="Q31" s="3189"/>
      <c r="R31" s="3189"/>
      <c r="S31" s="3189"/>
      <c r="T31" s="3189"/>
      <c r="U31" s="3189"/>
      <c r="V31" s="3189"/>
      <c r="W31" s="440"/>
      <c r="X31" s="105"/>
    </row>
    <row r="32" spans="1:24" ht="15.75" customHeight="1">
      <c r="A32" s="110" t="s">
        <v>706</v>
      </c>
      <c r="B32" s="3196"/>
      <c r="C32" s="3190" t="s">
        <v>969</v>
      </c>
      <c r="D32" s="3191"/>
      <c r="E32" s="3191"/>
      <c r="F32" s="3191"/>
      <c r="G32" s="3191"/>
      <c r="H32" s="3191"/>
      <c r="I32" s="3191"/>
      <c r="J32" s="3191"/>
      <c r="K32" s="3191"/>
      <c r="L32" s="3191"/>
      <c r="M32" s="3191"/>
      <c r="N32" s="3191"/>
      <c r="O32" s="3192" t="s">
        <v>239</v>
      </c>
      <c r="P32" s="3192"/>
      <c r="Q32" s="3193"/>
      <c r="R32" s="3193"/>
      <c r="S32" s="3193"/>
      <c r="T32" s="3193"/>
      <c r="U32" s="3193"/>
      <c r="V32" s="3193"/>
      <c r="W32" s="3193"/>
      <c r="X32" s="111"/>
    </row>
    <row r="33" spans="1:24" ht="15.75" customHeight="1">
      <c r="A33" s="112"/>
      <c r="B33" s="3201" t="s">
        <v>311</v>
      </c>
      <c r="C33" s="3179" t="s">
        <v>103</v>
      </c>
      <c r="D33" s="3179"/>
      <c r="E33" s="3179"/>
      <c r="F33" s="3179"/>
      <c r="G33" s="3203" t="s">
        <v>306</v>
      </c>
      <c r="H33" s="3204"/>
      <c r="I33" s="3179"/>
      <c r="J33" s="3179" t="s">
        <v>307</v>
      </c>
      <c r="K33" s="3179"/>
      <c r="L33" s="3179"/>
      <c r="M33" s="3179" t="s">
        <v>308</v>
      </c>
      <c r="N33" s="3179"/>
      <c r="O33" s="3179"/>
      <c r="P33" s="3179" t="s">
        <v>312</v>
      </c>
      <c r="Q33" s="3179"/>
      <c r="R33" s="3179"/>
      <c r="S33" s="3200" t="s">
        <v>309</v>
      </c>
      <c r="T33" s="3179"/>
      <c r="U33" s="3179" t="s">
        <v>471</v>
      </c>
      <c r="V33" s="3179"/>
      <c r="W33" s="3179"/>
      <c r="X33" s="113"/>
    </row>
    <row r="34" spans="1:24" ht="15.75" customHeight="1">
      <c r="A34" s="3187" t="s">
        <v>313</v>
      </c>
      <c r="B34" s="3195"/>
      <c r="C34" s="3166"/>
      <c r="D34" s="3166"/>
      <c r="E34" s="3166"/>
      <c r="F34" s="3166"/>
      <c r="G34" s="3188"/>
      <c r="H34" s="3188"/>
      <c r="I34" s="3166"/>
      <c r="J34" s="3166"/>
      <c r="K34" s="3166"/>
      <c r="L34" s="3166"/>
      <c r="M34" s="3166"/>
      <c r="N34" s="3166"/>
      <c r="O34" s="3166"/>
      <c r="P34" s="3166"/>
      <c r="Q34" s="3166"/>
      <c r="R34" s="3166"/>
      <c r="S34" s="3166"/>
      <c r="T34" s="3166"/>
      <c r="U34" s="3166"/>
      <c r="V34" s="3166"/>
      <c r="W34" s="3166"/>
      <c r="X34" s="105"/>
    </row>
    <row r="35" spans="1:24" ht="15.75" customHeight="1">
      <c r="A35" s="3187"/>
      <c r="B35" s="3195"/>
      <c r="C35" s="109"/>
      <c r="D35" s="109"/>
      <c r="E35" s="109"/>
      <c r="F35" s="109"/>
      <c r="G35" s="3188" t="s">
        <v>707</v>
      </c>
      <c r="H35" s="3188"/>
      <c r="I35" s="3188"/>
      <c r="J35" s="3189"/>
      <c r="K35" s="3189"/>
      <c r="L35" s="3189"/>
      <c r="M35" s="3189"/>
      <c r="N35" s="3189"/>
      <c r="O35" s="3189"/>
      <c r="P35" s="3189"/>
      <c r="Q35" s="3189"/>
      <c r="R35" s="3189"/>
      <c r="S35" s="3189"/>
      <c r="T35" s="3189"/>
      <c r="U35" s="3189"/>
      <c r="V35" s="3189"/>
      <c r="W35" s="440"/>
      <c r="X35" s="105"/>
    </row>
    <row r="36" spans="1:24" ht="15.75" customHeight="1">
      <c r="A36" s="3187"/>
      <c r="B36" s="3195"/>
      <c r="C36" s="109"/>
      <c r="D36" s="109"/>
      <c r="E36" s="109"/>
      <c r="F36" s="109"/>
      <c r="G36" s="3188"/>
      <c r="H36" s="3188"/>
      <c r="I36" s="3188"/>
      <c r="J36" s="3189"/>
      <c r="K36" s="3189"/>
      <c r="L36" s="3189"/>
      <c r="M36" s="3189"/>
      <c r="N36" s="3189"/>
      <c r="O36" s="3189"/>
      <c r="P36" s="3189"/>
      <c r="Q36" s="3189"/>
      <c r="R36" s="3189"/>
      <c r="S36" s="3189"/>
      <c r="T36" s="3189"/>
      <c r="U36" s="3189"/>
      <c r="V36" s="3189"/>
      <c r="W36" s="440"/>
      <c r="X36" s="105"/>
    </row>
    <row r="37" spans="1:24" ht="15.75" customHeight="1">
      <c r="A37" s="3187"/>
      <c r="B37" s="3195"/>
      <c r="C37" s="109"/>
      <c r="D37" s="109"/>
      <c r="E37" s="109"/>
      <c r="F37" s="109"/>
      <c r="G37" s="3188"/>
      <c r="H37" s="3188"/>
      <c r="I37" s="3188"/>
      <c r="J37" s="3189"/>
      <c r="K37" s="3189"/>
      <c r="L37" s="3189"/>
      <c r="M37" s="3189"/>
      <c r="N37" s="3189"/>
      <c r="O37" s="3189"/>
      <c r="P37" s="3189"/>
      <c r="Q37" s="3189"/>
      <c r="R37" s="3189"/>
      <c r="S37" s="3189"/>
      <c r="T37" s="3189"/>
      <c r="U37" s="3189"/>
      <c r="V37" s="3189"/>
      <c r="W37" s="440"/>
      <c r="X37" s="105"/>
    </row>
    <row r="38" spans="1:24" ht="15.75" customHeight="1" thickBot="1">
      <c r="A38" s="114"/>
      <c r="B38" s="3202"/>
      <c r="C38" s="3197" t="s">
        <v>970</v>
      </c>
      <c r="D38" s="3198"/>
      <c r="E38" s="3198"/>
      <c r="F38" s="3198"/>
      <c r="G38" s="3198"/>
      <c r="H38" s="3198"/>
      <c r="I38" s="3198"/>
      <c r="J38" s="3198"/>
      <c r="K38" s="3198"/>
      <c r="L38" s="3198"/>
      <c r="M38" s="3198"/>
      <c r="N38" s="3198"/>
      <c r="O38" s="3185" t="s">
        <v>239</v>
      </c>
      <c r="P38" s="3185"/>
      <c r="Q38" s="3199"/>
      <c r="R38" s="3199"/>
      <c r="S38" s="3199"/>
      <c r="T38" s="3199"/>
      <c r="U38" s="3199"/>
      <c r="V38" s="3199"/>
      <c r="W38" s="3199"/>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3209" t="s">
        <v>314</v>
      </c>
      <c r="F40" s="3210"/>
      <c r="G40" s="3210"/>
      <c r="H40" s="3213" t="s">
        <v>315</v>
      </c>
      <c r="I40" s="3210"/>
      <c r="J40" s="3210"/>
      <c r="K40" s="3214" t="s">
        <v>1304</v>
      </c>
      <c r="L40" s="3156"/>
      <c r="M40" s="3157"/>
      <c r="N40" s="2888"/>
      <c r="O40" s="3215"/>
      <c r="P40" s="3215"/>
      <c r="Q40" s="99"/>
      <c r="R40" s="3216" t="s">
        <v>316</v>
      </c>
      <c r="S40" s="3156"/>
      <c r="T40" s="3164"/>
      <c r="U40" s="3214" t="s">
        <v>317</v>
      </c>
      <c r="V40" s="3156"/>
      <c r="W40" s="3157"/>
      <c r="X40" s="99"/>
    </row>
    <row r="41" spans="1:24">
      <c r="A41" s="99"/>
      <c r="B41" s="99"/>
      <c r="C41" s="99"/>
      <c r="D41" s="99"/>
      <c r="E41" s="3211"/>
      <c r="F41" s="3212"/>
      <c r="G41" s="3212"/>
      <c r="H41" s="3212"/>
      <c r="I41" s="3212"/>
      <c r="J41" s="3212"/>
      <c r="K41" s="3205"/>
      <c r="L41" s="3171"/>
      <c r="M41" s="3172"/>
      <c r="N41" s="3215"/>
      <c r="O41" s="3215"/>
      <c r="P41" s="3215"/>
      <c r="Q41" s="99"/>
      <c r="R41" s="3170"/>
      <c r="S41" s="3171"/>
      <c r="T41" s="3217"/>
      <c r="U41" s="3205"/>
      <c r="V41" s="3171"/>
      <c r="W41" s="3172"/>
      <c r="X41" s="99"/>
    </row>
    <row r="42" spans="1:24">
      <c r="A42" s="99"/>
      <c r="B42" s="99"/>
      <c r="C42" s="99"/>
      <c r="D42" s="99"/>
      <c r="E42" s="3211"/>
      <c r="F42" s="3212"/>
      <c r="G42" s="3212"/>
      <c r="H42" s="3212"/>
      <c r="I42" s="3212"/>
      <c r="J42" s="3212"/>
      <c r="K42" s="3205"/>
      <c r="L42" s="3171"/>
      <c r="M42" s="3172"/>
      <c r="N42" s="3215"/>
      <c r="O42" s="3215"/>
      <c r="P42" s="3215"/>
      <c r="Q42" s="99"/>
      <c r="R42" s="3170"/>
      <c r="S42" s="3171"/>
      <c r="T42" s="3217"/>
      <c r="U42" s="3205"/>
      <c r="V42" s="3171"/>
      <c r="W42" s="3172"/>
      <c r="X42" s="99"/>
    </row>
    <row r="43" spans="1:24">
      <c r="A43" s="99"/>
      <c r="B43" s="99"/>
      <c r="C43" s="99"/>
      <c r="D43" s="99"/>
      <c r="E43" s="3211"/>
      <c r="F43" s="3212"/>
      <c r="G43" s="3212"/>
      <c r="H43" s="3212"/>
      <c r="I43" s="3212"/>
      <c r="J43" s="3212"/>
      <c r="K43" s="3205"/>
      <c r="L43" s="3171"/>
      <c r="M43" s="3172"/>
      <c r="N43" s="3215"/>
      <c r="O43" s="3215"/>
      <c r="P43" s="3215"/>
      <c r="Q43" s="99"/>
      <c r="R43" s="3170"/>
      <c r="S43" s="3171"/>
      <c r="T43" s="3217"/>
      <c r="U43" s="3205"/>
      <c r="V43" s="3171"/>
      <c r="W43" s="3172"/>
      <c r="X43" s="99"/>
    </row>
    <row r="44" spans="1:24">
      <c r="A44" s="99"/>
      <c r="B44" s="99"/>
      <c r="C44" s="99"/>
      <c r="D44" s="99"/>
      <c r="E44" s="3211"/>
      <c r="F44" s="3212"/>
      <c r="G44" s="3212"/>
      <c r="H44" s="3212"/>
      <c r="I44" s="3212"/>
      <c r="J44" s="3212"/>
      <c r="K44" s="3205"/>
      <c r="L44" s="3171"/>
      <c r="M44" s="3172"/>
      <c r="N44" s="3166"/>
      <c r="O44" s="3166"/>
      <c r="P44" s="3166"/>
      <c r="Q44" s="99"/>
      <c r="R44" s="3170"/>
      <c r="S44" s="3171"/>
      <c r="T44" s="3217"/>
      <c r="U44" s="3205"/>
      <c r="V44" s="3171"/>
      <c r="W44" s="3172"/>
      <c r="X44" s="99"/>
    </row>
    <row r="45" spans="1:24">
      <c r="A45" s="99"/>
      <c r="B45" s="99"/>
      <c r="C45" s="99"/>
      <c r="D45" s="99"/>
      <c r="E45" s="3211"/>
      <c r="F45" s="3212"/>
      <c r="G45" s="3212"/>
      <c r="H45" s="3212"/>
      <c r="I45" s="3212"/>
      <c r="J45" s="3212"/>
      <c r="K45" s="3205"/>
      <c r="L45" s="3171"/>
      <c r="M45" s="3172"/>
      <c r="N45" s="3166"/>
      <c r="O45" s="3166"/>
      <c r="P45" s="3166"/>
      <c r="Q45" s="99"/>
      <c r="R45" s="3170"/>
      <c r="S45" s="3171"/>
      <c r="T45" s="3217"/>
      <c r="U45" s="3205"/>
      <c r="V45" s="3171"/>
      <c r="W45" s="3172"/>
      <c r="X45" s="99"/>
    </row>
    <row r="46" spans="1:24">
      <c r="A46" s="99"/>
      <c r="B46" s="99"/>
      <c r="C46" s="99"/>
      <c r="D46" s="99"/>
      <c r="E46" s="3211"/>
      <c r="F46" s="3212"/>
      <c r="G46" s="3212"/>
      <c r="H46" s="3212"/>
      <c r="I46" s="3212"/>
      <c r="J46" s="3212"/>
      <c r="K46" s="3205"/>
      <c r="L46" s="3171"/>
      <c r="M46" s="3172"/>
      <c r="N46" s="3166"/>
      <c r="O46" s="3166"/>
      <c r="P46" s="3166"/>
      <c r="Q46" s="99"/>
      <c r="R46" s="3170"/>
      <c r="S46" s="3171"/>
      <c r="T46" s="3217"/>
      <c r="U46" s="3205"/>
      <c r="V46" s="3171"/>
      <c r="W46" s="3172"/>
      <c r="X46" s="99"/>
    </row>
    <row r="47" spans="1:24" ht="14.25" thickBot="1">
      <c r="A47" s="99"/>
      <c r="B47" s="99"/>
      <c r="C47" s="99"/>
      <c r="D47" s="99"/>
      <c r="E47" s="3218"/>
      <c r="F47" s="3219"/>
      <c r="G47" s="3219"/>
      <c r="H47" s="3219"/>
      <c r="I47" s="3219"/>
      <c r="J47" s="3219"/>
      <c r="K47" s="3206"/>
      <c r="L47" s="3207"/>
      <c r="M47" s="3208"/>
      <c r="N47" s="3166"/>
      <c r="O47" s="3166"/>
      <c r="P47" s="3166"/>
      <c r="Q47" s="99"/>
      <c r="R47" s="3220"/>
      <c r="S47" s="3207"/>
      <c r="T47" s="3221"/>
      <c r="U47" s="3206"/>
      <c r="V47" s="3207"/>
      <c r="W47" s="3208"/>
      <c r="X47" s="99"/>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O3:W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3"/>
  <sheetViews>
    <sheetView view="pageBreakPreview" zoomScale="85" zoomScaleNormal="100" zoomScaleSheetLayoutView="85"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451" t="s">
        <v>2157</v>
      </c>
    </row>
    <row r="2" spans="2:7" ht="24.75" customHeight="1">
      <c r="B2" s="3223" t="s">
        <v>708</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709</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25" t="s">
        <v>712</v>
      </c>
      <c r="E8" s="3226"/>
      <c r="F8" s="3226"/>
      <c r="G8" s="3227"/>
    </row>
    <row r="9" spans="2:7" ht="21.75" customHeight="1" thickTop="1">
      <c r="B9" s="1041"/>
      <c r="C9" s="765" t="s">
        <v>714</v>
      </c>
      <c r="D9" s="3228" t="s">
        <v>715</v>
      </c>
      <c r="E9" s="3228"/>
      <c r="F9" s="3228"/>
      <c r="G9" s="3228"/>
    </row>
    <row r="10" spans="2:7" ht="21.75" customHeight="1">
      <c r="B10" s="800"/>
      <c r="C10" s="761" t="s">
        <v>716</v>
      </c>
      <c r="D10" s="3222" t="s">
        <v>717</v>
      </c>
      <c r="E10" s="3222"/>
      <c r="F10" s="3222"/>
      <c r="G10" s="3222"/>
    </row>
    <row r="11" spans="2:7" ht="21.75" customHeight="1">
      <c r="B11" s="800"/>
      <c r="C11" s="761" t="s">
        <v>718</v>
      </c>
      <c r="D11" s="3222" t="s">
        <v>719</v>
      </c>
      <c r="E11" s="3222"/>
      <c r="F11" s="3222"/>
      <c r="G11" s="3222"/>
    </row>
    <row r="12" spans="2:7" ht="9" customHeight="1">
      <c r="B12" s="755"/>
      <c r="C12" s="755"/>
      <c r="D12" s="755"/>
      <c r="E12" s="755"/>
      <c r="F12" s="755"/>
      <c r="G12" s="755"/>
    </row>
    <row r="13" spans="2:7" ht="19.5" customHeight="1">
      <c r="B13" s="754" t="s">
        <v>1530</v>
      </c>
      <c r="C13" s="754"/>
      <c r="D13" s="754"/>
      <c r="E13" s="754"/>
      <c r="F13" s="754"/>
      <c r="G13" s="754"/>
    </row>
    <row r="14" spans="2:7" s="753" customFormat="1" ht="43.5" customHeight="1" thickBot="1">
      <c r="B14" s="762" t="s">
        <v>710</v>
      </c>
      <c r="C14" s="762" t="s">
        <v>720</v>
      </c>
      <c r="D14" s="3230" t="s">
        <v>721</v>
      </c>
      <c r="E14" s="3230"/>
      <c r="F14" s="762" t="s">
        <v>722</v>
      </c>
      <c r="G14" s="763" t="s">
        <v>723</v>
      </c>
    </row>
    <row r="15" spans="2:7" ht="156" customHeight="1" thickTop="1">
      <c r="B15" s="1040"/>
      <c r="C15" s="764" t="s">
        <v>724</v>
      </c>
      <c r="D15" s="3231"/>
      <c r="E15" s="3231"/>
      <c r="F15" s="765"/>
      <c r="G15" s="1083" t="s">
        <v>725</v>
      </c>
    </row>
    <row r="16" spans="2:7" ht="53.1" customHeight="1">
      <c r="B16" s="802"/>
      <c r="C16" s="767" t="s">
        <v>726</v>
      </c>
      <c r="D16" s="3232"/>
      <c r="E16" s="3232"/>
      <c r="F16" s="3233"/>
      <c r="G16" s="1084" t="s">
        <v>1959</v>
      </c>
    </row>
    <row r="17" spans="2:7" ht="24" customHeight="1">
      <c r="B17" s="3234"/>
      <c r="C17" s="3237" t="s">
        <v>728</v>
      </c>
      <c r="D17" s="803"/>
      <c r="E17" s="773" t="s">
        <v>729</v>
      </c>
      <c r="F17" s="761"/>
      <c r="G17" s="3238" t="s">
        <v>730</v>
      </c>
    </row>
    <row r="18" spans="2:7" ht="24" customHeight="1">
      <c r="B18" s="3235"/>
      <c r="C18" s="3237"/>
      <c r="D18" s="803"/>
      <c r="E18" s="773" t="s">
        <v>731</v>
      </c>
      <c r="F18" s="761"/>
      <c r="G18" s="3239"/>
    </row>
    <row r="19" spans="2:7" ht="24" customHeight="1">
      <c r="B19" s="3235"/>
      <c r="C19" s="3237"/>
      <c r="D19" s="803"/>
      <c r="E19" s="773" t="s">
        <v>732</v>
      </c>
      <c r="F19" s="761"/>
      <c r="G19" s="3239"/>
    </row>
    <row r="20" spans="2:7" ht="24" customHeight="1">
      <c r="B20" s="3235"/>
      <c r="C20" s="3237"/>
      <c r="D20" s="803"/>
      <c r="E20" s="773" t="s">
        <v>733</v>
      </c>
      <c r="F20" s="761"/>
      <c r="G20" s="3239"/>
    </row>
    <row r="21" spans="2:7" ht="24" customHeight="1">
      <c r="B21" s="3236"/>
      <c r="C21" s="3237"/>
      <c r="D21" s="803"/>
      <c r="E21" s="773" t="s">
        <v>734</v>
      </c>
      <c r="F21" s="761"/>
      <c r="G21" s="3239"/>
    </row>
    <row r="22" spans="2:7" ht="192" customHeight="1">
      <c r="B22" s="3234"/>
      <c r="C22" s="3237" t="s">
        <v>735</v>
      </c>
      <c r="D22" s="803"/>
      <c r="E22" s="773" t="s">
        <v>736</v>
      </c>
      <c r="F22" s="774"/>
      <c r="G22" s="1053" t="s">
        <v>1927</v>
      </c>
    </row>
    <row r="23" spans="2:7" ht="95.25" customHeight="1">
      <c r="B23" s="3236"/>
      <c r="C23" s="3237"/>
      <c r="D23" s="803"/>
      <c r="E23" s="773" t="s">
        <v>737</v>
      </c>
      <c r="F23" s="774"/>
      <c r="G23" s="1053" t="s">
        <v>1960</v>
      </c>
    </row>
    <row r="24" spans="2:7" ht="43.5" customHeight="1">
      <c r="B24" s="802"/>
      <c r="C24" s="775" t="s">
        <v>738</v>
      </c>
      <c r="D24" s="3240"/>
      <c r="E24" s="3240"/>
      <c r="F24" s="3240"/>
      <c r="G24" s="776" t="s">
        <v>739</v>
      </c>
    </row>
    <row r="25" spans="2:7" ht="4.5" customHeight="1">
      <c r="B25" s="769"/>
      <c r="C25" s="770"/>
      <c r="D25" s="769"/>
      <c r="E25" s="769"/>
      <c r="F25" s="771"/>
      <c r="G25" s="772"/>
    </row>
    <row r="26" spans="2:7">
      <c r="B26" s="3241" t="s">
        <v>740</v>
      </c>
      <c r="C26" s="3241"/>
      <c r="D26" s="3241"/>
      <c r="E26" s="3241"/>
      <c r="F26" s="3241"/>
      <c r="G26" s="3241"/>
    </row>
    <row r="27" spans="2:7" ht="3" customHeight="1">
      <c r="B27" s="3241"/>
      <c r="C27" s="3241"/>
      <c r="D27" s="3241"/>
      <c r="E27" s="3241"/>
      <c r="F27" s="3241"/>
      <c r="G27" s="3241"/>
    </row>
    <row r="28" spans="2:7" ht="32.25" customHeight="1">
      <c r="B28" s="3229" t="s">
        <v>741</v>
      </c>
      <c r="C28" s="3229"/>
      <c r="D28" s="3229"/>
      <c r="E28" s="3229"/>
      <c r="F28" s="3229"/>
      <c r="G28" s="3229"/>
    </row>
    <row r="29" spans="2:7" ht="3" customHeight="1">
      <c r="B29" s="754"/>
    </row>
    <row r="30" spans="2:7">
      <c r="B30" s="750" t="s">
        <v>742</v>
      </c>
    </row>
    <row r="31" spans="2:7" ht="3" customHeight="1"/>
    <row r="32" spans="2:7">
      <c r="B32" s="750" t="s">
        <v>743</v>
      </c>
    </row>
    <row r="33" spans="2:2">
      <c r="B33" s="750" t="s">
        <v>744</v>
      </c>
    </row>
  </sheetData>
  <mergeCells count="18">
    <mergeCell ref="B28:G28"/>
    <mergeCell ref="D14:E14"/>
    <mergeCell ref="D15:E15"/>
    <mergeCell ref="D16:F16"/>
    <mergeCell ref="B17:B21"/>
    <mergeCell ref="C17:C21"/>
    <mergeCell ref="G17:G21"/>
    <mergeCell ref="B22:B23"/>
    <mergeCell ref="C22:C23"/>
    <mergeCell ref="D24:F24"/>
    <mergeCell ref="B26:G26"/>
    <mergeCell ref="B27:G27"/>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9"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20"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21"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22"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23" r:id="rId9" name="Check Box 6">
              <controlPr defaultSize="0" autoFill="0" autoLine="0" autoPict="0">
                <anchor moveWithCells="1">
                  <from>
                    <xdr:col>1</xdr:col>
                    <xdr:colOff>276225</xdr:colOff>
                    <xdr:row>23</xdr:row>
                    <xdr:rowOff>123825</xdr:rowOff>
                  </from>
                  <to>
                    <xdr:col>2</xdr:col>
                    <xdr:colOff>0</xdr:colOff>
                    <xdr:row>23</xdr:row>
                    <xdr:rowOff>285750</xdr:rowOff>
                  </to>
                </anchor>
              </controlPr>
            </control>
          </mc:Choice>
        </mc:AlternateContent>
        <mc:AlternateContent xmlns:mc="http://schemas.openxmlformats.org/markup-compatibility/2006">
          <mc:Choice Requires="x14">
            <control shapeId="24"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25"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26"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27"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28"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29" r:id="rId15" name="Check Box 12">
              <controlPr defaultSize="0" autoFill="0" autoLine="0" autoPict="0">
                <anchor moveWithCells="1">
                  <from>
                    <xdr:col>3</xdr:col>
                    <xdr:colOff>9525</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30" r:id="rId16"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31" r:id="rId17"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970752" r:id="rId18"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2"/>
  <sheetViews>
    <sheetView view="pageBreakPreview" topLeftCell="B1"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5" style="750" customWidth="1"/>
    <col min="8" max="8" width="12.125" style="750" customWidth="1"/>
    <col min="9" max="16384" width="8.875" style="750"/>
  </cols>
  <sheetData>
    <row r="1" spans="2:7">
      <c r="G1" s="1451" t="s">
        <v>2157</v>
      </c>
    </row>
    <row r="2" spans="2:7" ht="24.75" customHeight="1">
      <c r="B2" s="3223" t="s">
        <v>1924</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2149</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1042" t="s">
        <v>710</v>
      </c>
      <c r="C8" s="1042" t="s">
        <v>711</v>
      </c>
      <c r="D8" s="3225" t="s">
        <v>712</v>
      </c>
      <c r="E8" s="3226"/>
      <c r="F8" s="3226"/>
      <c r="G8" s="3227"/>
    </row>
    <row r="9" spans="2:7" ht="21.75" customHeight="1" thickTop="1">
      <c r="B9" s="1050"/>
      <c r="C9" s="1047" t="s">
        <v>714</v>
      </c>
      <c r="D9" s="3228" t="s">
        <v>2150</v>
      </c>
      <c r="E9" s="3228"/>
      <c r="F9" s="3228"/>
      <c r="G9" s="3228"/>
    </row>
    <row r="10" spans="2:7" ht="21.75" customHeight="1">
      <c r="B10" s="800"/>
      <c r="C10" s="1046" t="s">
        <v>716</v>
      </c>
      <c r="D10" s="3222" t="s">
        <v>2151</v>
      </c>
      <c r="E10" s="3222"/>
      <c r="F10" s="3222"/>
      <c r="G10" s="3222"/>
    </row>
    <row r="11" spans="2:7" ht="21.75" customHeight="1">
      <c r="B11" s="800"/>
      <c r="C11" s="1046" t="s">
        <v>718</v>
      </c>
      <c r="D11" s="3222" t="s">
        <v>2152</v>
      </c>
      <c r="E11" s="3222"/>
      <c r="F11" s="3222"/>
      <c r="G11" s="3222"/>
    </row>
    <row r="12" spans="2:7" ht="9" customHeight="1">
      <c r="B12" s="755"/>
      <c r="C12" s="755"/>
      <c r="D12" s="755"/>
      <c r="E12" s="755"/>
      <c r="F12" s="755"/>
      <c r="G12" s="755"/>
    </row>
    <row r="13" spans="2:7" ht="19.5" customHeight="1">
      <c r="B13" s="754" t="s">
        <v>1530</v>
      </c>
      <c r="C13" s="754"/>
      <c r="D13" s="754"/>
      <c r="E13" s="754"/>
      <c r="F13" s="754"/>
      <c r="G13" s="754"/>
    </row>
    <row r="14" spans="2:7" s="753" customFormat="1" ht="43.5" customHeight="1" thickBot="1">
      <c r="B14" s="762" t="s">
        <v>710</v>
      </c>
      <c r="C14" s="762" t="s">
        <v>720</v>
      </c>
      <c r="D14" s="3230" t="s">
        <v>721</v>
      </c>
      <c r="E14" s="3230"/>
      <c r="F14" s="762" t="s">
        <v>722</v>
      </c>
      <c r="G14" s="1042" t="s">
        <v>723</v>
      </c>
    </row>
    <row r="15" spans="2:7" ht="156" customHeight="1" thickTop="1">
      <c r="B15" s="1044"/>
      <c r="C15" s="764" t="s">
        <v>724</v>
      </c>
      <c r="D15" s="3231"/>
      <c r="E15" s="3231"/>
      <c r="F15" s="1047"/>
      <c r="G15" s="766" t="s">
        <v>725</v>
      </c>
    </row>
    <row r="16" spans="2:7" ht="53.1" customHeight="1">
      <c r="B16" s="802"/>
      <c r="C16" s="1045" t="s">
        <v>726</v>
      </c>
      <c r="D16" s="3232"/>
      <c r="E16" s="3232"/>
      <c r="F16" s="3233"/>
      <c r="G16" s="768" t="s">
        <v>1944</v>
      </c>
    </row>
    <row r="17" spans="2:7" ht="24" customHeight="1">
      <c r="B17" s="3234"/>
      <c r="C17" s="3237" t="s">
        <v>728</v>
      </c>
      <c r="D17" s="803"/>
      <c r="E17" s="773" t="s">
        <v>729</v>
      </c>
      <c r="F17" s="1046"/>
      <c r="G17" s="3238" t="s">
        <v>1925</v>
      </c>
    </row>
    <row r="18" spans="2:7" ht="24" customHeight="1">
      <c r="B18" s="3235"/>
      <c r="C18" s="3237"/>
      <c r="D18" s="803"/>
      <c r="E18" s="773" t="s">
        <v>731</v>
      </c>
      <c r="F18" s="1046"/>
      <c r="G18" s="3239"/>
    </row>
    <row r="19" spans="2:7" ht="24" customHeight="1">
      <c r="B19" s="3235"/>
      <c r="C19" s="3237"/>
      <c r="D19" s="803"/>
      <c r="E19" s="773" t="s">
        <v>732</v>
      </c>
      <c r="F19" s="1046"/>
      <c r="G19" s="3239"/>
    </row>
    <row r="20" spans="2:7" ht="24" customHeight="1">
      <c r="B20" s="3235"/>
      <c r="C20" s="3237"/>
      <c r="D20" s="803"/>
      <c r="E20" s="773" t="s">
        <v>733</v>
      </c>
      <c r="F20" s="1046"/>
      <c r="G20" s="3239"/>
    </row>
    <row r="21" spans="2:7" ht="24" customHeight="1">
      <c r="B21" s="3236"/>
      <c r="C21" s="3237"/>
      <c r="D21" s="803"/>
      <c r="E21" s="773" t="s">
        <v>734</v>
      </c>
      <c r="F21" s="1046"/>
      <c r="G21" s="3239"/>
    </row>
    <row r="22" spans="2:7" ht="192" customHeight="1">
      <c r="B22" s="1043"/>
      <c r="C22" s="1045" t="s">
        <v>735</v>
      </c>
      <c r="D22" s="803"/>
      <c r="E22" s="773" t="s">
        <v>736</v>
      </c>
      <c r="F22" s="774"/>
      <c r="G22" s="1053" t="s">
        <v>1926</v>
      </c>
    </row>
    <row r="23" spans="2:7" ht="43.5" customHeight="1">
      <c r="B23" s="802"/>
      <c r="C23" s="775" t="s">
        <v>738</v>
      </c>
      <c r="D23" s="3240"/>
      <c r="E23" s="3240"/>
      <c r="F23" s="3240"/>
      <c r="G23" s="776" t="s">
        <v>739</v>
      </c>
    </row>
    <row r="24" spans="2:7" ht="4.5" customHeight="1">
      <c r="B24" s="769"/>
      <c r="C24" s="770"/>
      <c r="D24" s="769"/>
      <c r="E24" s="769"/>
      <c r="F24" s="771"/>
      <c r="G24" s="772"/>
    </row>
    <row r="25" spans="2:7">
      <c r="B25" s="3241" t="s">
        <v>740</v>
      </c>
      <c r="C25" s="3241"/>
      <c r="D25" s="3241"/>
      <c r="E25" s="3241"/>
      <c r="F25" s="3241"/>
      <c r="G25" s="3241"/>
    </row>
    <row r="26" spans="2:7" ht="3" customHeight="1">
      <c r="B26" s="3241"/>
      <c r="C26" s="3241"/>
      <c r="D26" s="3241"/>
      <c r="E26" s="3241"/>
      <c r="F26" s="3241"/>
      <c r="G26" s="3241"/>
    </row>
    <row r="27" spans="2:7" ht="32.25" customHeight="1">
      <c r="B27" s="3229" t="s">
        <v>741</v>
      </c>
      <c r="C27" s="3229"/>
      <c r="D27" s="3229"/>
      <c r="E27" s="3229"/>
      <c r="F27" s="3229"/>
      <c r="G27" s="3229"/>
    </row>
    <row r="28" spans="2:7" ht="3" customHeight="1">
      <c r="B28" s="754"/>
    </row>
    <row r="29" spans="2:7">
      <c r="B29" s="750" t="s">
        <v>742</v>
      </c>
    </row>
    <row r="30" spans="2:7" ht="3" customHeight="1"/>
    <row r="31" spans="2:7">
      <c r="B31" s="750" t="s">
        <v>743</v>
      </c>
    </row>
    <row r="32" spans="2:7" s="751" customFormat="1">
      <c r="B32" s="750" t="s">
        <v>744</v>
      </c>
      <c r="D32" s="752"/>
      <c r="E32" s="753"/>
      <c r="F32" s="750"/>
      <c r="G32" s="750"/>
    </row>
  </sheetData>
  <mergeCells count="16">
    <mergeCell ref="D23:F23"/>
    <mergeCell ref="B25:G25"/>
    <mergeCell ref="B26:G26"/>
    <mergeCell ref="B27:G27"/>
    <mergeCell ref="D14:E14"/>
    <mergeCell ref="D15:E15"/>
    <mergeCell ref="D16:F16"/>
    <mergeCell ref="B17:B21"/>
    <mergeCell ref="C17:C21"/>
    <mergeCell ref="G17:G21"/>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1345"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081346"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081347"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1081348"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1081349"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1081350" r:id="rId9" name="Check Box 6">
              <controlPr defaultSize="0" autoFill="0" autoLine="0" autoPict="0">
                <anchor moveWithCells="1">
                  <from>
                    <xdr:col>1</xdr:col>
                    <xdr:colOff>276225</xdr:colOff>
                    <xdr:row>22</xdr:row>
                    <xdr:rowOff>123825</xdr:rowOff>
                  </from>
                  <to>
                    <xdr:col>2</xdr:col>
                    <xdr:colOff>0</xdr:colOff>
                    <xdr:row>22</xdr:row>
                    <xdr:rowOff>285750</xdr:rowOff>
                  </to>
                </anchor>
              </controlPr>
            </control>
          </mc:Choice>
        </mc:AlternateContent>
        <mc:AlternateContent xmlns:mc="http://schemas.openxmlformats.org/markup-compatibility/2006">
          <mc:Choice Requires="x14">
            <control shapeId="1081351"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1081352"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1081353"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1081354"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1081355"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1081357" r:id="rId15"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1081358" r:id="rId16"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1081359" r:id="rId17"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43" t="s">
        <v>1962</v>
      </c>
      <c r="C2" s="3243"/>
      <c r="D2" s="3243"/>
      <c r="E2" s="3243"/>
      <c r="F2" s="3243"/>
      <c r="G2" s="324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1597</v>
      </c>
      <c r="C7" s="757"/>
      <c r="D7" s="757"/>
      <c r="E7" s="757"/>
      <c r="F7" s="754"/>
      <c r="G7" s="756"/>
    </row>
    <row r="8" spans="2:7" ht="21.75" customHeight="1" thickBot="1">
      <c r="B8" s="1085" t="s">
        <v>710</v>
      </c>
      <c r="C8" s="1085" t="s">
        <v>711</v>
      </c>
      <c r="D8" s="3244" t="s">
        <v>712</v>
      </c>
      <c r="E8" s="3245"/>
      <c r="F8" s="3245"/>
      <c r="G8" s="3246"/>
    </row>
    <row r="9" spans="2:7" ht="21.75" customHeight="1" thickTop="1">
      <c r="B9" s="1086" t="s">
        <v>713</v>
      </c>
      <c r="C9" s="1086" t="s">
        <v>714</v>
      </c>
      <c r="D9" s="3247" t="s">
        <v>789</v>
      </c>
      <c r="E9" s="3247"/>
      <c r="F9" s="3247"/>
      <c r="G9" s="3247"/>
    </row>
    <row r="10" spans="2:7" ht="21.75" customHeight="1">
      <c r="B10" s="1087" t="s">
        <v>713</v>
      </c>
      <c r="C10" s="1087" t="s">
        <v>716</v>
      </c>
      <c r="D10" s="3242" t="s">
        <v>790</v>
      </c>
      <c r="E10" s="3242"/>
      <c r="F10" s="3242"/>
      <c r="G10" s="3242"/>
    </row>
    <row r="11" spans="2:7" ht="21.75" customHeight="1">
      <c r="B11" s="1087" t="s">
        <v>713</v>
      </c>
      <c r="C11" s="1087" t="s">
        <v>718</v>
      </c>
      <c r="D11" s="3242" t="s">
        <v>1522</v>
      </c>
      <c r="E11" s="3242"/>
      <c r="F11" s="3242"/>
      <c r="G11" s="3242"/>
    </row>
    <row r="12" spans="2:7" ht="9" customHeight="1">
      <c r="B12" s="1088"/>
      <c r="C12" s="1088"/>
      <c r="D12" s="1088"/>
      <c r="E12" s="1088"/>
      <c r="F12" s="1088"/>
      <c r="G12" s="1088"/>
    </row>
    <row r="13" spans="2:7" ht="19.5" customHeight="1">
      <c r="B13" s="1055" t="s">
        <v>1961</v>
      </c>
      <c r="C13" s="1055"/>
      <c r="D13" s="1055"/>
      <c r="E13" s="1055"/>
      <c r="F13" s="1055"/>
      <c r="G13" s="1055"/>
    </row>
    <row r="14" spans="2:7" s="753" customFormat="1" ht="43.5" customHeight="1" thickBot="1">
      <c r="B14" s="1089" t="s">
        <v>710</v>
      </c>
      <c r="C14" s="1089" t="s">
        <v>720</v>
      </c>
      <c r="D14" s="3248" t="s">
        <v>721</v>
      </c>
      <c r="E14" s="3248"/>
      <c r="F14" s="1089" t="s">
        <v>722</v>
      </c>
      <c r="G14" s="1090" t="s">
        <v>723</v>
      </c>
    </row>
    <row r="15" spans="2:7" ht="156" customHeight="1" thickTop="1">
      <c r="B15" s="1091"/>
      <c r="C15" s="1092" t="s">
        <v>724</v>
      </c>
      <c r="D15" s="3249"/>
      <c r="E15" s="3249"/>
      <c r="F15" s="1093"/>
      <c r="G15" s="1083" t="s">
        <v>725</v>
      </c>
    </row>
    <row r="16" spans="2:7" ht="53.1" customHeight="1">
      <c r="B16" s="1094"/>
      <c r="C16" s="1095" t="s">
        <v>726</v>
      </c>
      <c r="D16" s="3250"/>
      <c r="E16" s="3250"/>
      <c r="F16" s="3251"/>
      <c r="G16" s="1084" t="s">
        <v>1910</v>
      </c>
    </row>
    <row r="17" spans="2:7" ht="48" customHeight="1">
      <c r="B17" s="3252"/>
      <c r="C17" s="3254" t="s">
        <v>728</v>
      </c>
      <c r="D17" s="3255"/>
      <c r="E17" s="3257" t="s">
        <v>1523</v>
      </c>
      <c r="F17" s="3259"/>
      <c r="G17" s="3262" t="s">
        <v>1524</v>
      </c>
    </row>
    <row r="18" spans="2:7" ht="48" customHeight="1">
      <c r="B18" s="3253"/>
      <c r="C18" s="3254"/>
      <c r="D18" s="3256"/>
      <c r="E18" s="3258"/>
      <c r="F18" s="3260"/>
      <c r="G18" s="3263"/>
    </row>
    <row r="19" spans="2:7" ht="27" customHeight="1">
      <c r="B19" s="3264" t="s">
        <v>713</v>
      </c>
      <c r="C19" s="3266" t="s">
        <v>735</v>
      </c>
      <c r="D19" s="3267" t="s">
        <v>713</v>
      </c>
      <c r="E19" s="3267" t="s">
        <v>736</v>
      </c>
      <c r="F19" s="3269"/>
      <c r="G19" s="3271"/>
    </row>
    <row r="20" spans="2:7" ht="27" customHeight="1">
      <c r="B20" s="3265"/>
      <c r="C20" s="3266"/>
      <c r="D20" s="3268"/>
      <c r="E20" s="3268"/>
      <c r="F20" s="3270"/>
      <c r="G20" s="3272"/>
    </row>
    <row r="21" spans="2:7" ht="43.5" customHeight="1">
      <c r="B21" s="1094"/>
      <c r="C21" s="1052" t="s">
        <v>738</v>
      </c>
      <c r="D21" s="3261"/>
      <c r="E21" s="3261"/>
      <c r="F21" s="3261"/>
      <c r="G21" s="1096" t="s">
        <v>1914</v>
      </c>
    </row>
    <row r="22" spans="2:7" ht="4.5" customHeight="1">
      <c r="B22" s="769"/>
      <c r="C22" s="770"/>
      <c r="D22" s="769"/>
      <c r="E22" s="769"/>
      <c r="F22" s="771"/>
      <c r="G22" s="772"/>
    </row>
    <row r="23" spans="2:7">
      <c r="B23" s="3241" t="s">
        <v>740</v>
      </c>
      <c r="C23" s="3241"/>
      <c r="D23" s="3241"/>
      <c r="E23" s="3241"/>
      <c r="F23" s="3241"/>
      <c r="G23" s="3241"/>
    </row>
    <row r="24" spans="2:7" ht="3" customHeight="1">
      <c r="B24" s="3241"/>
      <c r="C24" s="3241"/>
      <c r="D24" s="3241"/>
      <c r="E24" s="3241"/>
      <c r="F24" s="3241"/>
      <c r="G24" s="3241"/>
    </row>
    <row r="25" spans="2:7" ht="32.25" customHeight="1">
      <c r="B25" s="3229" t="s">
        <v>741</v>
      </c>
      <c r="C25" s="3229"/>
      <c r="D25" s="3229"/>
      <c r="E25" s="3229"/>
      <c r="F25" s="3229"/>
      <c r="G25" s="3229"/>
    </row>
    <row r="26" spans="2:7" ht="3" customHeight="1">
      <c r="B26" s="754"/>
    </row>
    <row r="27" spans="2:7">
      <c r="B27" s="750" t="s">
        <v>779</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276225</xdr:colOff>
                    <xdr:row>14</xdr:row>
                    <xdr:rowOff>704850</xdr:rowOff>
                  </from>
                  <to>
                    <xdr:col>2</xdr:col>
                    <xdr:colOff>0</xdr:colOff>
                    <xdr:row>14</xdr:row>
                    <xdr:rowOff>866775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276225</xdr:colOff>
                    <xdr:row>15</xdr:row>
                    <xdr:rowOff>171450</xdr:rowOff>
                  </from>
                  <to>
                    <xdr:col>2</xdr:col>
                    <xdr:colOff>0</xdr:colOff>
                    <xdr:row>15</xdr:row>
                    <xdr:rowOff>333375</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276225</xdr:colOff>
                    <xdr:row>16</xdr:row>
                    <xdr:rowOff>381000</xdr:rowOff>
                  </from>
                  <to>
                    <xdr:col>2</xdr:col>
                    <xdr:colOff>0</xdr:colOff>
                    <xdr:row>17</xdr:row>
                    <xdr:rowOff>57150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3</xdr:col>
                    <xdr:colOff>0</xdr:colOff>
                    <xdr:row>16</xdr:row>
                    <xdr:rowOff>400050</xdr:rowOff>
                  </from>
                  <to>
                    <xdr:col>4</xdr:col>
                    <xdr:colOff>295275</xdr:colOff>
                    <xdr:row>17</xdr:row>
                    <xdr:rowOff>76200</xdr:rowOff>
                  </to>
                </anchor>
              </controlPr>
            </control>
          </mc:Choice>
        </mc:AlternateContent>
        <mc:AlternateContent xmlns:mc="http://schemas.openxmlformats.org/markup-compatibility/2006">
          <mc:Choice Requires="x14">
            <control shapeId="971782" r:id="rId8" name="Check Box 6">
              <controlPr defaultSize="0" autoFill="0" autoLine="0" autoPict="0">
                <anchor moveWithCells="1">
                  <from>
                    <xdr:col>1</xdr:col>
                    <xdr:colOff>276225</xdr:colOff>
                    <xdr:row>20</xdr:row>
                    <xdr:rowOff>123825</xdr:rowOff>
                  </from>
                  <to>
                    <xdr:col>2</xdr:col>
                    <xdr:colOff>0</xdr:colOff>
                    <xdr:row>20</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D9" sqref="D9"/>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6" t="s">
        <v>69</v>
      </c>
      <c r="D1" s="480"/>
    </row>
    <row r="2" spans="1:8" ht="21.75" customHeight="1" thickTop="1">
      <c r="A2" s="87" t="s">
        <v>28</v>
      </c>
      <c r="B2" s="317" t="s">
        <v>30</v>
      </c>
      <c r="C2" s="318" t="s">
        <v>29</v>
      </c>
      <c r="D2" s="319" t="s">
        <v>27</v>
      </c>
    </row>
    <row r="3" spans="1:8" ht="15" customHeight="1">
      <c r="A3" s="320" t="s">
        <v>568</v>
      </c>
      <c r="B3" s="321"/>
      <c r="C3" s="330">
        <v>7</v>
      </c>
      <c r="D3" s="322" t="s">
        <v>2133</v>
      </c>
    </row>
    <row r="4" spans="1:8" ht="15" customHeight="1">
      <c r="A4" s="320" t="s">
        <v>89</v>
      </c>
      <c r="B4" s="321"/>
      <c r="C4" s="331" t="s">
        <v>576</v>
      </c>
      <c r="D4" s="910" t="s">
        <v>2134</v>
      </c>
    </row>
    <row r="5" spans="1:8" ht="15" customHeight="1">
      <c r="A5" s="320" t="s">
        <v>569</v>
      </c>
      <c r="B5" s="321"/>
      <c r="C5" s="331" t="s">
        <v>577</v>
      </c>
      <c r="D5" s="322"/>
    </row>
    <row r="6" spans="1:8" ht="15" customHeight="1">
      <c r="A6" s="320" t="s">
        <v>589</v>
      </c>
      <c r="B6" s="321"/>
      <c r="C6" s="331" t="s">
        <v>590</v>
      </c>
      <c r="D6" s="322"/>
    </row>
    <row r="7" spans="1:8" ht="15" customHeight="1">
      <c r="A7" s="320" t="s">
        <v>17</v>
      </c>
      <c r="B7" s="321"/>
      <c r="C7" s="331" t="s">
        <v>578</v>
      </c>
      <c r="D7" s="322"/>
    </row>
    <row r="8" spans="1:8" ht="15" customHeight="1">
      <c r="A8" s="320" t="s">
        <v>999</v>
      </c>
      <c r="B8" s="321"/>
      <c r="C8" s="331" t="s">
        <v>85</v>
      </c>
      <c r="D8" s="322"/>
    </row>
    <row r="9" spans="1:8" ht="15" customHeight="1">
      <c r="A9" s="320" t="s">
        <v>82</v>
      </c>
      <c r="B9" s="321"/>
      <c r="C9" s="332" t="s">
        <v>579</v>
      </c>
      <c r="D9" s="322" t="s">
        <v>31</v>
      </c>
    </row>
    <row r="10" spans="1:8" ht="15" customHeight="1">
      <c r="A10" s="320" t="s">
        <v>76</v>
      </c>
      <c r="B10" s="321"/>
      <c r="C10" s="333" t="s">
        <v>580</v>
      </c>
      <c r="D10" s="322" t="s">
        <v>32</v>
      </c>
    </row>
    <row r="11" spans="1:8" ht="15" customHeight="1">
      <c r="A11" s="320" t="s">
        <v>97</v>
      </c>
      <c r="B11" s="321"/>
      <c r="C11" s="332" t="s">
        <v>581</v>
      </c>
      <c r="D11" s="322" t="s">
        <v>34</v>
      </c>
    </row>
    <row r="12" spans="1:8" ht="15" customHeight="1">
      <c r="A12" s="320" t="s">
        <v>77</v>
      </c>
      <c r="B12" s="321"/>
      <c r="C12" s="332" t="s">
        <v>582</v>
      </c>
      <c r="D12" s="322" t="s">
        <v>33</v>
      </c>
      <c r="F12" s="437"/>
      <c r="G12" s="437"/>
      <c r="H12" s="437"/>
    </row>
    <row r="13" spans="1:8" ht="15" customHeight="1">
      <c r="A13" s="323" t="s">
        <v>78</v>
      </c>
      <c r="B13" s="321" t="s">
        <v>83</v>
      </c>
      <c r="C13" s="334">
        <v>45839</v>
      </c>
      <c r="D13" s="324" t="s">
        <v>2130</v>
      </c>
      <c r="F13" s="437"/>
      <c r="G13" s="438">
        <f>C13</f>
        <v>45839</v>
      </c>
      <c r="H13" s="437"/>
    </row>
    <row r="14" spans="1:8" ht="15" customHeight="1">
      <c r="A14" s="325"/>
      <c r="B14" s="321" t="s">
        <v>73</v>
      </c>
      <c r="C14" s="334">
        <v>45840</v>
      </c>
      <c r="D14" s="324" t="s">
        <v>2131</v>
      </c>
      <c r="F14" s="437"/>
      <c r="G14" s="437"/>
      <c r="H14" s="437"/>
    </row>
    <row r="15" spans="1:8" ht="15" customHeight="1">
      <c r="A15" s="326"/>
      <c r="B15" s="321" t="s">
        <v>74</v>
      </c>
      <c r="C15" s="334">
        <v>45988</v>
      </c>
      <c r="D15" s="324" t="s">
        <v>2132</v>
      </c>
    </row>
    <row r="16" spans="1:8" ht="15" customHeight="1">
      <c r="A16" s="323" t="s">
        <v>79</v>
      </c>
      <c r="B16" s="321" t="s">
        <v>71</v>
      </c>
      <c r="C16" s="332" t="s">
        <v>87</v>
      </c>
      <c r="D16" s="322"/>
    </row>
    <row r="17" spans="1:4" ht="15" customHeight="1">
      <c r="A17" s="325"/>
      <c r="B17" s="321" t="s">
        <v>72</v>
      </c>
      <c r="C17" s="334">
        <v>25934</v>
      </c>
      <c r="D17" s="324" t="s">
        <v>567</v>
      </c>
    </row>
    <row r="18" spans="1:4" ht="15" customHeight="1">
      <c r="A18" s="325"/>
      <c r="B18" s="321" t="s">
        <v>565</v>
      </c>
      <c r="C18" s="332" t="s">
        <v>583</v>
      </c>
      <c r="D18" s="322"/>
    </row>
    <row r="19" spans="1:4" ht="15" customHeight="1">
      <c r="A19" s="326"/>
      <c r="B19" s="321" t="s">
        <v>75</v>
      </c>
      <c r="C19" s="332" t="s">
        <v>84</v>
      </c>
      <c r="D19" s="322" t="s">
        <v>570</v>
      </c>
    </row>
    <row r="20" spans="1:4" ht="15" customHeight="1">
      <c r="A20" s="323" t="s">
        <v>80</v>
      </c>
      <c r="B20" s="321" t="s">
        <v>71</v>
      </c>
      <c r="C20" s="332" t="s">
        <v>88</v>
      </c>
      <c r="D20" s="322" t="s">
        <v>44</v>
      </c>
    </row>
    <row r="21" spans="1:4" ht="15" customHeight="1">
      <c r="A21" s="325" t="s">
        <v>915</v>
      </c>
      <c r="B21" s="321" t="s">
        <v>72</v>
      </c>
      <c r="C21" s="334">
        <v>26331</v>
      </c>
      <c r="D21" s="322" t="s">
        <v>44</v>
      </c>
    </row>
    <row r="22" spans="1:4" ht="15" customHeight="1">
      <c r="A22" s="325" t="s">
        <v>916</v>
      </c>
      <c r="B22" s="321" t="s">
        <v>565</v>
      </c>
      <c r="C22" s="332" t="s">
        <v>583</v>
      </c>
      <c r="D22" s="322" t="s">
        <v>44</v>
      </c>
    </row>
    <row r="23" spans="1:4" ht="15" customHeight="1">
      <c r="A23" s="326"/>
      <c r="B23" s="321" t="s">
        <v>75</v>
      </c>
      <c r="C23" s="332" t="s">
        <v>584</v>
      </c>
      <c r="D23" s="322" t="s">
        <v>44</v>
      </c>
    </row>
    <row r="24" spans="1:4" ht="15" customHeight="1">
      <c r="A24" s="320" t="s">
        <v>81</v>
      </c>
      <c r="B24" s="321" t="s">
        <v>86</v>
      </c>
      <c r="C24" s="335">
        <v>4000000</v>
      </c>
      <c r="D24" s="322"/>
    </row>
    <row r="25" spans="1:4" ht="15" customHeight="1">
      <c r="A25" s="1036" t="s">
        <v>1855</v>
      </c>
      <c r="B25" s="321" t="s">
        <v>70</v>
      </c>
      <c r="C25" s="332" t="s">
        <v>585</v>
      </c>
      <c r="D25" s="322"/>
    </row>
    <row r="26" spans="1:4" ht="15" customHeight="1">
      <c r="A26" s="325"/>
      <c r="B26" s="321" t="s">
        <v>18</v>
      </c>
      <c r="C26" s="332" t="s">
        <v>586</v>
      </c>
      <c r="D26" s="322"/>
    </row>
    <row r="27" spans="1:4" ht="15" customHeight="1">
      <c r="A27" s="325"/>
      <c r="B27" s="321" t="s">
        <v>19</v>
      </c>
      <c r="C27" s="332" t="s">
        <v>587</v>
      </c>
      <c r="D27" s="322"/>
    </row>
    <row r="28" spans="1:4" ht="15" customHeight="1">
      <c r="A28" s="325"/>
      <c r="B28" s="321" t="s">
        <v>20</v>
      </c>
      <c r="C28" s="331" t="s">
        <v>578</v>
      </c>
      <c r="D28" s="322"/>
    </row>
    <row r="29" spans="1:4" ht="15" customHeight="1" thickBot="1">
      <c r="A29" s="326"/>
      <c r="B29" s="321" t="s">
        <v>21</v>
      </c>
      <c r="C29" s="336" t="s">
        <v>588</v>
      </c>
      <c r="D29" s="322"/>
    </row>
    <row r="30" spans="1:4" s="327" customFormat="1" ht="15" thickTop="1">
      <c r="A30" s="327" t="s">
        <v>37</v>
      </c>
    </row>
    <row r="31" spans="1:4" s="327" customFormat="1" ht="14.25">
      <c r="A31" s="327" t="s">
        <v>35</v>
      </c>
    </row>
    <row r="32" spans="1:4" ht="14.25">
      <c r="A32" s="327" t="s">
        <v>36</v>
      </c>
    </row>
    <row r="33" spans="1:1" ht="14.25">
      <c r="A33" s="327"/>
    </row>
    <row r="34" spans="1:1" ht="14.25">
      <c r="A34" s="327"/>
    </row>
    <row r="35" spans="1:1" ht="14.25">
      <c r="A35" s="327"/>
    </row>
  </sheetData>
  <phoneticPr fontId="17"/>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0"/>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23" t="s">
        <v>1525</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1526</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25" t="s">
        <v>712</v>
      </c>
      <c r="E8" s="3226"/>
      <c r="F8" s="3226"/>
      <c r="G8" s="3227"/>
    </row>
    <row r="9" spans="2:7" ht="21.75" customHeight="1" thickTop="1">
      <c r="B9" s="1086" t="s">
        <v>713</v>
      </c>
      <c r="C9" s="1086" t="s">
        <v>714</v>
      </c>
      <c r="D9" s="3247" t="s">
        <v>1527</v>
      </c>
      <c r="E9" s="3247"/>
      <c r="F9" s="3247"/>
      <c r="G9" s="3247"/>
    </row>
    <row r="10" spans="2:7" ht="21.75" customHeight="1">
      <c r="B10" s="1086" t="s">
        <v>713</v>
      </c>
      <c r="C10" s="1087" t="s">
        <v>716</v>
      </c>
      <c r="D10" s="3242" t="s">
        <v>1528</v>
      </c>
      <c r="E10" s="3242"/>
      <c r="F10" s="3242"/>
      <c r="G10" s="3242"/>
    </row>
    <row r="11" spans="2:7" ht="21.75" customHeight="1">
      <c r="B11" s="1097"/>
      <c r="C11" s="1098" t="s">
        <v>718</v>
      </c>
      <c r="D11" s="3273" t="s">
        <v>1529</v>
      </c>
      <c r="E11" s="3273"/>
      <c r="F11" s="3273"/>
      <c r="G11" s="3273"/>
    </row>
    <row r="12" spans="2:7" ht="9" customHeight="1">
      <c r="B12" s="1088"/>
      <c r="C12" s="1088"/>
      <c r="D12" s="1088"/>
      <c r="E12" s="1088"/>
      <c r="F12" s="1088"/>
      <c r="G12" s="1088"/>
    </row>
    <row r="13" spans="2:7" ht="19.5" customHeight="1">
      <c r="B13" s="1055" t="s">
        <v>1530</v>
      </c>
      <c r="C13" s="1055"/>
      <c r="D13" s="1055"/>
      <c r="E13" s="1055"/>
      <c r="F13" s="1055"/>
      <c r="G13" s="1055"/>
    </row>
    <row r="14" spans="2:7" s="753" customFormat="1" ht="43.5" customHeight="1" thickBot="1">
      <c r="B14" s="1089" t="s">
        <v>710</v>
      </c>
      <c r="C14" s="1089" t="s">
        <v>720</v>
      </c>
      <c r="D14" s="3248" t="s">
        <v>721</v>
      </c>
      <c r="E14" s="3248"/>
      <c r="F14" s="1089" t="s">
        <v>722</v>
      </c>
      <c r="G14" s="1090" t="s">
        <v>723</v>
      </c>
    </row>
    <row r="15" spans="2:7" ht="156" customHeight="1" thickTop="1">
      <c r="B15" s="1091"/>
      <c r="C15" s="1092" t="s">
        <v>724</v>
      </c>
      <c r="D15" s="3249"/>
      <c r="E15" s="3249"/>
      <c r="F15" s="1093"/>
      <c r="G15" s="1083" t="s">
        <v>725</v>
      </c>
    </row>
    <row r="16" spans="2:7" ht="53.1" customHeight="1">
      <c r="B16" s="1094"/>
      <c r="C16" s="1095" t="s">
        <v>726</v>
      </c>
      <c r="D16" s="3250"/>
      <c r="E16" s="3250"/>
      <c r="F16" s="3251"/>
      <c r="G16" s="1084" t="s">
        <v>1910</v>
      </c>
    </row>
    <row r="17" spans="2:7" ht="24" customHeight="1">
      <c r="B17" s="3252"/>
      <c r="C17" s="3254" t="s">
        <v>728</v>
      </c>
      <c r="D17" s="3255"/>
      <c r="E17" s="3257" t="s">
        <v>729</v>
      </c>
      <c r="F17" s="3259"/>
      <c r="G17" s="3262" t="s">
        <v>1531</v>
      </c>
    </row>
    <row r="18" spans="2:7" ht="24" customHeight="1">
      <c r="B18" s="3274"/>
      <c r="C18" s="3254"/>
      <c r="D18" s="3275"/>
      <c r="E18" s="3276"/>
      <c r="F18" s="3277"/>
      <c r="G18" s="3263"/>
    </row>
    <row r="19" spans="2:7" ht="24" customHeight="1">
      <c r="B19" s="3274"/>
      <c r="C19" s="3254"/>
      <c r="D19" s="3255"/>
      <c r="E19" s="3257" t="s">
        <v>1532</v>
      </c>
      <c r="F19" s="3277"/>
      <c r="G19" s="3263"/>
    </row>
    <row r="20" spans="2:7" ht="24" customHeight="1">
      <c r="B20" s="3274"/>
      <c r="C20" s="3254"/>
      <c r="D20" s="3275"/>
      <c r="E20" s="3276"/>
      <c r="F20" s="3277"/>
      <c r="G20" s="3263"/>
    </row>
    <row r="21" spans="2:7" ht="27" customHeight="1">
      <c r="B21" s="3264" t="s">
        <v>713</v>
      </c>
      <c r="C21" s="3266" t="s">
        <v>735</v>
      </c>
      <c r="D21" s="3267" t="s">
        <v>713</v>
      </c>
      <c r="E21" s="3267" t="s">
        <v>736</v>
      </c>
      <c r="F21" s="3269"/>
      <c r="G21" s="3271"/>
    </row>
    <row r="22" spans="2:7" ht="27" customHeight="1">
      <c r="B22" s="3265"/>
      <c r="C22" s="3266"/>
      <c r="D22" s="3268"/>
      <c r="E22" s="3268"/>
      <c r="F22" s="3270"/>
      <c r="G22" s="3272"/>
    </row>
    <row r="23" spans="2:7" ht="43.5" customHeight="1">
      <c r="B23" s="1094"/>
      <c r="C23" s="1099" t="s">
        <v>738</v>
      </c>
      <c r="D23" s="3278"/>
      <c r="E23" s="3278"/>
      <c r="F23" s="3278"/>
      <c r="G23" s="1100" t="s">
        <v>1914</v>
      </c>
    </row>
    <row r="24" spans="2:7" ht="4.5" customHeight="1">
      <c r="B24" s="769"/>
      <c r="C24" s="770"/>
      <c r="D24" s="769"/>
      <c r="E24" s="769"/>
      <c r="F24" s="771"/>
      <c r="G24" s="772"/>
    </row>
    <row r="25" spans="2:7">
      <c r="B25" s="3241" t="s">
        <v>740</v>
      </c>
      <c r="C25" s="3241"/>
      <c r="D25" s="3241"/>
      <c r="E25" s="3241"/>
      <c r="F25" s="3241"/>
      <c r="G25" s="3241"/>
    </row>
    <row r="26" spans="2:7" ht="3" customHeight="1">
      <c r="B26" s="3241"/>
      <c r="C26" s="3241"/>
      <c r="D26" s="3241"/>
      <c r="E26" s="3241"/>
      <c r="F26" s="3241"/>
      <c r="G26" s="3241"/>
    </row>
    <row r="27" spans="2:7" ht="32.25" customHeight="1">
      <c r="B27" s="3229" t="s">
        <v>741</v>
      </c>
      <c r="C27" s="3229"/>
      <c r="D27" s="3229"/>
      <c r="E27" s="3229"/>
      <c r="F27" s="3229"/>
      <c r="G27" s="3229"/>
    </row>
    <row r="28" spans="2:7" ht="3" customHeight="1">
      <c r="B28" s="754"/>
    </row>
    <row r="29" spans="2:7">
      <c r="B29" s="750" t="s">
        <v>779</v>
      </c>
    </row>
    <row r="30" spans="2:7" ht="3" customHeight="1"/>
  </sheetData>
  <mergeCells count="27">
    <mergeCell ref="B27:G27"/>
    <mergeCell ref="G17:G20"/>
    <mergeCell ref="D19:D20"/>
    <mergeCell ref="E19:E20"/>
    <mergeCell ref="D23:F23"/>
    <mergeCell ref="B25:G25"/>
    <mergeCell ref="B26:G26"/>
    <mergeCell ref="B21:B22"/>
    <mergeCell ref="C21:C22"/>
    <mergeCell ref="D21:D22"/>
    <mergeCell ref="E21:E22"/>
    <mergeCell ref="F21:F22"/>
    <mergeCell ref="G21:G22"/>
    <mergeCell ref="D14:E14"/>
    <mergeCell ref="D15:E15"/>
    <mergeCell ref="D16:F16"/>
    <mergeCell ref="B17:B20"/>
    <mergeCell ref="C17:C20"/>
    <mergeCell ref="D17:D18"/>
    <mergeCell ref="E17:E18"/>
    <mergeCell ref="F17:F20"/>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3">
              <controlPr defaultSize="0" autoFill="0" autoLine="0" autoPict="0">
                <anchor moveWithCells="1">
                  <from>
                    <xdr:col>1</xdr:col>
                    <xdr:colOff>295275</xdr:colOff>
                    <xdr:row>14</xdr:row>
                    <xdr:rowOff>733425</xdr:rowOff>
                  </from>
                  <to>
                    <xdr:col>2</xdr:col>
                    <xdr:colOff>19050</xdr:colOff>
                    <xdr:row>14</xdr:row>
                    <xdr:rowOff>885825</xdr:rowOff>
                  </to>
                </anchor>
              </controlPr>
            </control>
          </mc:Choice>
        </mc:AlternateContent>
        <mc:AlternateContent xmlns:mc="http://schemas.openxmlformats.org/markup-compatibility/2006">
          <mc:Choice Requires="x14">
            <control shapeId="13" r:id="rId5" name="Check Box 4">
              <controlPr defaultSize="0" autoFill="0" autoLine="0" autoPict="0">
                <anchor moveWithCells="1">
                  <from>
                    <xdr:col>1</xdr:col>
                    <xdr:colOff>295275</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4" r:id="rId6" name="Check Box 5">
              <controlPr defaultSize="0" autoFill="0" autoLine="0" autoPict="0">
                <anchor moveWithCells="1">
                  <from>
                    <xdr:col>1</xdr:col>
                    <xdr:colOff>295275</xdr:colOff>
                    <xdr:row>17</xdr:row>
                    <xdr:rowOff>190500</xdr:rowOff>
                  </from>
                  <to>
                    <xdr:col>2</xdr:col>
                    <xdr:colOff>19050</xdr:colOff>
                    <xdr:row>18</xdr:row>
                    <xdr:rowOff>104775</xdr:rowOff>
                  </to>
                </anchor>
              </controlPr>
            </control>
          </mc:Choice>
        </mc:AlternateContent>
        <mc:AlternateContent xmlns:mc="http://schemas.openxmlformats.org/markup-compatibility/2006">
          <mc:Choice Requires="x14">
            <control shapeId="15" r:id="rId7" name="Check Box 6">
              <controlPr defaultSize="0" autoFill="0" autoLine="0" autoPict="0">
                <anchor moveWithCells="1">
                  <from>
                    <xdr:col>1</xdr:col>
                    <xdr:colOff>295275</xdr:colOff>
                    <xdr:row>22</xdr:row>
                    <xdr:rowOff>142875</xdr:rowOff>
                  </from>
                  <to>
                    <xdr:col>2</xdr:col>
                    <xdr:colOff>19050</xdr:colOff>
                    <xdr:row>22</xdr:row>
                    <xdr:rowOff>314325</xdr:rowOff>
                  </to>
                </anchor>
              </controlPr>
            </control>
          </mc:Choice>
        </mc:AlternateContent>
        <mc:AlternateContent xmlns:mc="http://schemas.openxmlformats.org/markup-compatibility/2006">
          <mc:Choice Requires="x14">
            <control shapeId="16" r:id="rId8" name="Check Box 10">
              <controlPr defaultSize="0" autoFill="0" autoLine="0" autoPict="0">
                <anchor moveWithCells="1">
                  <from>
                    <xdr:col>3</xdr:col>
                    <xdr:colOff>19050</xdr:colOff>
                    <xdr:row>16</xdr:row>
                    <xdr:rowOff>180975</xdr:rowOff>
                  </from>
                  <to>
                    <xdr:col>4</xdr:col>
                    <xdr:colOff>314325</xdr:colOff>
                    <xdr:row>17</xdr:row>
                    <xdr:rowOff>95250</xdr:rowOff>
                  </to>
                </anchor>
              </controlPr>
            </control>
          </mc:Choice>
        </mc:AlternateContent>
        <mc:AlternateContent xmlns:mc="http://schemas.openxmlformats.org/markup-compatibility/2006">
          <mc:Choice Requires="x14">
            <control shapeId="17" r:id="rId9" name="Check Box 13">
              <controlPr defaultSize="0" autoFill="0" autoLine="0" autoPict="0">
                <anchor moveWithCells="1">
                  <from>
                    <xdr:col>1</xdr:col>
                    <xdr:colOff>285750</xdr:colOff>
                    <xdr:row>10</xdr:row>
                    <xdr:rowOff>38100</xdr:rowOff>
                  </from>
                  <to>
                    <xdr:col>2</xdr:col>
                    <xdr:colOff>9525</xdr:colOff>
                    <xdr:row>10</xdr:row>
                    <xdr:rowOff>171450</xdr:rowOff>
                  </to>
                </anchor>
              </controlPr>
            </control>
          </mc:Choice>
        </mc:AlternateContent>
        <mc:AlternateContent xmlns:mc="http://schemas.openxmlformats.org/markup-compatibility/2006">
          <mc:Choice Requires="x14">
            <control shapeId="18" r:id="rId10" name="Check Box 14">
              <controlPr defaultSize="0" autoFill="0" autoLine="0" autoPict="0">
                <anchor moveWithCells="1">
                  <from>
                    <xdr:col>3</xdr:col>
                    <xdr:colOff>19050</xdr:colOff>
                    <xdr:row>18</xdr:row>
                    <xdr:rowOff>161925</xdr:rowOff>
                  </from>
                  <to>
                    <xdr:col>4</xdr:col>
                    <xdr:colOff>314325</xdr:colOff>
                    <xdr:row>19</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topLeftCell="B1"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23" t="s">
        <v>745</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746</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77" t="s">
        <v>710</v>
      </c>
      <c r="C8" s="763" t="s">
        <v>711</v>
      </c>
      <c r="D8" s="3225" t="s">
        <v>712</v>
      </c>
      <c r="E8" s="3226"/>
      <c r="F8" s="3226"/>
      <c r="G8" s="3227"/>
    </row>
    <row r="9" spans="2:7" ht="21.75" customHeight="1" thickTop="1">
      <c r="B9" s="759" t="s">
        <v>713</v>
      </c>
      <c r="C9" s="759" t="s">
        <v>714</v>
      </c>
      <c r="D9" s="3279" t="s">
        <v>747</v>
      </c>
      <c r="E9" s="3279"/>
      <c r="F9" s="3279"/>
      <c r="G9" s="3279"/>
    </row>
    <row r="10" spans="2:7" ht="21.75" customHeight="1">
      <c r="B10" s="800"/>
      <c r="C10" s="761" t="s">
        <v>716</v>
      </c>
      <c r="D10" s="3222" t="s">
        <v>748</v>
      </c>
      <c r="E10" s="3222"/>
      <c r="F10" s="3222"/>
      <c r="G10" s="3222"/>
    </row>
    <row r="11" spans="2:7" ht="21.75" customHeight="1">
      <c r="B11" s="800"/>
      <c r="C11" s="761" t="s">
        <v>718</v>
      </c>
      <c r="D11" s="3222" t="s">
        <v>749</v>
      </c>
      <c r="E11" s="3222"/>
      <c r="F11" s="3222"/>
      <c r="G11" s="3222"/>
    </row>
    <row r="12" spans="2:7" ht="9" customHeight="1">
      <c r="B12" s="755"/>
      <c r="C12" s="755"/>
      <c r="D12" s="755"/>
      <c r="E12" s="755"/>
      <c r="F12" s="755"/>
      <c r="G12" s="755"/>
    </row>
    <row r="13" spans="2:7" ht="19.5" customHeight="1">
      <c r="B13" s="750" t="s">
        <v>1533</v>
      </c>
      <c r="C13" s="750"/>
      <c r="D13" s="750"/>
      <c r="E13" s="750"/>
    </row>
    <row r="14" spans="2:7" s="753" customFormat="1" ht="43.5" customHeight="1" thickBot="1">
      <c r="B14" s="762" t="s">
        <v>710</v>
      </c>
      <c r="C14" s="762" t="s">
        <v>720</v>
      </c>
      <c r="D14" s="3230" t="s">
        <v>721</v>
      </c>
      <c r="E14" s="3230"/>
      <c r="F14" s="762" t="s">
        <v>722</v>
      </c>
      <c r="G14" s="763" t="s">
        <v>723</v>
      </c>
    </row>
    <row r="15" spans="2:7" ht="134.25" customHeight="1" thickTop="1">
      <c r="B15" s="801"/>
      <c r="C15" s="764" t="s">
        <v>724</v>
      </c>
      <c r="D15" s="3231"/>
      <c r="E15" s="3231"/>
      <c r="F15" s="799"/>
      <c r="G15" s="766" t="s">
        <v>750</v>
      </c>
    </row>
    <row r="16" spans="2:7" ht="53.1" customHeight="1">
      <c r="B16" s="802"/>
      <c r="C16" s="767" t="s">
        <v>726</v>
      </c>
      <c r="D16" s="3232"/>
      <c r="E16" s="3232"/>
      <c r="F16" s="3233"/>
      <c r="G16" s="1084" t="s">
        <v>1963</v>
      </c>
    </row>
    <row r="17" spans="2:7" ht="38.25" customHeight="1">
      <c r="B17" s="3234"/>
      <c r="C17" s="3237" t="s">
        <v>728</v>
      </c>
      <c r="D17" s="3280"/>
      <c r="E17" s="3282" t="s">
        <v>751</v>
      </c>
      <c r="F17" s="3284"/>
      <c r="G17" s="3238" t="s">
        <v>752</v>
      </c>
    </row>
    <row r="18" spans="2:7" ht="38.25" customHeight="1">
      <c r="B18" s="3236"/>
      <c r="C18" s="3237"/>
      <c r="D18" s="3281"/>
      <c r="E18" s="3283"/>
      <c r="F18" s="3285"/>
      <c r="G18" s="3239"/>
    </row>
    <row r="19" spans="2:7" ht="67.5" customHeight="1">
      <c r="B19" s="3234"/>
      <c r="C19" s="3237" t="s">
        <v>735</v>
      </c>
      <c r="D19" s="3280"/>
      <c r="E19" s="3282" t="s">
        <v>736</v>
      </c>
      <c r="F19" s="3287"/>
      <c r="G19" s="3289" t="s">
        <v>753</v>
      </c>
    </row>
    <row r="20" spans="2:7" ht="67.5" customHeight="1">
      <c r="B20" s="3236"/>
      <c r="C20" s="3237"/>
      <c r="D20" s="3281"/>
      <c r="E20" s="3283"/>
      <c r="F20" s="3288"/>
      <c r="G20" s="3290"/>
    </row>
    <row r="21" spans="2:7" ht="53.1" customHeight="1">
      <c r="B21" s="802"/>
      <c r="C21" s="775" t="s">
        <v>738</v>
      </c>
      <c r="D21" s="3240"/>
      <c r="E21" s="3240"/>
      <c r="F21" s="3240"/>
      <c r="G21" s="776" t="s">
        <v>739</v>
      </c>
    </row>
    <row r="22" spans="2:7">
      <c r="B22" s="769"/>
      <c r="C22" s="770"/>
      <c r="D22" s="769"/>
      <c r="E22" s="769"/>
      <c r="F22" s="771"/>
      <c r="G22" s="772"/>
    </row>
    <row r="23" spans="2:7">
      <c r="B23" s="3241" t="s">
        <v>740</v>
      </c>
      <c r="C23" s="3241"/>
      <c r="D23" s="3241"/>
      <c r="E23" s="3241"/>
      <c r="F23" s="3241"/>
      <c r="G23" s="3241"/>
    </row>
    <row r="24" spans="2:7">
      <c r="B24" s="3241"/>
      <c r="C24" s="3241"/>
      <c r="D24" s="3241"/>
      <c r="E24" s="3241"/>
      <c r="F24" s="3241"/>
      <c r="G24" s="3241"/>
    </row>
    <row r="25" spans="2:7" ht="37.5" customHeight="1">
      <c r="B25" s="3229" t="s">
        <v>741</v>
      </c>
      <c r="C25" s="3286"/>
      <c r="D25" s="3286"/>
      <c r="E25" s="3286"/>
      <c r="F25" s="3286"/>
      <c r="G25" s="3286"/>
    </row>
    <row r="26" spans="2:7">
      <c r="B26" s="754"/>
    </row>
    <row r="27" spans="2:7">
      <c r="B27" s="750" t="s">
        <v>742</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1</xdr:col>
                    <xdr:colOff>285750</xdr:colOff>
                    <xdr:row>9</xdr:row>
                    <xdr:rowOff>47625</xdr:rowOff>
                  </from>
                  <to>
                    <xdr:col>2</xdr:col>
                    <xdr:colOff>9525</xdr:colOff>
                    <xdr:row>9</xdr:row>
                    <xdr:rowOff>190500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1</xdr:col>
                    <xdr:colOff>285750</xdr:colOff>
                    <xdr:row>14</xdr:row>
                    <xdr:rowOff>609600</xdr:rowOff>
                  </from>
                  <to>
                    <xdr:col>2</xdr:col>
                    <xdr:colOff>19050</xdr:colOff>
                    <xdr:row>14</xdr:row>
                    <xdr:rowOff>762000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1</xdr:col>
                    <xdr:colOff>285750</xdr:colOff>
                    <xdr:row>16</xdr:row>
                    <xdr:rowOff>295275</xdr:rowOff>
                  </from>
                  <to>
                    <xdr:col>2</xdr:col>
                    <xdr:colOff>19050</xdr:colOff>
                    <xdr:row>17</xdr:row>
                    <xdr:rowOff>57150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1</xdr:col>
                    <xdr:colOff>295275</xdr:colOff>
                    <xdr:row>24</xdr:row>
                    <xdr:rowOff>190500</xdr:rowOff>
                  </from>
                  <to>
                    <xdr:col>2</xdr:col>
                    <xdr:colOff>19050</xdr:colOff>
                    <xdr:row>24</xdr:row>
                    <xdr:rowOff>361950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1</xdr:col>
                    <xdr:colOff>285750</xdr:colOff>
                    <xdr:row>18</xdr:row>
                    <xdr:rowOff>590550</xdr:rowOff>
                  </from>
                  <to>
                    <xdr:col>2</xdr:col>
                    <xdr:colOff>19050</xdr:colOff>
                    <xdr:row>19</xdr:row>
                    <xdr:rowOff>57150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3</xdr:col>
                    <xdr:colOff>9525</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9" r:id="rId11" name="Check Box 8">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20" r:id="rId12" name="Check Box 9">
              <controlPr defaultSize="0" autoFill="0" autoLine="0" autoPict="0">
                <anchor moveWithCells="1">
                  <from>
                    <xdr:col>3</xdr:col>
                    <xdr:colOff>9525</xdr:colOff>
                    <xdr:row>18</xdr:row>
                    <xdr:rowOff>619125</xdr:rowOff>
                  </from>
                  <to>
                    <xdr:col>4</xdr:col>
                    <xdr:colOff>304800</xdr:colOff>
                    <xdr:row>19</xdr:row>
                    <xdr:rowOff>85725</xdr:rowOff>
                  </to>
                </anchor>
              </controlPr>
            </control>
          </mc:Choice>
        </mc:AlternateContent>
        <mc:AlternateContent xmlns:mc="http://schemas.openxmlformats.org/markup-compatibility/2006">
          <mc:Choice Requires="x14">
            <control shapeId="21" r:id="rId13" name="Check Box 10">
              <controlPr defaultSize="0" autoFill="0" autoLine="0" autoPict="0">
                <anchor moveWithCells="1">
                  <from>
                    <xdr:col>1</xdr:col>
                    <xdr:colOff>285750</xdr:colOff>
                    <xdr:row>20</xdr:row>
                    <xdr:rowOff>209550</xdr:rowOff>
                  </from>
                  <to>
                    <xdr:col>2</xdr:col>
                    <xdr:colOff>19050</xdr:colOff>
                    <xdr:row>20</xdr:row>
                    <xdr:rowOff>361950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23" t="s">
        <v>754</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755</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77" t="s">
        <v>710</v>
      </c>
      <c r="C8" s="763" t="s">
        <v>711</v>
      </c>
      <c r="D8" s="3225" t="s">
        <v>712</v>
      </c>
      <c r="E8" s="3226"/>
      <c r="F8" s="3226"/>
      <c r="G8" s="3227"/>
    </row>
    <row r="9" spans="2:7" ht="21.75" customHeight="1" thickTop="1">
      <c r="B9" s="759" t="s">
        <v>713</v>
      </c>
      <c r="C9" s="759" t="s">
        <v>714</v>
      </c>
      <c r="D9" s="3279" t="s">
        <v>756</v>
      </c>
      <c r="E9" s="3279"/>
      <c r="F9" s="3279"/>
      <c r="G9" s="3279"/>
    </row>
    <row r="10" spans="2:7" ht="21.75" customHeight="1">
      <c r="B10" s="800"/>
      <c r="C10" s="761" t="s">
        <v>716</v>
      </c>
      <c r="D10" s="3222" t="s">
        <v>757</v>
      </c>
      <c r="E10" s="3222"/>
      <c r="F10" s="3222"/>
      <c r="G10" s="3222"/>
    </row>
    <row r="11" spans="2:7" ht="21.75" customHeight="1">
      <c r="B11" s="800"/>
      <c r="C11" s="761" t="s">
        <v>718</v>
      </c>
      <c r="D11" s="3222" t="s">
        <v>758</v>
      </c>
      <c r="E11" s="3222"/>
      <c r="F11" s="3222"/>
      <c r="G11" s="3222"/>
    </row>
    <row r="12" spans="2:7" ht="9" customHeight="1">
      <c r="B12" s="755"/>
      <c r="C12" s="755"/>
      <c r="D12" s="755"/>
      <c r="E12" s="755"/>
      <c r="F12" s="755"/>
      <c r="G12" s="755"/>
    </row>
    <row r="13" spans="2:7" ht="19.5" customHeight="1">
      <c r="B13" s="750" t="s">
        <v>1534</v>
      </c>
      <c r="C13" s="750"/>
      <c r="D13" s="750"/>
      <c r="E13" s="750"/>
    </row>
    <row r="14" spans="2:7" s="753" customFormat="1" ht="43.5" customHeight="1" thickBot="1">
      <c r="B14" s="762" t="s">
        <v>710</v>
      </c>
      <c r="C14" s="762" t="s">
        <v>720</v>
      </c>
      <c r="D14" s="3230" t="s">
        <v>721</v>
      </c>
      <c r="E14" s="3230"/>
      <c r="F14" s="762" t="s">
        <v>722</v>
      </c>
      <c r="G14" s="763" t="s">
        <v>723</v>
      </c>
    </row>
    <row r="15" spans="2:7" ht="112.5" customHeight="1" thickTop="1">
      <c r="B15" s="801"/>
      <c r="C15" s="764" t="s">
        <v>724</v>
      </c>
      <c r="D15" s="3231"/>
      <c r="E15" s="3231"/>
      <c r="F15" s="799"/>
      <c r="G15" s="766" t="s">
        <v>759</v>
      </c>
    </row>
    <row r="16" spans="2:7" ht="53.1" customHeight="1">
      <c r="B16" s="802"/>
      <c r="C16" s="767" t="s">
        <v>726</v>
      </c>
      <c r="D16" s="3232"/>
      <c r="E16" s="3232"/>
      <c r="F16" s="3233"/>
      <c r="G16" s="1084" t="s">
        <v>1963</v>
      </c>
    </row>
    <row r="17" spans="2:7" ht="39.75" customHeight="1">
      <c r="B17" s="3234"/>
      <c r="C17" s="3237" t="s">
        <v>728</v>
      </c>
      <c r="D17" s="3280"/>
      <c r="E17" s="3282" t="s">
        <v>760</v>
      </c>
      <c r="F17" s="3284"/>
      <c r="G17" s="3238" t="s">
        <v>761</v>
      </c>
    </row>
    <row r="18" spans="2:7" ht="39.75" customHeight="1">
      <c r="B18" s="3236"/>
      <c r="C18" s="3237"/>
      <c r="D18" s="3281"/>
      <c r="E18" s="3283"/>
      <c r="F18" s="3285"/>
      <c r="G18" s="3239"/>
    </row>
    <row r="19" spans="2:7" ht="58.5" customHeight="1">
      <c r="B19" s="3234"/>
      <c r="C19" s="3237" t="s">
        <v>735</v>
      </c>
      <c r="D19" s="3280"/>
      <c r="E19" s="3282" t="s">
        <v>736</v>
      </c>
      <c r="F19" s="3287"/>
      <c r="G19" s="3289" t="s">
        <v>762</v>
      </c>
    </row>
    <row r="20" spans="2:7" ht="58.5" customHeight="1">
      <c r="B20" s="3236"/>
      <c r="C20" s="3237"/>
      <c r="D20" s="3281"/>
      <c r="E20" s="3283"/>
      <c r="F20" s="3288"/>
      <c r="G20" s="3290"/>
    </row>
    <row r="21" spans="2:7" ht="53.1" customHeight="1">
      <c r="B21" s="802"/>
      <c r="C21" s="775" t="s">
        <v>738</v>
      </c>
      <c r="D21" s="3240"/>
      <c r="E21" s="3240"/>
      <c r="F21" s="3240"/>
      <c r="G21" s="776" t="s">
        <v>739</v>
      </c>
    </row>
    <row r="22" spans="2:7">
      <c r="B22" s="769"/>
      <c r="C22" s="770"/>
      <c r="D22" s="769"/>
      <c r="E22" s="769"/>
      <c r="F22" s="771"/>
      <c r="G22" s="772"/>
    </row>
    <row r="23" spans="2:7">
      <c r="B23" s="3241" t="s">
        <v>740</v>
      </c>
      <c r="C23" s="3241"/>
      <c r="D23" s="3241"/>
      <c r="E23" s="3241"/>
      <c r="F23" s="3241"/>
      <c r="G23" s="3241"/>
    </row>
    <row r="24" spans="2:7">
      <c r="B24" s="3241"/>
      <c r="C24" s="3241"/>
      <c r="D24" s="3241"/>
      <c r="E24" s="3241"/>
      <c r="F24" s="3241"/>
      <c r="G24" s="3241"/>
    </row>
    <row r="25" spans="2:7" ht="37.5" customHeight="1">
      <c r="B25" s="3229" t="s">
        <v>741</v>
      </c>
      <c r="C25" s="3286"/>
      <c r="D25" s="3286"/>
      <c r="E25" s="3286"/>
      <c r="F25" s="3286"/>
      <c r="G25" s="3286"/>
    </row>
    <row r="26" spans="2:7">
      <c r="B26" s="754"/>
    </row>
    <row r="27" spans="2:7">
      <c r="B27" s="750" t="s">
        <v>742</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28575</xdr:rowOff>
                  </from>
                  <to>
                    <xdr:col>2</xdr:col>
                    <xdr:colOff>9525</xdr:colOff>
                    <xdr:row>9</xdr:row>
                    <xdr:rowOff>171450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285750</xdr:colOff>
                    <xdr:row>14</xdr:row>
                    <xdr:rowOff>495300</xdr:rowOff>
                  </from>
                  <to>
                    <xdr:col>2</xdr:col>
                    <xdr:colOff>19050</xdr:colOff>
                    <xdr:row>14</xdr:row>
                    <xdr:rowOff>657225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15</xdr:row>
                    <xdr:rowOff>209550</xdr:rowOff>
                  </from>
                  <to>
                    <xdr:col>2</xdr:col>
                    <xdr:colOff>19050</xdr:colOff>
                    <xdr:row>15</xdr:row>
                    <xdr:rowOff>361950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16</xdr:row>
                    <xdr:rowOff>333375</xdr:rowOff>
                  </from>
                  <to>
                    <xdr:col>2</xdr:col>
                    <xdr:colOff>19050</xdr:colOff>
                    <xdr:row>17</xdr:row>
                    <xdr:rowOff>85725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18</xdr:row>
                    <xdr:rowOff>495300</xdr:rowOff>
                  </from>
                  <to>
                    <xdr:col>2</xdr:col>
                    <xdr:colOff>19050</xdr:colOff>
                    <xdr:row>19</xdr:row>
                    <xdr:rowOff>57150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9525</xdr:colOff>
                    <xdr:row>16</xdr:row>
                    <xdr:rowOff>304800</xdr:rowOff>
                  </from>
                  <to>
                    <xdr:col>4</xdr:col>
                    <xdr:colOff>304800</xdr:colOff>
                    <xdr:row>17</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9525</xdr:colOff>
                    <xdr:row>18</xdr:row>
                    <xdr:rowOff>523875</xdr:rowOff>
                  </from>
                  <to>
                    <xdr:col>4</xdr:col>
                    <xdr:colOff>304800</xdr:colOff>
                    <xdr:row>19</xdr:row>
                    <xdr:rowOff>85725</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285750</xdr:colOff>
                    <xdr:row>20</xdr:row>
                    <xdr:rowOff>190500</xdr:rowOff>
                  </from>
                  <to>
                    <xdr:col>2</xdr:col>
                    <xdr:colOff>19050</xdr:colOff>
                    <xdr:row>20</xdr:row>
                    <xdr:rowOff>342900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23" t="s">
        <v>791</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58" t="s">
        <v>710</v>
      </c>
      <c r="C8" s="758" t="s">
        <v>711</v>
      </c>
      <c r="D8" s="3292" t="s">
        <v>712</v>
      </c>
      <c r="E8" s="3293"/>
      <c r="F8" s="3293"/>
      <c r="G8" s="3294"/>
    </row>
    <row r="9" spans="2:7" ht="21.75" customHeight="1" thickTop="1">
      <c r="B9" s="759" t="s">
        <v>713</v>
      </c>
      <c r="C9" s="759" t="s">
        <v>714</v>
      </c>
      <c r="D9" s="3279" t="s">
        <v>792</v>
      </c>
      <c r="E9" s="3279"/>
      <c r="F9" s="3279"/>
      <c r="G9" s="3279"/>
    </row>
    <row r="10" spans="2:7" ht="21.75" customHeight="1">
      <c r="B10" s="1087" t="s">
        <v>713</v>
      </c>
      <c r="C10" s="1087" t="s">
        <v>716</v>
      </c>
      <c r="D10" s="3242" t="s">
        <v>793</v>
      </c>
      <c r="E10" s="3242"/>
      <c r="F10" s="3242"/>
      <c r="G10" s="3242"/>
    </row>
    <row r="11" spans="2:7" ht="21.75" customHeight="1">
      <c r="B11" s="760" t="s">
        <v>713</v>
      </c>
      <c r="C11" s="760" t="s">
        <v>718</v>
      </c>
      <c r="D11" s="3291" t="s">
        <v>794</v>
      </c>
      <c r="E11" s="3291"/>
      <c r="F11" s="3291"/>
      <c r="G11" s="3291"/>
    </row>
    <row r="12" spans="2:7" ht="9" customHeight="1">
      <c r="B12" s="755"/>
      <c r="C12" s="755"/>
      <c r="D12" s="755"/>
      <c r="E12" s="755"/>
      <c r="F12" s="755"/>
      <c r="G12" s="755"/>
    </row>
    <row r="13" spans="2:7" ht="19.5" customHeight="1">
      <c r="B13" s="754" t="s">
        <v>1535</v>
      </c>
      <c r="C13" s="754"/>
      <c r="D13" s="754"/>
      <c r="E13" s="754"/>
      <c r="F13" s="754"/>
      <c r="G13" s="754"/>
    </row>
    <row r="14" spans="2:7" s="753" customFormat="1" ht="43.5" customHeight="1" thickBot="1">
      <c r="B14" s="762" t="s">
        <v>710</v>
      </c>
      <c r="C14" s="762" t="s">
        <v>720</v>
      </c>
      <c r="D14" s="3230" t="s">
        <v>721</v>
      </c>
      <c r="E14" s="3230"/>
      <c r="F14" s="762" t="s">
        <v>722</v>
      </c>
      <c r="G14" s="763" t="s">
        <v>723</v>
      </c>
    </row>
    <row r="15" spans="2:7" ht="156" customHeight="1" thickTop="1">
      <c r="B15" s="801"/>
      <c r="C15" s="764" t="s">
        <v>724</v>
      </c>
      <c r="D15" s="3231"/>
      <c r="E15" s="3231"/>
      <c r="F15" s="799"/>
      <c r="G15" s="766" t="s">
        <v>725</v>
      </c>
    </row>
    <row r="16" spans="2:7" ht="53.1" customHeight="1">
      <c r="B16" s="802"/>
      <c r="C16" s="767" t="s">
        <v>726</v>
      </c>
      <c r="D16" s="3232"/>
      <c r="E16" s="3232"/>
      <c r="F16" s="3233"/>
      <c r="G16" s="768" t="s">
        <v>1895</v>
      </c>
    </row>
    <row r="17" spans="2:7" ht="24" customHeight="1">
      <c r="B17" s="3295" t="s">
        <v>727</v>
      </c>
      <c r="C17" s="3297" t="s">
        <v>728</v>
      </c>
      <c r="D17" s="3298"/>
      <c r="E17" s="3298"/>
      <c r="F17" s="3300"/>
      <c r="G17" s="3301"/>
    </row>
    <row r="18" spans="2:7" ht="24" customHeight="1">
      <c r="B18" s="3296"/>
      <c r="C18" s="3297"/>
      <c r="D18" s="3299"/>
      <c r="E18" s="3299"/>
      <c r="F18" s="3279"/>
      <c r="G18" s="3302"/>
    </row>
    <row r="19" spans="2:7" ht="80.25" customHeight="1">
      <c r="B19" s="3234"/>
      <c r="C19" s="3237" t="s">
        <v>735</v>
      </c>
      <c r="D19" s="3280"/>
      <c r="E19" s="3282" t="s">
        <v>1598</v>
      </c>
      <c r="F19" s="3287"/>
      <c r="G19" s="3289" t="s">
        <v>795</v>
      </c>
    </row>
    <row r="20" spans="2:7" ht="80.25" customHeight="1">
      <c r="B20" s="3236"/>
      <c r="C20" s="3237"/>
      <c r="D20" s="3281"/>
      <c r="E20" s="3283"/>
      <c r="F20" s="3288"/>
      <c r="G20" s="3290"/>
    </row>
    <row r="21" spans="2:7" ht="43.5" customHeight="1">
      <c r="B21" s="802"/>
      <c r="C21" s="775" t="s">
        <v>738</v>
      </c>
      <c r="D21" s="3240"/>
      <c r="E21" s="3240"/>
      <c r="F21" s="3240"/>
      <c r="G21" s="776" t="s">
        <v>739</v>
      </c>
    </row>
    <row r="22" spans="2:7" ht="4.5" customHeight="1">
      <c r="B22" s="769"/>
      <c r="C22" s="770"/>
      <c r="D22" s="769"/>
      <c r="E22" s="769"/>
      <c r="F22" s="771"/>
      <c r="G22" s="772"/>
    </row>
    <row r="23" spans="2:7">
      <c r="B23" s="3241" t="s">
        <v>740</v>
      </c>
      <c r="C23" s="3241"/>
      <c r="D23" s="3241"/>
      <c r="E23" s="3241"/>
      <c r="F23" s="3241"/>
      <c r="G23" s="3241"/>
    </row>
    <row r="24" spans="2:7" ht="3" customHeight="1">
      <c r="B24" s="3241"/>
      <c r="C24" s="3241"/>
      <c r="D24" s="3241"/>
      <c r="E24" s="3241"/>
      <c r="F24" s="3241"/>
      <c r="G24" s="3241"/>
    </row>
    <row r="25" spans="2:7" ht="32.25" customHeight="1">
      <c r="B25" s="3229" t="s">
        <v>741</v>
      </c>
      <c r="C25" s="3229"/>
      <c r="D25" s="3229"/>
      <c r="E25" s="3229"/>
      <c r="F25" s="3229"/>
      <c r="G25" s="3229"/>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2">
              <controlPr defaultSize="0" autoFill="0" autoLine="0" autoPict="0">
                <anchor moveWithCells="1">
                  <from>
                    <xdr:col>1</xdr:col>
                    <xdr:colOff>285750</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9" r:id="rId5" name="Check Box 3">
              <controlPr defaultSize="0" autoFill="0" autoLine="0" autoPict="0">
                <anchor moveWithCells="1">
                  <from>
                    <xdr:col>1</xdr:col>
                    <xdr:colOff>295275</xdr:colOff>
                    <xdr:row>20</xdr:row>
                    <xdr:rowOff>142875</xdr:rowOff>
                  </from>
                  <to>
                    <xdr:col>2</xdr:col>
                    <xdr:colOff>19050</xdr:colOff>
                    <xdr:row>20</xdr:row>
                    <xdr:rowOff>295275</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1" r:id="rId7" name="Check Box 6">
              <controlPr defaultSize="0" autoFill="0" autoLine="0" autoPict="0">
                <anchor moveWithCells="1">
                  <from>
                    <xdr:col>3</xdr:col>
                    <xdr:colOff>9525</xdr:colOff>
                    <xdr:row>18</xdr:row>
                    <xdr:rowOff>714375</xdr:rowOff>
                  </from>
                  <to>
                    <xdr:col>4</xdr:col>
                    <xdr:colOff>304800</xdr:colOff>
                    <xdr:row>19</xdr:row>
                    <xdr:rowOff>57150</xdr:rowOff>
                  </to>
                </anchor>
              </controlPr>
            </control>
          </mc:Choice>
        </mc:AlternateContent>
        <mc:AlternateContent xmlns:mc="http://schemas.openxmlformats.org/markup-compatibility/2006">
          <mc:Choice Requires="x14">
            <control shapeId="12" r:id="rId8" name="Check Box 9">
              <controlPr defaultSize="0" autoFill="0" autoLine="0" autoPict="0">
                <anchor moveWithCells="1">
                  <from>
                    <xdr:col>1</xdr:col>
                    <xdr:colOff>285750</xdr:colOff>
                    <xdr:row>18</xdr:row>
                    <xdr:rowOff>742950</xdr:rowOff>
                  </from>
                  <to>
                    <xdr:col>2</xdr:col>
                    <xdr:colOff>19050</xdr:colOff>
                    <xdr:row>19</xdr:row>
                    <xdr:rowOff>76200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130" zoomScaleNormal="100" zoomScaleSheetLayoutView="13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23" t="s">
        <v>763</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764</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25" t="s">
        <v>712</v>
      </c>
      <c r="E8" s="3226"/>
      <c r="F8" s="3226"/>
      <c r="G8" s="3227"/>
    </row>
    <row r="9" spans="2:7" ht="21.75" customHeight="1" thickTop="1">
      <c r="B9" s="759" t="s">
        <v>713</v>
      </c>
      <c r="C9" s="759" t="s">
        <v>714</v>
      </c>
      <c r="D9" s="3279" t="s">
        <v>2148</v>
      </c>
      <c r="E9" s="3279"/>
      <c r="F9" s="3279"/>
      <c r="G9" s="3279"/>
    </row>
    <row r="10" spans="2:7" ht="21.75" customHeight="1">
      <c r="B10" s="1097"/>
      <c r="C10" s="1098" t="s">
        <v>716</v>
      </c>
      <c r="D10" s="3273" t="s">
        <v>765</v>
      </c>
      <c r="E10" s="3273"/>
      <c r="F10" s="3273"/>
      <c r="G10" s="3273"/>
    </row>
    <row r="11" spans="2:7" s="754" customFormat="1" ht="21.75" customHeight="1">
      <c r="B11" s="1086" t="s">
        <v>713</v>
      </c>
      <c r="C11" s="1087" t="s">
        <v>718</v>
      </c>
      <c r="D11" s="3242" t="s">
        <v>766</v>
      </c>
      <c r="E11" s="3242"/>
      <c r="F11" s="3242"/>
      <c r="G11" s="3242"/>
    </row>
    <row r="12" spans="2:7" ht="9" customHeight="1">
      <c r="B12" s="1088"/>
      <c r="C12" s="1088"/>
      <c r="D12" s="1088"/>
      <c r="E12" s="1088"/>
      <c r="F12" s="1088"/>
      <c r="G12" s="1088"/>
    </row>
    <row r="13" spans="2:7" ht="19.5" customHeight="1">
      <c r="B13" s="1055" t="s">
        <v>1546</v>
      </c>
      <c r="C13" s="1055"/>
      <c r="D13" s="1055"/>
      <c r="E13" s="1055"/>
      <c r="F13" s="1055"/>
      <c r="G13" s="1055"/>
    </row>
    <row r="14" spans="2:7" s="753" customFormat="1" ht="43.5" customHeight="1" thickBot="1">
      <c r="B14" s="1089" t="s">
        <v>710</v>
      </c>
      <c r="C14" s="1089" t="s">
        <v>720</v>
      </c>
      <c r="D14" s="3248" t="s">
        <v>721</v>
      </c>
      <c r="E14" s="3248"/>
      <c r="F14" s="1089" t="s">
        <v>722</v>
      </c>
      <c r="G14" s="1090" t="s">
        <v>723</v>
      </c>
    </row>
    <row r="15" spans="2:7" ht="156" customHeight="1" thickTop="1">
      <c r="B15" s="1091"/>
      <c r="C15" s="1092" t="s">
        <v>724</v>
      </c>
      <c r="D15" s="3249"/>
      <c r="E15" s="3249"/>
      <c r="F15" s="1101"/>
      <c r="G15" s="1083" t="s">
        <v>725</v>
      </c>
    </row>
    <row r="16" spans="2:7" s="754" customFormat="1" ht="53.1" customHeight="1">
      <c r="B16" s="1094"/>
      <c r="C16" s="1095" t="s">
        <v>726</v>
      </c>
      <c r="D16" s="3250"/>
      <c r="E16" s="3250"/>
      <c r="F16" s="3251"/>
      <c r="G16" s="1084" t="s">
        <v>1895</v>
      </c>
    </row>
    <row r="17" spans="2:7" ht="24" customHeight="1">
      <c r="B17" s="3303"/>
      <c r="C17" s="3266" t="s">
        <v>728</v>
      </c>
      <c r="D17" s="3306"/>
      <c r="E17" s="3306"/>
      <c r="F17" s="3309"/>
      <c r="G17" s="3312"/>
    </row>
    <row r="18" spans="2:7" ht="24" customHeight="1">
      <c r="B18" s="3304"/>
      <c r="C18" s="3266"/>
      <c r="D18" s="3307"/>
      <c r="E18" s="3307"/>
      <c r="F18" s="3310"/>
      <c r="G18" s="3312"/>
    </row>
    <row r="19" spans="2:7" ht="24" customHeight="1">
      <c r="B19" s="3305"/>
      <c r="C19" s="3266"/>
      <c r="D19" s="3308"/>
      <c r="E19" s="3308"/>
      <c r="F19" s="3311"/>
      <c r="G19" s="3313"/>
    </row>
    <row r="20" spans="2:7" ht="99.75" customHeight="1">
      <c r="B20" s="3252"/>
      <c r="C20" s="3254" t="s">
        <v>735</v>
      </c>
      <c r="D20" s="3255"/>
      <c r="E20" s="3257" t="s">
        <v>736</v>
      </c>
      <c r="F20" s="3314"/>
      <c r="G20" s="3316" t="s">
        <v>767</v>
      </c>
    </row>
    <row r="21" spans="2:7" ht="99.75" customHeight="1">
      <c r="B21" s="3253"/>
      <c r="C21" s="3254"/>
      <c r="D21" s="3256"/>
      <c r="E21" s="3258"/>
      <c r="F21" s="3315"/>
      <c r="G21" s="3317"/>
    </row>
    <row r="22" spans="2:7" ht="43.5" customHeight="1">
      <c r="B22" s="802"/>
      <c r="C22" s="775" t="s">
        <v>738</v>
      </c>
      <c r="D22" s="3240"/>
      <c r="E22" s="3240"/>
      <c r="F22" s="3240"/>
      <c r="G22" s="776" t="s">
        <v>739</v>
      </c>
    </row>
    <row r="23" spans="2:7" ht="4.5" customHeight="1">
      <c r="B23" s="769"/>
      <c r="C23" s="770"/>
      <c r="D23" s="769"/>
      <c r="E23" s="769"/>
      <c r="F23" s="771"/>
      <c r="G23" s="772"/>
    </row>
    <row r="24" spans="2:7">
      <c r="B24" s="3241" t="s">
        <v>740</v>
      </c>
      <c r="C24" s="3241"/>
      <c r="D24" s="3241"/>
      <c r="E24" s="3241"/>
      <c r="F24" s="3241"/>
      <c r="G24" s="3241"/>
    </row>
    <row r="25" spans="2:7" ht="3" customHeight="1">
      <c r="B25" s="3241"/>
      <c r="C25" s="3241"/>
      <c r="D25" s="3241"/>
      <c r="E25" s="3241"/>
      <c r="F25" s="3241"/>
      <c r="G25" s="3241"/>
    </row>
    <row r="26" spans="2:7" ht="32.25" customHeight="1">
      <c r="B26" s="3229" t="s">
        <v>741</v>
      </c>
      <c r="C26" s="3229"/>
      <c r="D26" s="3229"/>
      <c r="E26" s="3229"/>
      <c r="F26" s="3229"/>
      <c r="G26" s="3229"/>
    </row>
    <row r="27" spans="2:7" ht="3" customHeight="1">
      <c r="B27" s="754"/>
    </row>
    <row r="28" spans="2:7">
      <c r="B28" s="750" t="s">
        <v>742</v>
      </c>
    </row>
    <row r="29" spans="2:7" ht="3" customHeight="1"/>
  </sheetData>
  <mergeCells count="25">
    <mergeCell ref="D22:F22"/>
    <mergeCell ref="B24:G24"/>
    <mergeCell ref="B25:G25"/>
    <mergeCell ref="B26:G26"/>
    <mergeCell ref="G17:G19"/>
    <mergeCell ref="B20:B21"/>
    <mergeCell ref="C20:C21"/>
    <mergeCell ref="D20:D21"/>
    <mergeCell ref="E20:E21"/>
    <mergeCell ref="F20:F21"/>
    <mergeCell ref="G20:G21"/>
    <mergeCell ref="D14:E14"/>
    <mergeCell ref="D15:E15"/>
    <mergeCell ref="D16:F16"/>
    <mergeCell ref="B17:B19"/>
    <mergeCell ref="C17:C19"/>
    <mergeCell ref="D17:D19"/>
    <mergeCell ref="E17:E19"/>
    <mergeCell ref="F17:F19"/>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57150</xdr:rowOff>
                  </from>
                  <to>
                    <xdr:col>2</xdr:col>
                    <xdr:colOff>19050</xdr:colOff>
                    <xdr:row>9</xdr:row>
                    <xdr:rowOff>209550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295275</xdr:colOff>
                    <xdr:row>15</xdr:row>
                    <xdr:rowOff>180975</xdr:rowOff>
                  </from>
                  <to>
                    <xdr:col>2</xdr:col>
                    <xdr:colOff>19050</xdr:colOff>
                    <xdr:row>15</xdr:row>
                    <xdr:rowOff>333375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295275</xdr:colOff>
                    <xdr:row>17</xdr:row>
                    <xdr:rowOff>47625</xdr:rowOff>
                  </from>
                  <to>
                    <xdr:col>2</xdr:col>
                    <xdr:colOff>19050</xdr:colOff>
                    <xdr:row>17</xdr:row>
                    <xdr:rowOff>200025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295275</xdr:colOff>
                    <xdr:row>19</xdr:row>
                    <xdr:rowOff>933450</xdr:rowOff>
                  </from>
                  <to>
                    <xdr:col>2</xdr:col>
                    <xdr:colOff>19050</xdr:colOff>
                    <xdr:row>20</xdr:row>
                    <xdr:rowOff>76200</xdr:rowOff>
                  </to>
                </anchor>
              </controlPr>
            </control>
          </mc:Choice>
        </mc:AlternateContent>
        <mc:AlternateContent xmlns:mc="http://schemas.openxmlformats.org/markup-compatibility/2006">
          <mc:Choice Requires="x14">
            <control shapeId="16" r:id="rId9" name="Check Box 8">
              <controlPr defaultSize="0" autoFill="0" autoLine="0" autoPict="0">
                <anchor moveWithCells="1">
                  <from>
                    <xdr:col>3</xdr:col>
                    <xdr:colOff>19050</xdr:colOff>
                    <xdr:row>19</xdr:row>
                    <xdr:rowOff>914400</xdr:rowOff>
                  </from>
                  <to>
                    <xdr:col>4</xdr:col>
                    <xdr:colOff>314325</xdr:colOff>
                    <xdr:row>20</xdr:row>
                    <xdr:rowOff>57150</xdr:rowOff>
                  </to>
                </anchor>
              </controlPr>
            </control>
          </mc:Choice>
        </mc:AlternateContent>
        <mc:AlternateContent xmlns:mc="http://schemas.openxmlformats.org/markup-compatibility/2006">
          <mc:Choice Requires="x14">
            <control shapeId="17" r:id="rId10" name="Check Box 9">
              <controlPr defaultSize="0" autoFill="0" autoLine="0" autoPict="0">
                <anchor moveWithCells="1">
                  <from>
                    <xdr:col>1</xdr:col>
                    <xdr:colOff>295275</xdr:colOff>
                    <xdr:row>21</xdr:row>
                    <xdr:rowOff>133350</xdr:rowOff>
                  </from>
                  <to>
                    <xdr:col>2</xdr:col>
                    <xdr:colOff>19050</xdr:colOff>
                    <xdr:row>21</xdr:row>
                    <xdr:rowOff>285750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23" t="s">
        <v>768</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769</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77" t="s">
        <v>710</v>
      </c>
      <c r="C8" s="763" t="s">
        <v>711</v>
      </c>
      <c r="D8" s="3225" t="s">
        <v>712</v>
      </c>
      <c r="E8" s="3226"/>
      <c r="F8" s="3226"/>
      <c r="G8" s="3227"/>
    </row>
    <row r="9" spans="2:7" ht="21.75" customHeight="1" thickTop="1">
      <c r="B9" s="759" t="s">
        <v>713</v>
      </c>
      <c r="C9" s="759" t="s">
        <v>714</v>
      </c>
      <c r="D9" s="3279" t="s">
        <v>770</v>
      </c>
      <c r="E9" s="3279"/>
      <c r="F9" s="3279"/>
      <c r="G9" s="3279"/>
    </row>
    <row r="10" spans="2:7" ht="21.75" customHeight="1">
      <c r="B10" s="811"/>
      <c r="C10" s="761" t="s">
        <v>716</v>
      </c>
      <c r="D10" s="3222" t="s">
        <v>771</v>
      </c>
      <c r="E10" s="3222"/>
      <c r="F10" s="3222"/>
      <c r="G10" s="3222"/>
    </row>
    <row r="11" spans="2:7" ht="21.75" customHeight="1">
      <c r="B11" s="811"/>
      <c r="C11" s="761" t="s">
        <v>718</v>
      </c>
      <c r="D11" s="3222" t="s">
        <v>772</v>
      </c>
      <c r="E11" s="3222"/>
      <c r="F11" s="3222"/>
      <c r="G11" s="3222"/>
    </row>
    <row r="12" spans="2:7" ht="9" customHeight="1">
      <c r="B12" s="755"/>
      <c r="C12" s="755"/>
      <c r="D12" s="755"/>
      <c r="E12" s="755"/>
      <c r="F12" s="755"/>
      <c r="G12" s="755"/>
    </row>
    <row r="13" spans="2:7" ht="19.5" customHeight="1">
      <c r="B13" s="750" t="s">
        <v>1536</v>
      </c>
      <c r="C13" s="750"/>
      <c r="D13" s="750"/>
      <c r="E13" s="750"/>
    </row>
    <row r="14" spans="2:7" s="753" customFormat="1" ht="43.5" customHeight="1" thickBot="1">
      <c r="B14" s="762" t="s">
        <v>710</v>
      </c>
      <c r="C14" s="762" t="s">
        <v>720</v>
      </c>
      <c r="D14" s="3230" t="s">
        <v>721</v>
      </c>
      <c r="E14" s="3230"/>
      <c r="F14" s="762" t="s">
        <v>722</v>
      </c>
      <c r="G14" s="763" t="s">
        <v>723</v>
      </c>
    </row>
    <row r="15" spans="2:7" ht="162.75" customHeight="1" thickTop="1">
      <c r="B15" s="812"/>
      <c r="C15" s="764" t="s">
        <v>724</v>
      </c>
      <c r="D15" s="3231"/>
      <c r="E15" s="3231"/>
      <c r="F15" s="799"/>
      <c r="G15" s="766" t="s">
        <v>725</v>
      </c>
    </row>
    <row r="16" spans="2:7" ht="53.1" customHeight="1">
      <c r="B16" s="813"/>
      <c r="C16" s="767" t="s">
        <v>726</v>
      </c>
      <c r="D16" s="3232"/>
      <c r="E16" s="3232"/>
      <c r="F16" s="3233"/>
      <c r="G16" s="1084" t="s">
        <v>1963</v>
      </c>
    </row>
    <row r="17" spans="2:7" ht="33" customHeight="1">
      <c r="B17" s="3320"/>
      <c r="C17" s="3237" t="s">
        <v>728</v>
      </c>
      <c r="D17" s="815"/>
      <c r="E17" s="773" t="s">
        <v>773</v>
      </c>
      <c r="F17" s="800"/>
      <c r="G17" s="3238" t="s">
        <v>774</v>
      </c>
    </row>
    <row r="18" spans="2:7" ht="33" customHeight="1">
      <c r="B18" s="3322"/>
      <c r="C18" s="3237"/>
      <c r="D18" s="815"/>
      <c r="E18" s="773" t="s">
        <v>775</v>
      </c>
      <c r="F18" s="800"/>
      <c r="G18" s="3239"/>
    </row>
    <row r="19" spans="2:7" ht="33" customHeight="1">
      <c r="B19" s="3322"/>
      <c r="C19" s="3237"/>
      <c r="D19" s="815"/>
      <c r="E19" s="773" t="s">
        <v>776</v>
      </c>
      <c r="F19" s="800"/>
      <c r="G19" s="3239"/>
    </row>
    <row r="20" spans="2:7" ht="33" customHeight="1">
      <c r="B20" s="3322"/>
      <c r="C20" s="3237"/>
      <c r="D20" s="815"/>
      <c r="E20" s="773" t="s">
        <v>777</v>
      </c>
      <c r="F20" s="800"/>
      <c r="G20" s="3239"/>
    </row>
    <row r="21" spans="2:7" ht="35.25" customHeight="1">
      <c r="B21" s="3320"/>
      <c r="C21" s="3237" t="s">
        <v>735</v>
      </c>
      <c r="D21" s="3318"/>
      <c r="E21" s="3282" t="s">
        <v>736</v>
      </c>
      <c r="F21" s="3287"/>
      <c r="G21" s="3289" t="s">
        <v>778</v>
      </c>
    </row>
    <row r="22" spans="2:7" ht="35.25" customHeight="1">
      <c r="B22" s="3321"/>
      <c r="C22" s="3237"/>
      <c r="D22" s="3319"/>
      <c r="E22" s="3283"/>
      <c r="F22" s="3288"/>
      <c r="G22" s="3290"/>
    </row>
    <row r="23" spans="2:7" ht="43.5" customHeight="1">
      <c r="B23" s="813"/>
      <c r="C23" s="775" t="s">
        <v>738</v>
      </c>
      <c r="D23" s="3240"/>
      <c r="E23" s="3240"/>
      <c r="F23" s="3240"/>
      <c r="G23" s="776" t="s">
        <v>739</v>
      </c>
    </row>
    <row r="24" spans="2:7">
      <c r="B24" s="769"/>
      <c r="C24" s="770"/>
      <c r="D24" s="769"/>
      <c r="E24" s="769"/>
      <c r="F24" s="771"/>
      <c r="G24" s="772"/>
    </row>
    <row r="25" spans="2:7">
      <c r="B25" s="3241" t="s">
        <v>740</v>
      </c>
      <c r="C25" s="3241"/>
      <c r="D25" s="3241"/>
      <c r="E25" s="3241"/>
      <c r="F25" s="3241"/>
      <c r="G25" s="3241"/>
    </row>
    <row r="26" spans="2:7">
      <c r="B26" s="3241"/>
      <c r="C26" s="3241"/>
      <c r="D26" s="3241"/>
      <c r="E26" s="3241"/>
      <c r="F26" s="3241"/>
      <c r="G26" s="3241"/>
    </row>
    <row r="27" spans="2:7" ht="37.5" customHeight="1">
      <c r="B27" s="3229" t="s">
        <v>741</v>
      </c>
      <c r="C27" s="3286"/>
      <c r="D27" s="3286"/>
      <c r="E27" s="3286"/>
      <c r="F27" s="3286"/>
      <c r="G27" s="3286"/>
    </row>
    <row r="28" spans="2:7">
      <c r="B28" s="754"/>
    </row>
    <row r="29" spans="2:7">
      <c r="B29" s="750" t="s">
        <v>779</v>
      </c>
    </row>
  </sheetData>
  <mergeCells count="22">
    <mergeCell ref="B27:G27"/>
    <mergeCell ref="B21:B22"/>
    <mergeCell ref="C21:C22"/>
    <mergeCell ref="D23:F23"/>
    <mergeCell ref="D14:E14"/>
    <mergeCell ref="D15:E15"/>
    <mergeCell ref="D16:F16"/>
    <mergeCell ref="B17:B20"/>
    <mergeCell ref="C17:C20"/>
    <mergeCell ref="D11:G11"/>
    <mergeCell ref="D8:G8"/>
    <mergeCell ref="B25:G25"/>
    <mergeCell ref="B26:G26"/>
    <mergeCell ref="B2:G2"/>
    <mergeCell ref="B3:G3"/>
    <mergeCell ref="D9:G9"/>
    <mergeCell ref="D10:G10"/>
    <mergeCell ref="G21:G22"/>
    <mergeCell ref="F21:F22"/>
    <mergeCell ref="G17:G20"/>
    <mergeCell ref="E21:E22"/>
    <mergeCell ref="D21:D22"/>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 r:id="rId4" name="Check Box 3">
              <controlPr defaultSize="0" autoFill="0" autoLine="0" autoPict="0">
                <anchor moveWithCells="1">
                  <from>
                    <xdr:col>1</xdr:col>
                    <xdr:colOff>295275</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5" r:id="rId5" name="Check Box 4">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6" r:id="rId6" name="Check Box 10">
              <controlPr defaultSize="0" autoFill="0" autoLine="0" autoPict="0">
                <anchor moveWithCells="1">
                  <from>
                    <xdr:col>1</xdr:col>
                    <xdr:colOff>285750</xdr:colOff>
                    <xdr:row>14</xdr:row>
                    <xdr:rowOff>733425</xdr:rowOff>
                  </from>
                  <to>
                    <xdr:col>2</xdr:col>
                    <xdr:colOff>9525</xdr:colOff>
                    <xdr:row>14</xdr:row>
                    <xdr:rowOff>895350</xdr:rowOff>
                  </to>
                </anchor>
              </controlPr>
            </control>
          </mc:Choice>
        </mc:AlternateContent>
        <mc:AlternateContent xmlns:mc="http://schemas.openxmlformats.org/markup-compatibility/2006">
          <mc:Choice Requires="x14">
            <control shapeId="17" r:id="rId7" name="Check Box 11">
              <controlPr defaultSize="0" autoFill="0" autoLine="0" autoPict="0">
                <anchor moveWithCells="1">
                  <from>
                    <xdr:col>1</xdr:col>
                    <xdr:colOff>285750</xdr:colOff>
                    <xdr:row>15</xdr:row>
                    <xdr:rowOff>171450</xdr:rowOff>
                  </from>
                  <to>
                    <xdr:col>2</xdr:col>
                    <xdr:colOff>9525</xdr:colOff>
                    <xdr:row>15</xdr:row>
                    <xdr:rowOff>323850</xdr:rowOff>
                  </to>
                </anchor>
              </controlPr>
            </control>
          </mc:Choice>
        </mc:AlternateContent>
        <mc:AlternateContent xmlns:mc="http://schemas.openxmlformats.org/markup-compatibility/2006">
          <mc:Choice Requires="x14">
            <control shapeId="18" r:id="rId8" name="Check Box 12">
              <controlPr defaultSize="0" autoFill="0" autoLine="0" autoPict="0">
                <anchor moveWithCells="1">
                  <from>
                    <xdr:col>1</xdr:col>
                    <xdr:colOff>285750</xdr:colOff>
                    <xdr:row>17</xdr:row>
                    <xdr:rowOff>247650</xdr:rowOff>
                  </from>
                  <to>
                    <xdr:col>2</xdr:col>
                    <xdr:colOff>9525</xdr:colOff>
                    <xdr:row>18</xdr:row>
                    <xdr:rowOff>66675</xdr:rowOff>
                  </to>
                </anchor>
              </controlPr>
            </control>
          </mc:Choice>
        </mc:AlternateContent>
        <mc:AlternateContent xmlns:mc="http://schemas.openxmlformats.org/markup-compatibility/2006">
          <mc:Choice Requires="x14">
            <control shapeId="19" r:id="rId9" name="Check Box 13">
              <controlPr defaultSize="0" autoFill="0" autoLine="0" autoPict="0">
                <anchor moveWithCells="1">
                  <from>
                    <xdr:col>1</xdr:col>
                    <xdr:colOff>285750</xdr:colOff>
                    <xdr:row>22</xdr:row>
                    <xdr:rowOff>142875</xdr:rowOff>
                  </from>
                  <to>
                    <xdr:col>2</xdr:col>
                    <xdr:colOff>9525</xdr:colOff>
                    <xdr:row>22</xdr:row>
                    <xdr:rowOff>304800</xdr:rowOff>
                  </to>
                </anchor>
              </controlPr>
            </control>
          </mc:Choice>
        </mc:AlternateContent>
        <mc:AlternateContent xmlns:mc="http://schemas.openxmlformats.org/markup-compatibility/2006">
          <mc:Choice Requires="x14">
            <control shapeId="20" r:id="rId10" name="Check Box 14">
              <controlPr defaultSize="0" autoFill="0" autoLine="0" autoPict="0">
                <anchor moveWithCells="1">
                  <from>
                    <xdr:col>1</xdr:col>
                    <xdr:colOff>285750</xdr:colOff>
                    <xdr:row>20</xdr:row>
                    <xdr:rowOff>285750</xdr:rowOff>
                  </from>
                  <to>
                    <xdr:col>2</xdr:col>
                    <xdr:colOff>9525</xdr:colOff>
                    <xdr:row>21</xdr:row>
                    <xdr:rowOff>95250</xdr:rowOff>
                  </to>
                </anchor>
              </controlPr>
            </control>
          </mc:Choice>
        </mc:AlternateContent>
        <mc:AlternateContent xmlns:mc="http://schemas.openxmlformats.org/markup-compatibility/2006">
          <mc:Choice Requires="x14">
            <control shapeId="21" r:id="rId11" name="Check Box 15">
              <controlPr defaultSize="0" autoFill="0" autoLine="0" autoPict="0">
                <anchor moveWithCells="1">
                  <from>
                    <xdr:col>3</xdr:col>
                    <xdr:colOff>19050</xdr:colOff>
                    <xdr:row>16</xdr:row>
                    <xdr:rowOff>95250</xdr:rowOff>
                  </from>
                  <to>
                    <xdr:col>4</xdr:col>
                    <xdr:colOff>314325</xdr:colOff>
                    <xdr:row>16</xdr:row>
                    <xdr:rowOff>247650</xdr:rowOff>
                  </to>
                </anchor>
              </controlPr>
            </control>
          </mc:Choice>
        </mc:AlternateContent>
        <mc:AlternateContent xmlns:mc="http://schemas.openxmlformats.org/markup-compatibility/2006">
          <mc:Choice Requires="x14">
            <control shapeId="22" r:id="rId12" name="Check Box 16">
              <controlPr defaultSize="0" autoFill="0" autoLine="0" autoPict="0">
                <anchor moveWithCells="1">
                  <from>
                    <xdr:col>3</xdr:col>
                    <xdr:colOff>19050</xdr:colOff>
                    <xdr:row>18</xdr:row>
                    <xdr:rowOff>95250</xdr:rowOff>
                  </from>
                  <to>
                    <xdr:col>4</xdr:col>
                    <xdr:colOff>314325</xdr:colOff>
                    <xdr:row>18</xdr:row>
                    <xdr:rowOff>247650</xdr:rowOff>
                  </to>
                </anchor>
              </controlPr>
            </control>
          </mc:Choice>
        </mc:AlternateContent>
        <mc:AlternateContent xmlns:mc="http://schemas.openxmlformats.org/markup-compatibility/2006">
          <mc:Choice Requires="x14">
            <control shapeId="23" r:id="rId13" name="Check Box 17">
              <controlPr defaultSize="0" autoFill="0" autoLine="0" autoPict="0">
                <anchor moveWithCells="1">
                  <from>
                    <xdr:col>3</xdr:col>
                    <xdr:colOff>19050</xdr:colOff>
                    <xdr:row>19</xdr:row>
                    <xdr:rowOff>76200</xdr:rowOff>
                  </from>
                  <to>
                    <xdr:col>4</xdr:col>
                    <xdr:colOff>314325</xdr:colOff>
                    <xdr:row>19</xdr:row>
                    <xdr:rowOff>238125</xdr:rowOff>
                  </to>
                </anchor>
              </controlPr>
            </control>
          </mc:Choice>
        </mc:AlternateContent>
        <mc:AlternateContent xmlns:mc="http://schemas.openxmlformats.org/markup-compatibility/2006">
          <mc:Choice Requires="x14">
            <control shapeId="24" r:id="rId14" name="Check Box 18">
              <controlPr defaultSize="0" autoFill="0" autoLine="0" autoPict="0">
                <anchor moveWithCells="1">
                  <from>
                    <xdr:col>3</xdr:col>
                    <xdr:colOff>19050</xdr:colOff>
                    <xdr:row>17</xdr:row>
                    <xdr:rowOff>85725</xdr:rowOff>
                  </from>
                  <to>
                    <xdr:col>4</xdr:col>
                    <xdr:colOff>314325</xdr:colOff>
                    <xdr:row>17</xdr:row>
                    <xdr:rowOff>247650</xdr:rowOff>
                  </to>
                </anchor>
              </controlPr>
            </control>
          </mc:Choice>
        </mc:AlternateContent>
        <mc:AlternateContent xmlns:mc="http://schemas.openxmlformats.org/markup-compatibility/2006">
          <mc:Choice Requires="x14">
            <control shapeId="25" r:id="rId15" name="Check Box 19">
              <controlPr defaultSize="0" autoFill="0" autoLine="0" autoPict="0">
                <anchor moveWithCells="1">
                  <from>
                    <xdr:col>3</xdr:col>
                    <xdr:colOff>19050</xdr:colOff>
                    <xdr:row>20</xdr:row>
                    <xdr:rowOff>295275</xdr:rowOff>
                  </from>
                  <to>
                    <xdr:col>4</xdr:col>
                    <xdr:colOff>314325</xdr:colOff>
                    <xdr:row>21</xdr:row>
                    <xdr:rowOff>95250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6"/>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23" t="s">
        <v>780</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781</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77" t="s">
        <v>710</v>
      </c>
      <c r="C8" s="763" t="s">
        <v>711</v>
      </c>
      <c r="D8" s="3225" t="s">
        <v>712</v>
      </c>
      <c r="E8" s="3226"/>
      <c r="F8" s="3226"/>
      <c r="G8" s="3227"/>
    </row>
    <row r="9" spans="2:7" ht="21.75" customHeight="1" thickTop="1">
      <c r="B9" s="759" t="s">
        <v>713</v>
      </c>
      <c r="C9" s="759" t="s">
        <v>714</v>
      </c>
      <c r="D9" s="3279" t="s">
        <v>782</v>
      </c>
      <c r="E9" s="3279"/>
      <c r="F9" s="3279"/>
      <c r="G9" s="3279"/>
    </row>
    <row r="10" spans="2:7" ht="21.75" customHeight="1">
      <c r="B10" s="811"/>
      <c r="C10" s="761" t="s">
        <v>716</v>
      </c>
      <c r="D10" s="3222" t="s">
        <v>783</v>
      </c>
      <c r="E10" s="3222"/>
      <c r="F10" s="3222"/>
      <c r="G10" s="3222"/>
    </row>
    <row r="11" spans="2:7" ht="21.75" customHeight="1">
      <c r="B11" s="811"/>
      <c r="C11" s="761" t="s">
        <v>718</v>
      </c>
      <c r="D11" s="3222" t="s">
        <v>784</v>
      </c>
      <c r="E11" s="3222"/>
      <c r="F11" s="3222"/>
      <c r="G11" s="3222"/>
    </row>
    <row r="12" spans="2:7" ht="9" customHeight="1">
      <c r="B12" s="755"/>
      <c r="C12" s="755"/>
      <c r="D12" s="755"/>
      <c r="E12" s="755"/>
      <c r="F12" s="755"/>
      <c r="G12" s="755"/>
    </row>
    <row r="13" spans="2:7" ht="19.5" customHeight="1">
      <c r="B13" s="750" t="s">
        <v>1537</v>
      </c>
      <c r="C13" s="750"/>
      <c r="D13" s="750"/>
      <c r="E13" s="750"/>
    </row>
    <row r="14" spans="2:7" s="753" customFormat="1" ht="43.5" customHeight="1" thickBot="1">
      <c r="B14" s="762" t="s">
        <v>710</v>
      </c>
      <c r="C14" s="762" t="s">
        <v>720</v>
      </c>
      <c r="D14" s="3230" t="s">
        <v>721</v>
      </c>
      <c r="E14" s="3230"/>
      <c r="F14" s="762" t="s">
        <v>722</v>
      </c>
      <c r="G14" s="763" t="s">
        <v>723</v>
      </c>
    </row>
    <row r="15" spans="2:7" ht="123.75" customHeight="1" thickTop="1">
      <c r="B15" s="812"/>
      <c r="C15" s="764" t="s">
        <v>724</v>
      </c>
      <c r="D15" s="3231"/>
      <c r="E15" s="3231"/>
      <c r="F15" s="799"/>
      <c r="G15" s="766" t="s">
        <v>785</v>
      </c>
    </row>
    <row r="16" spans="2:7" ht="53.1" customHeight="1">
      <c r="B16" s="813"/>
      <c r="C16" s="767" t="s">
        <v>726</v>
      </c>
      <c r="D16" s="3232"/>
      <c r="E16" s="3232"/>
      <c r="F16" s="3233"/>
      <c r="G16" s="1084" t="s">
        <v>1963</v>
      </c>
    </row>
    <row r="17" spans="2:7" ht="80.25" customHeight="1">
      <c r="B17" s="814"/>
      <c r="C17" s="767" t="s">
        <v>728</v>
      </c>
      <c r="D17" s="815"/>
      <c r="E17" s="773" t="s">
        <v>786</v>
      </c>
      <c r="F17" s="800"/>
      <c r="G17" s="778" t="s">
        <v>787</v>
      </c>
    </row>
    <row r="18" spans="2:7" ht="35.25" customHeight="1">
      <c r="B18" s="3320"/>
      <c r="C18" s="3237" t="s">
        <v>735</v>
      </c>
      <c r="D18" s="3318"/>
      <c r="E18" s="3282" t="s">
        <v>736</v>
      </c>
      <c r="F18" s="3287"/>
      <c r="G18" s="3289" t="s">
        <v>788</v>
      </c>
    </row>
    <row r="19" spans="2:7" ht="35.25" customHeight="1">
      <c r="B19" s="3321"/>
      <c r="C19" s="3237"/>
      <c r="D19" s="3319"/>
      <c r="E19" s="3283"/>
      <c r="F19" s="3288"/>
      <c r="G19" s="3290"/>
    </row>
    <row r="20" spans="2:7" ht="43.5" customHeight="1">
      <c r="B20" s="813"/>
      <c r="C20" s="775" t="s">
        <v>738</v>
      </c>
      <c r="D20" s="3240"/>
      <c r="E20" s="3240"/>
      <c r="F20" s="3240"/>
      <c r="G20" s="776" t="s">
        <v>739</v>
      </c>
    </row>
    <row r="21" spans="2:7">
      <c r="B21" s="769"/>
      <c r="C21" s="770"/>
      <c r="D21" s="769"/>
      <c r="E21" s="769"/>
      <c r="F21" s="771"/>
      <c r="G21" s="772"/>
    </row>
    <row r="22" spans="2:7">
      <c r="B22" s="3241" t="s">
        <v>740</v>
      </c>
      <c r="C22" s="3241"/>
      <c r="D22" s="3241"/>
      <c r="E22" s="3241"/>
      <c r="F22" s="3241"/>
      <c r="G22" s="3241"/>
    </row>
    <row r="23" spans="2:7">
      <c r="B23" s="3241"/>
      <c r="C23" s="3241"/>
      <c r="D23" s="3241"/>
      <c r="E23" s="3241"/>
      <c r="F23" s="3241"/>
      <c r="G23" s="3241"/>
    </row>
    <row r="24" spans="2:7" ht="37.5" customHeight="1">
      <c r="B24" s="3229" t="s">
        <v>741</v>
      </c>
      <c r="C24" s="3286"/>
      <c r="D24" s="3286"/>
      <c r="E24" s="3286"/>
      <c r="F24" s="3286"/>
      <c r="G24" s="3286"/>
    </row>
    <row r="25" spans="2:7">
      <c r="B25" s="754"/>
    </row>
    <row r="26" spans="2:7">
      <c r="B26" s="750" t="s">
        <v>779</v>
      </c>
    </row>
  </sheetData>
  <mergeCells count="19">
    <mergeCell ref="G18:G19"/>
    <mergeCell ref="D20:F20"/>
    <mergeCell ref="B22:G22"/>
    <mergeCell ref="B23:G23"/>
    <mergeCell ref="B24:G24"/>
    <mergeCell ref="D14:E14"/>
    <mergeCell ref="D15:E15"/>
    <mergeCell ref="D16:F16"/>
    <mergeCell ref="B18:B19"/>
    <mergeCell ref="C18:C19"/>
    <mergeCell ref="D18:D19"/>
    <mergeCell ref="E18:E19"/>
    <mergeCell ref="F18:F19"/>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14</xdr:row>
                    <xdr:rowOff>552450</xdr:rowOff>
                  </from>
                  <to>
                    <xdr:col>2</xdr:col>
                    <xdr:colOff>19050</xdr:colOff>
                    <xdr:row>14</xdr:row>
                    <xdr:rowOff>714375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15</xdr:row>
                    <xdr:rowOff>190500</xdr:rowOff>
                  </from>
                  <to>
                    <xdr:col>2</xdr:col>
                    <xdr:colOff>19050</xdr:colOff>
                    <xdr:row>15</xdr:row>
                    <xdr:rowOff>352425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16</xdr:row>
                    <xdr:rowOff>314325</xdr:rowOff>
                  </from>
                  <to>
                    <xdr:col>2</xdr:col>
                    <xdr:colOff>19050</xdr:colOff>
                    <xdr:row>16</xdr:row>
                    <xdr:rowOff>476250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1</xdr:col>
                    <xdr:colOff>285750</xdr:colOff>
                    <xdr:row>17</xdr:row>
                    <xdr:rowOff>247650</xdr:rowOff>
                  </from>
                  <to>
                    <xdr:col>2</xdr:col>
                    <xdr:colOff>19050</xdr:colOff>
                    <xdr:row>18</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19</xdr:row>
                    <xdr:rowOff>133350</xdr:rowOff>
                  </from>
                  <to>
                    <xdr:col>2</xdr:col>
                    <xdr:colOff>19050</xdr:colOff>
                    <xdr:row>19</xdr:row>
                    <xdr:rowOff>285750</xdr:rowOff>
                  </to>
                </anchor>
              </controlPr>
            </control>
          </mc:Choice>
        </mc:AlternateContent>
        <mc:AlternateContent xmlns:mc="http://schemas.openxmlformats.org/markup-compatibility/2006">
          <mc:Choice Requires="x14">
            <control shapeId="18" r:id="rId11" name="Check Box 10">
              <controlPr defaultSize="0" autoFill="0" autoLine="0" autoPict="0">
                <anchor moveWithCells="1">
                  <from>
                    <xdr:col>3</xdr:col>
                    <xdr:colOff>19050</xdr:colOff>
                    <xdr:row>16</xdr:row>
                    <xdr:rowOff>323850</xdr:rowOff>
                  </from>
                  <to>
                    <xdr:col>4</xdr:col>
                    <xdr:colOff>314325</xdr:colOff>
                    <xdr:row>16</xdr:row>
                    <xdr:rowOff>485775</xdr:rowOff>
                  </to>
                </anchor>
              </controlPr>
            </control>
          </mc:Choice>
        </mc:AlternateContent>
        <mc:AlternateContent xmlns:mc="http://schemas.openxmlformats.org/markup-compatibility/2006">
          <mc:Choice Requires="x14">
            <control shapeId="19" r:id="rId12" name="Check Box 11">
              <controlPr defaultSize="0" autoFill="0" autoLine="0" autoPict="0">
                <anchor moveWithCells="1">
                  <from>
                    <xdr:col>3</xdr:col>
                    <xdr:colOff>19050</xdr:colOff>
                    <xdr:row>17</xdr:row>
                    <xdr:rowOff>285750</xdr:rowOff>
                  </from>
                  <to>
                    <xdr:col>4</xdr:col>
                    <xdr:colOff>314325</xdr:colOff>
                    <xdr:row>18</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115" zoomScaleNormal="100" zoomScaleSheetLayoutView="115"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23" t="s">
        <v>1538</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1539</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25" t="s">
        <v>712</v>
      </c>
      <c r="E8" s="3226"/>
      <c r="F8" s="3226"/>
      <c r="G8" s="3227"/>
    </row>
    <row r="9" spans="2:7" ht="21.75" customHeight="1" thickTop="1">
      <c r="B9" s="759" t="s">
        <v>713</v>
      </c>
      <c r="C9" s="759" t="s">
        <v>714</v>
      </c>
      <c r="D9" s="3279" t="s">
        <v>2144</v>
      </c>
      <c r="E9" s="3279"/>
      <c r="F9" s="3279"/>
      <c r="G9" s="3279"/>
    </row>
    <row r="10" spans="2:7" ht="21.75" customHeight="1">
      <c r="B10" s="811"/>
      <c r="C10" s="761" t="s">
        <v>716</v>
      </c>
      <c r="D10" s="3222" t="s">
        <v>1540</v>
      </c>
      <c r="E10" s="3222"/>
      <c r="F10" s="3222"/>
      <c r="G10" s="3222"/>
    </row>
    <row r="11" spans="2:7" ht="21.75" customHeight="1">
      <c r="B11" s="760" t="s">
        <v>713</v>
      </c>
      <c r="C11" s="760" t="s">
        <v>718</v>
      </c>
      <c r="D11" s="3291" t="s">
        <v>2145</v>
      </c>
      <c r="E11" s="3291"/>
      <c r="F11" s="3291"/>
      <c r="G11" s="3291"/>
    </row>
    <row r="12" spans="2:7" ht="9" customHeight="1">
      <c r="B12" s="755"/>
      <c r="C12" s="755"/>
      <c r="D12" s="755"/>
      <c r="E12" s="755"/>
      <c r="F12" s="755"/>
      <c r="G12" s="755"/>
    </row>
    <row r="13" spans="2:7" ht="19.5" customHeight="1">
      <c r="B13" s="754" t="s">
        <v>1541</v>
      </c>
      <c r="C13" s="754"/>
      <c r="D13" s="754"/>
      <c r="E13" s="754"/>
      <c r="F13" s="754"/>
      <c r="G13" s="754"/>
    </row>
    <row r="14" spans="2:7" s="753" customFormat="1" ht="43.5" customHeight="1" thickBot="1">
      <c r="B14" s="762" t="s">
        <v>710</v>
      </c>
      <c r="C14" s="762" t="s">
        <v>720</v>
      </c>
      <c r="D14" s="3230" t="s">
        <v>721</v>
      </c>
      <c r="E14" s="3230"/>
      <c r="F14" s="762" t="s">
        <v>722</v>
      </c>
      <c r="G14" s="763" t="s">
        <v>723</v>
      </c>
    </row>
    <row r="15" spans="2:7" ht="156" customHeight="1" thickTop="1">
      <c r="B15" s="812"/>
      <c r="C15" s="764" t="s">
        <v>724</v>
      </c>
      <c r="D15" s="3231"/>
      <c r="E15" s="3231"/>
      <c r="F15" s="799"/>
      <c r="G15" s="766" t="s">
        <v>725</v>
      </c>
    </row>
    <row r="16" spans="2:7" ht="53.1" customHeight="1">
      <c r="B16" s="812"/>
      <c r="C16" s="767" t="s">
        <v>726</v>
      </c>
      <c r="D16" s="3232"/>
      <c r="E16" s="3232"/>
      <c r="F16" s="3233"/>
      <c r="G16" s="768" t="s">
        <v>1895</v>
      </c>
    </row>
    <row r="17" spans="2:7" ht="24" customHeight="1">
      <c r="B17" s="3295" t="s">
        <v>727</v>
      </c>
      <c r="C17" s="3297" t="s">
        <v>728</v>
      </c>
      <c r="D17" s="3298"/>
      <c r="E17" s="3298"/>
      <c r="F17" s="3300"/>
      <c r="G17" s="3301"/>
    </row>
    <row r="18" spans="2:7" ht="24" customHeight="1">
      <c r="B18" s="3296"/>
      <c r="C18" s="3297"/>
      <c r="D18" s="3299"/>
      <c r="E18" s="3299"/>
      <c r="F18" s="3279"/>
      <c r="G18" s="3302"/>
    </row>
    <row r="19" spans="2:7" ht="81.75" customHeight="1">
      <c r="B19" s="3234"/>
      <c r="C19" s="3237" t="s">
        <v>735</v>
      </c>
      <c r="D19" s="3280"/>
      <c r="E19" s="3282" t="s">
        <v>736</v>
      </c>
      <c r="F19" s="3287"/>
      <c r="G19" s="3289" t="s">
        <v>767</v>
      </c>
    </row>
    <row r="20" spans="2:7" ht="81.75" customHeight="1">
      <c r="B20" s="3236"/>
      <c r="C20" s="3237"/>
      <c r="D20" s="3281"/>
      <c r="E20" s="3283"/>
      <c r="F20" s="3288"/>
      <c r="G20" s="3290"/>
    </row>
    <row r="21" spans="2:7" ht="43.5" customHeight="1">
      <c r="B21" s="812"/>
      <c r="C21" s="775" t="s">
        <v>738</v>
      </c>
      <c r="D21" s="3240"/>
      <c r="E21" s="3240"/>
      <c r="F21" s="3240"/>
      <c r="G21" s="776" t="s">
        <v>739</v>
      </c>
    </row>
    <row r="22" spans="2:7" ht="4.5" customHeight="1">
      <c r="B22" s="769"/>
      <c r="C22" s="770"/>
      <c r="D22" s="769"/>
      <c r="E22" s="769"/>
      <c r="F22" s="771"/>
      <c r="G22" s="772"/>
    </row>
    <row r="23" spans="2:7">
      <c r="B23" s="3241" t="s">
        <v>740</v>
      </c>
      <c r="C23" s="3241"/>
      <c r="D23" s="3241"/>
      <c r="E23" s="3241"/>
      <c r="F23" s="3241"/>
      <c r="G23" s="3241"/>
    </row>
    <row r="24" spans="2:7" ht="3" customHeight="1">
      <c r="B24" s="3241"/>
      <c r="C24" s="3241"/>
      <c r="D24" s="3241"/>
      <c r="E24" s="3241"/>
      <c r="F24" s="3241"/>
      <c r="G24" s="3241"/>
    </row>
    <row r="25" spans="2:7" ht="32.25" customHeight="1">
      <c r="B25" s="3229" t="s">
        <v>741</v>
      </c>
      <c r="C25" s="3229"/>
      <c r="D25" s="3229"/>
      <c r="E25" s="3229"/>
      <c r="F25" s="3229"/>
      <c r="G25" s="3229"/>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5">
              <controlPr defaultSize="0" autoFill="0" autoLine="0" autoPict="0">
                <anchor moveWithCells="1">
                  <from>
                    <xdr:col>1</xdr:col>
                    <xdr:colOff>304800</xdr:colOff>
                    <xdr:row>18</xdr:row>
                    <xdr:rowOff>704850</xdr:rowOff>
                  </from>
                  <to>
                    <xdr:col>2</xdr:col>
                    <xdr:colOff>28575</xdr:colOff>
                    <xdr:row>19</xdr:row>
                    <xdr:rowOff>19050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8">
              <controlPr defaultSize="0" autoFill="0" autoLine="0" autoPict="0">
                <anchor moveWithCells="1">
                  <from>
                    <xdr:col>3</xdr:col>
                    <xdr:colOff>19050</xdr:colOff>
                    <xdr:row>18</xdr:row>
                    <xdr:rowOff>723900</xdr:rowOff>
                  </from>
                  <to>
                    <xdr:col>4</xdr:col>
                    <xdr:colOff>314325</xdr:colOff>
                    <xdr:row>19</xdr:row>
                    <xdr:rowOff>47625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115" zoomScaleNormal="100" zoomScaleSheetLayoutView="115"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1" t="s">
        <v>2157</v>
      </c>
    </row>
    <row r="2" spans="2:7" ht="24.75" customHeight="1">
      <c r="B2" s="3223" t="s">
        <v>1542</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1543</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763" t="s">
        <v>710</v>
      </c>
      <c r="C8" s="763" t="s">
        <v>711</v>
      </c>
      <c r="D8" s="3225" t="s">
        <v>712</v>
      </c>
      <c r="E8" s="3226"/>
      <c r="F8" s="3226"/>
      <c r="G8" s="3227"/>
    </row>
    <row r="9" spans="2:7" ht="21.75" customHeight="1" thickTop="1">
      <c r="B9" s="759" t="s">
        <v>713</v>
      </c>
      <c r="C9" s="759" t="s">
        <v>714</v>
      </c>
      <c r="D9" s="3279" t="s">
        <v>2147</v>
      </c>
      <c r="E9" s="3279"/>
      <c r="F9" s="3279"/>
      <c r="G9" s="3279"/>
    </row>
    <row r="10" spans="2:7" ht="21.75" customHeight="1">
      <c r="B10" s="811"/>
      <c r="C10" s="761" t="s">
        <v>716</v>
      </c>
      <c r="D10" s="3222" t="s">
        <v>1544</v>
      </c>
      <c r="E10" s="3222"/>
      <c r="F10" s="3222"/>
      <c r="G10" s="3222"/>
    </row>
    <row r="11" spans="2:7" ht="21.75" customHeight="1">
      <c r="B11" s="760" t="s">
        <v>713</v>
      </c>
      <c r="C11" s="760" t="s">
        <v>718</v>
      </c>
      <c r="D11" s="3291" t="s">
        <v>2146</v>
      </c>
      <c r="E11" s="3291"/>
      <c r="F11" s="3291"/>
      <c r="G11" s="3291"/>
    </row>
    <row r="12" spans="2:7" ht="9" customHeight="1">
      <c r="B12" s="755"/>
      <c r="C12" s="755"/>
      <c r="D12" s="755"/>
      <c r="E12" s="755"/>
      <c r="F12" s="755"/>
      <c r="G12" s="755"/>
    </row>
    <row r="13" spans="2:7" ht="19.5" customHeight="1">
      <c r="B13" s="754" t="s">
        <v>1545</v>
      </c>
      <c r="C13" s="754"/>
      <c r="D13" s="754"/>
      <c r="E13" s="754"/>
      <c r="F13" s="754"/>
      <c r="G13" s="754"/>
    </row>
    <row r="14" spans="2:7" s="753" customFormat="1" ht="43.5" customHeight="1" thickBot="1">
      <c r="B14" s="762" t="s">
        <v>710</v>
      </c>
      <c r="C14" s="762" t="s">
        <v>720</v>
      </c>
      <c r="D14" s="3230" t="s">
        <v>721</v>
      </c>
      <c r="E14" s="3230"/>
      <c r="F14" s="762" t="s">
        <v>722</v>
      </c>
      <c r="G14" s="763" t="s">
        <v>723</v>
      </c>
    </row>
    <row r="15" spans="2:7" ht="156" customHeight="1" thickTop="1">
      <c r="B15" s="812"/>
      <c r="C15" s="764" t="s">
        <v>724</v>
      </c>
      <c r="D15" s="3231"/>
      <c r="E15" s="3231"/>
      <c r="F15" s="799"/>
      <c r="G15" s="766" t="s">
        <v>725</v>
      </c>
    </row>
    <row r="16" spans="2:7" ht="53.1" customHeight="1">
      <c r="B16" s="812"/>
      <c r="C16" s="767" t="s">
        <v>726</v>
      </c>
      <c r="D16" s="3232"/>
      <c r="E16" s="3232"/>
      <c r="F16" s="3233"/>
      <c r="G16" s="768" t="s">
        <v>1895</v>
      </c>
    </row>
    <row r="17" spans="2:7" ht="24" customHeight="1">
      <c r="B17" s="3295" t="s">
        <v>727</v>
      </c>
      <c r="C17" s="3297" t="s">
        <v>728</v>
      </c>
      <c r="D17" s="3298"/>
      <c r="E17" s="3298"/>
      <c r="F17" s="3300"/>
      <c r="G17" s="3301"/>
    </row>
    <row r="18" spans="2:7" ht="24" customHeight="1">
      <c r="B18" s="3296"/>
      <c r="C18" s="3297"/>
      <c r="D18" s="3299"/>
      <c r="E18" s="3299"/>
      <c r="F18" s="3279"/>
      <c r="G18" s="3302"/>
    </row>
    <row r="19" spans="2:7" ht="81.75" customHeight="1">
      <c r="B19" s="3234"/>
      <c r="C19" s="3237" t="s">
        <v>735</v>
      </c>
      <c r="D19" s="3280"/>
      <c r="E19" s="3282" t="s">
        <v>736</v>
      </c>
      <c r="F19" s="3287"/>
      <c r="G19" s="3289" t="s">
        <v>767</v>
      </c>
    </row>
    <row r="20" spans="2:7" ht="81.75" customHeight="1">
      <c r="B20" s="3236"/>
      <c r="C20" s="3237"/>
      <c r="D20" s="3281"/>
      <c r="E20" s="3283"/>
      <c r="F20" s="3288"/>
      <c r="G20" s="3290"/>
    </row>
    <row r="21" spans="2:7" ht="43.5" customHeight="1">
      <c r="B21" s="812"/>
      <c r="C21" s="775" t="s">
        <v>738</v>
      </c>
      <c r="D21" s="3240"/>
      <c r="E21" s="3240"/>
      <c r="F21" s="3240"/>
      <c r="G21" s="776" t="s">
        <v>739</v>
      </c>
    </row>
    <row r="22" spans="2:7" ht="4.5" customHeight="1">
      <c r="B22" s="769"/>
      <c r="C22" s="770"/>
      <c r="D22" s="769"/>
      <c r="E22" s="769"/>
      <c r="F22" s="771"/>
      <c r="G22" s="772"/>
    </row>
    <row r="23" spans="2:7">
      <c r="B23" s="3241" t="s">
        <v>740</v>
      </c>
      <c r="C23" s="3241"/>
      <c r="D23" s="3241"/>
      <c r="E23" s="3241"/>
      <c r="F23" s="3241"/>
      <c r="G23" s="3241"/>
    </row>
    <row r="24" spans="2:7" ht="3" customHeight="1">
      <c r="B24" s="3241"/>
      <c r="C24" s="3241"/>
      <c r="D24" s="3241"/>
      <c r="E24" s="3241"/>
      <c r="F24" s="3241"/>
      <c r="G24" s="3241"/>
    </row>
    <row r="25" spans="2:7" ht="32.25" customHeight="1">
      <c r="B25" s="3229" t="s">
        <v>741</v>
      </c>
      <c r="C25" s="3229"/>
      <c r="D25" s="3229"/>
      <c r="E25" s="3229"/>
      <c r="F25" s="3229"/>
      <c r="G25" s="3229"/>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Normal="100" zoomScaleSheetLayoutView="10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0" t="s">
        <v>2156</v>
      </c>
    </row>
    <row r="2" spans="2:7" ht="24.75" customHeight="1">
      <c r="B2" s="3223" t="s">
        <v>1920</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1921</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1042" t="s">
        <v>710</v>
      </c>
      <c r="C8" s="1042" t="s">
        <v>711</v>
      </c>
      <c r="D8" s="3225" t="s">
        <v>712</v>
      </c>
      <c r="E8" s="3226"/>
      <c r="F8" s="3226"/>
      <c r="G8" s="3227"/>
    </row>
    <row r="9" spans="2:7" ht="21.75" customHeight="1" thickTop="1">
      <c r="B9" s="1048" t="s">
        <v>713</v>
      </c>
      <c r="C9" s="1048" t="s">
        <v>714</v>
      </c>
      <c r="D9" s="3279" t="s">
        <v>2139</v>
      </c>
      <c r="E9" s="3279"/>
      <c r="F9" s="3279"/>
      <c r="G9" s="3279"/>
    </row>
    <row r="10" spans="2:7" ht="21.75" customHeight="1">
      <c r="B10" s="811"/>
      <c r="C10" s="1046" t="s">
        <v>716</v>
      </c>
      <c r="D10" s="3222" t="s">
        <v>2138</v>
      </c>
      <c r="E10" s="3222"/>
      <c r="F10" s="3222"/>
      <c r="G10" s="3222"/>
    </row>
    <row r="11" spans="2:7" ht="21.75" customHeight="1">
      <c r="B11" s="1049" t="s">
        <v>713</v>
      </c>
      <c r="C11" s="1049" t="s">
        <v>718</v>
      </c>
      <c r="D11" s="3291" t="s">
        <v>2140</v>
      </c>
      <c r="E11" s="3291"/>
      <c r="F11" s="3291"/>
      <c r="G11" s="3291"/>
    </row>
    <row r="12" spans="2:7" ht="9" customHeight="1">
      <c r="B12" s="755"/>
      <c r="C12" s="755"/>
      <c r="D12" s="755"/>
      <c r="E12" s="755"/>
      <c r="F12" s="755"/>
      <c r="G12" s="755"/>
    </row>
    <row r="13" spans="2:7" ht="19.5" customHeight="1">
      <c r="B13" s="754" t="s">
        <v>1545</v>
      </c>
      <c r="C13" s="754"/>
      <c r="D13" s="754"/>
      <c r="E13" s="754"/>
      <c r="F13" s="754"/>
      <c r="G13" s="754"/>
    </row>
    <row r="14" spans="2:7" s="753" customFormat="1" ht="43.5" customHeight="1" thickBot="1">
      <c r="B14" s="762" t="s">
        <v>710</v>
      </c>
      <c r="C14" s="762" t="s">
        <v>720</v>
      </c>
      <c r="D14" s="3230" t="s">
        <v>721</v>
      </c>
      <c r="E14" s="3230"/>
      <c r="F14" s="762" t="s">
        <v>722</v>
      </c>
      <c r="G14" s="1042" t="s">
        <v>723</v>
      </c>
    </row>
    <row r="15" spans="2:7" ht="156" customHeight="1" thickTop="1">
      <c r="B15" s="1051"/>
      <c r="C15" s="764" t="s">
        <v>724</v>
      </c>
      <c r="D15" s="3231"/>
      <c r="E15" s="3231"/>
      <c r="F15" s="1050"/>
      <c r="G15" s="766" t="s">
        <v>725</v>
      </c>
    </row>
    <row r="16" spans="2:7" ht="53.1" customHeight="1">
      <c r="B16" s="1051"/>
      <c r="C16" s="1045" t="s">
        <v>726</v>
      </c>
      <c r="D16" s="3232"/>
      <c r="E16" s="3232"/>
      <c r="F16" s="3233"/>
      <c r="G16" s="768" t="s">
        <v>1895</v>
      </c>
    </row>
    <row r="17" spans="2:7" ht="24" customHeight="1">
      <c r="B17" s="3295" t="s">
        <v>727</v>
      </c>
      <c r="C17" s="3297" t="s">
        <v>728</v>
      </c>
      <c r="D17" s="3298"/>
      <c r="E17" s="3298"/>
      <c r="F17" s="3300"/>
      <c r="G17" s="3301"/>
    </row>
    <row r="18" spans="2:7" ht="24" customHeight="1">
      <c r="B18" s="3296"/>
      <c r="C18" s="3297"/>
      <c r="D18" s="3299"/>
      <c r="E18" s="3299"/>
      <c r="F18" s="3279"/>
      <c r="G18" s="3302"/>
    </row>
    <row r="19" spans="2:7" ht="81.75" customHeight="1">
      <c r="B19" s="3234"/>
      <c r="C19" s="3237" t="s">
        <v>735</v>
      </c>
      <c r="D19" s="3280"/>
      <c r="E19" s="3282" t="s">
        <v>736</v>
      </c>
      <c r="F19" s="3287"/>
      <c r="G19" s="3289" t="s">
        <v>1928</v>
      </c>
    </row>
    <row r="20" spans="2:7" ht="81.75" customHeight="1">
      <c r="B20" s="3236"/>
      <c r="C20" s="3237"/>
      <c r="D20" s="3281"/>
      <c r="E20" s="3283"/>
      <c r="F20" s="3288"/>
      <c r="G20" s="3290"/>
    </row>
    <row r="21" spans="2:7" ht="43.5" customHeight="1">
      <c r="B21" s="1051"/>
      <c r="C21" s="775" t="s">
        <v>738</v>
      </c>
      <c r="D21" s="3240"/>
      <c r="E21" s="3240"/>
      <c r="F21" s="3240"/>
      <c r="G21" s="776" t="s">
        <v>739</v>
      </c>
    </row>
    <row r="22" spans="2:7" ht="4.5" customHeight="1">
      <c r="B22" s="769"/>
      <c r="C22" s="770"/>
      <c r="D22" s="769"/>
      <c r="E22" s="769"/>
      <c r="F22" s="771"/>
      <c r="G22" s="772"/>
    </row>
    <row r="23" spans="2:7">
      <c r="B23" s="3241" t="s">
        <v>740</v>
      </c>
      <c r="C23" s="3241"/>
      <c r="D23" s="3241"/>
      <c r="E23" s="3241"/>
      <c r="F23" s="3241"/>
      <c r="G23" s="3241"/>
    </row>
    <row r="24" spans="2:7" ht="3" customHeight="1">
      <c r="B24" s="3241"/>
      <c r="C24" s="3241"/>
      <c r="D24" s="3241"/>
      <c r="E24" s="3241"/>
      <c r="F24" s="3241"/>
      <c r="G24" s="3241"/>
    </row>
    <row r="25" spans="2:7" ht="32.25" customHeight="1">
      <c r="B25" s="3229" t="s">
        <v>741</v>
      </c>
      <c r="C25" s="3229"/>
      <c r="D25" s="3229"/>
      <c r="E25" s="3229"/>
      <c r="F25" s="3229"/>
      <c r="G25" s="3229"/>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8273" r:id="rId4" name="Check Box 1">
              <controlPr defaultSize="0" autoFill="0" autoLine="0" autoPict="0">
                <anchor moveWithCells="1">
                  <from>
                    <xdr:col>1</xdr:col>
                    <xdr:colOff>295275</xdr:colOff>
                    <xdr:row>9</xdr:row>
                    <xdr:rowOff>47625</xdr:rowOff>
                  </from>
                  <to>
                    <xdr:col>2</xdr:col>
                    <xdr:colOff>19050</xdr:colOff>
                    <xdr:row>9</xdr:row>
                    <xdr:rowOff>209550</xdr:rowOff>
                  </to>
                </anchor>
              </controlPr>
            </control>
          </mc:Choice>
        </mc:AlternateContent>
        <mc:AlternateContent xmlns:mc="http://schemas.openxmlformats.org/markup-compatibility/2006">
          <mc:Choice Requires="x14">
            <control shapeId="1078274"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8275" r:id="rId6" name="Check Box 3">
              <controlPr defaultSize="0" autoFill="0" autoLine="0" autoPict="0">
                <anchor moveWithCells="1">
                  <from>
                    <xdr:col>1</xdr:col>
                    <xdr:colOff>304800</xdr:colOff>
                    <xdr:row>15</xdr:row>
                    <xdr:rowOff>180975</xdr:rowOff>
                  </from>
                  <to>
                    <xdr:col>2</xdr:col>
                    <xdr:colOff>28575</xdr:colOff>
                    <xdr:row>15</xdr:row>
                    <xdr:rowOff>352425</xdr:rowOff>
                  </to>
                </anchor>
              </controlPr>
            </control>
          </mc:Choice>
        </mc:AlternateContent>
        <mc:AlternateContent xmlns:mc="http://schemas.openxmlformats.org/markup-compatibility/2006">
          <mc:Choice Requires="x14">
            <control shapeId="1078276"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8277"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8278" r:id="rId9" name="Check Box 6">
              <controlPr defaultSize="0" autoFill="0" autoLine="0" autoPict="0">
                <anchor moveWithCells="1">
                  <from>
                    <xdr:col>3</xdr:col>
                    <xdr:colOff>19050</xdr:colOff>
                    <xdr:row>18</xdr:row>
                    <xdr:rowOff>723900</xdr:rowOff>
                  </from>
                  <to>
                    <xdr:col>4</xdr:col>
                    <xdr:colOff>314325</xdr:colOff>
                    <xdr:row>19</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topLeftCell="A13" zoomScale="80" zoomScaleNormal="100" zoomScaleSheetLayoutView="80" workbookViewId="0">
      <selection activeCell="B12" sqref="B12:E12"/>
    </sheetView>
  </sheetViews>
  <sheetFormatPr defaultColWidth="9" defaultRowHeight="13.5"/>
  <cols>
    <col min="1" max="1" width="9" style="388"/>
    <col min="2" max="2" width="11.25" style="388" customWidth="1"/>
    <col min="3" max="8" width="9" style="388"/>
    <col min="9" max="9" width="7.625" style="388" customWidth="1"/>
    <col min="10" max="16384" width="9" style="388"/>
  </cols>
  <sheetData>
    <row r="1" spans="1:10">
      <c r="I1" s="389" t="s">
        <v>623</v>
      </c>
    </row>
    <row r="7" spans="1:10" ht="29.25" customHeight="1">
      <c r="A7" s="1878" t="s">
        <v>624</v>
      </c>
      <c r="B7" s="1878"/>
      <c r="C7" s="1878"/>
      <c r="D7" s="1878"/>
      <c r="E7" s="1878"/>
      <c r="F7" s="1878"/>
      <c r="G7" s="1878"/>
      <c r="H7" s="1878"/>
      <c r="I7" s="1878"/>
      <c r="J7" s="1878"/>
    </row>
    <row r="12" spans="1:10">
      <c r="B12" s="1879" t="str">
        <f>IF(入力シート!C24&lt;30000000,"福岡県"&amp;入力シート!C5&amp;"長　殿","福岡県知事　殿")</f>
        <v>福岡県○○県土整備事務所長　殿</v>
      </c>
      <c r="C12" s="1879"/>
      <c r="D12" s="1879"/>
      <c r="E12" s="1879"/>
    </row>
    <row r="17" spans="2:8">
      <c r="B17" s="390" t="s">
        <v>625</v>
      </c>
      <c r="C17" s="1880" t="str">
        <f>"50"&amp;入力シート!C3&amp;"-"&amp;入力シート!C4</f>
        <v>507-12345-001</v>
      </c>
      <c r="D17" s="1880"/>
      <c r="E17" s="1880"/>
      <c r="F17" s="392"/>
      <c r="G17" s="392"/>
      <c r="H17" s="392"/>
    </row>
    <row r="18" spans="2:8">
      <c r="B18" s="393"/>
    </row>
    <row r="19" spans="2:8">
      <c r="B19" s="390" t="s">
        <v>626</v>
      </c>
      <c r="C19" s="395" t="str">
        <f>入力シート!C11</f>
        <v>主要地方道博多天神線</v>
      </c>
      <c r="D19" s="395"/>
      <c r="E19" s="395"/>
      <c r="F19" s="395"/>
      <c r="G19" s="391"/>
      <c r="H19" s="391"/>
    </row>
    <row r="20" spans="2:8">
      <c r="B20" s="393"/>
    </row>
    <row r="21" spans="2:8">
      <c r="B21" s="390" t="s">
        <v>627</v>
      </c>
      <c r="C21" s="395" t="str">
        <f>入力シート!C10</f>
        <v>県道博多天神線排水性舗装工事（第２工区）</v>
      </c>
      <c r="D21" s="395"/>
      <c r="E21" s="395"/>
      <c r="F21" s="395"/>
      <c r="G21" s="391"/>
      <c r="H21" s="391"/>
    </row>
    <row r="22" spans="2:8">
      <c r="B22" s="393"/>
    </row>
    <row r="23" spans="2:8">
      <c r="B23" s="390" t="s">
        <v>628</v>
      </c>
      <c r="C23" s="391"/>
      <c r="D23" s="1877"/>
      <c r="E23" s="1877"/>
      <c r="F23" s="1877"/>
      <c r="G23" s="1877"/>
      <c r="H23" s="391"/>
    </row>
    <row r="24" spans="2:8">
      <c r="B24" s="393"/>
    </row>
    <row r="25" spans="2:8">
      <c r="B25" s="393"/>
      <c r="D25" s="388" t="s">
        <v>629</v>
      </c>
    </row>
    <row r="26" spans="2:8">
      <c r="B26" s="390" t="s">
        <v>78</v>
      </c>
      <c r="C26" s="391"/>
      <c r="D26" s="1877"/>
      <c r="E26" s="1877"/>
      <c r="F26" s="1877"/>
      <c r="G26" s="1877"/>
      <c r="H26" s="391"/>
    </row>
    <row r="27" spans="2:8">
      <c r="B27" s="394"/>
      <c r="C27" s="392"/>
      <c r="D27" s="392"/>
      <c r="E27" s="392"/>
      <c r="F27" s="392"/>
      <c r="G27" s="392"/>
      <c r="H27" s="392"/>
    </row>
    <row r="28" spans="2:8">
      <c r="B28" s="394"/>
      <c r="C28" s="392"/>
      <c r="D28" s="392"/>
      <c r="E28" s="392"/>
      <c r="F28" s="392"/>
      <c r="G28" s="392"/>
      <c r="H28" s="392"/>
    </row>
    <row r="29" spans="2:8">
      <c r="B29" s="394" t="s">
        <v>630</v>
      </c>
      <c r="C29" s="392"/>
      <c r="D29" s="392"/>
      <c r="E29" s="392"/>
      <c r="F29" s="392"/>
      <c r="G29" s="392"/>
      <c r="H29" s="392"/>
    </row>
    <row r="30" spans="2:8">
      <c r="B30" s="394" t="s">
        <v>631</v>
      </c>
      <c r="C30" s="392"/>
      <c r="D30" s="392"/>
      <c r="E30" s="392"/>
      <c r="F30" s="392"/>
      <c r="G30" s="392"/>
      <c r="H30" s="392"/>
    </row>
    <row r="31" spans="2:8">
      <c r="B31" s="394" t="s">
        <v>632</v>
      </c>
      <c r="C31" s="392"/>
      <c r="D31" s="392"/>
      <c r="E31" s="392"/>
      <c r="F31" s="392"/>
      <c r="G31" s="392"/>
      <c r="H31" s="392"/>
    </row>
    <row r="32" spans="2:8">
      <c r="B32" s="394" t="s">
        <v>633</v>
      </c>
      <c r="C32" s="392"/>
      <c r="D32" s="392"/>
      <c r="E32" s="392"/>
      <c r="F32" s="392"/>
      <c r="G32" s="392"/>
      <c r="H32" s="392"/>
    </row>
    <row r="33" spans="2:9">
      <c r="B33" s="394" t="s">
        <v>634</v>
      </c>
      <c r="C33" s="392"/>
      <c r="D33" s="392"/>
      <c r="E33" s="392"/>
      <c r="F33" s="392"/>
      <c r="G33" s="392"/>
      <c r="H33" s="392"/>
    </row>
    <row r="34" spans="2:9">
      <c r="B34" s="394" t="s">
        <v>635</v>
      </c>
      <c r="C34" s="392"/>
      <c r="D34" s="392"/>
      <c r="E34" s="392"/>
      <c r="F34" s="392"/>
      <c r="G34" s="392"/>
      <c r="H34" s="392"/>
    </row>
    <row r="35" spans="2:9" ht="27" customHeight="1">
      <c r="B35" s="394"/>
      <c r="C35" s="394"/>
      <c r="D35" s="394"/>
      <c r="E35" s="394"/>
      <c r="F35" s="394"/>
      <c r="G35" s="394"/>
      <c r="H35" s="394"/>
      <c r="I35" s="394"/>
    </row>
    <row r="36" spans="2:9" ht="27" customHeight="1">
      <c r="B36" s="394"/>
      <c r="C36" s="394"/>
      <c r="D36" s="394"/>
      <c r="E36" s="394"/>
      <c r="F36" s="394"/>
      <c r="G36" s="394"/>
      <c r="H36" s="394"/>
      <c r="I36" s="394"/>
    </row>
    <row r="37" spans="2:9" ht="27" customHeight="1">
      <c r="B37" s="394"/>
      <c r="C37" s="394"/>
      <c r="D37" s="394"/>
      <c r="E37" s="394"/>
      <c r="F37" s="394"/>
      <c r="G37" s="394"/>
      <c r="H37" s="394"/>
      <c r="I37" s="394"/>
    </row>
    <row r="39" spans="2:9">
      <c r="C39" s="1876">
        <v>37778</v>
      </c>
      <c r="D39" s="1876"/>
      <c r="E39" s="1876"/>
      <c r="F39" s="1876"/>
    </row>
    <row r="41" spans="2:9">
      <c r="E41" s="388" t="s">
        <v>636</v>
      </c>
    </row>
    <row r="42" spans="2:9">
      <c r="F42" s="1875" t="str">
        <f>入力シート!C25</f>
        <v>福岡市博多区東公園７－７</v>
      </c>
      <c r="G42" s="1875"/>
      <c r="H42" s="1875"/>
    </row>
    <row r="43" spans="2:9">
      <c r="E43" s="388" t="s">
        <v>637</v>
      </c>
    </row>
    <row r="44" spans="2:9">
      <c r="F44" s="1875" t="str">
        <f>入力シート!C26</f>
        <v>(株）福岡企画技調</v>
      </c>
      <c r="G44" s="1875"/>
      <c r="H44" s="1875"/>
    </row>
    <row r="45" spans="2:9">
      <c r="E45" s="388" t="s">
        <v>638</v>
      </c>
      <c r="F45" s="1875" t="str">
        <f>入力シート!C27</f>
        <v>代表取締役　企画太郎</v>
      </c>
      <c r="G45" s="1875"/>
      <c r="H45" s="1875"/>
      <c r="I45" s="388" t="s">
        <v>639</v>
      </c>
    </row>
  </sheetData>
  <mergeCells count="9">
    <mergeCell ref="F45:H45"/>
    <mergeCell ref="C39:F39"/>
    <mergeCell ref="D23:G23"/>
    <mergeCell ref="D26:G26"/>
    <mergeCell ref="A7:J7"/>
    <mergeCell ref="B12:E12"/>
    <mergeCell ref="C17:E17"/>
    <mergeCell ref="F42:H42"/>
    <mergeCell ref="F44:H44"/>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G1" sqref="G1"/>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0" t="s">
        <v>2156</v>
      </c>
    </row>
    <row r="2" spans="2:7" ht="24.75" customHeight="1">
      <c r="B2" s="3223" t="s">
        <v>1922</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1923</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1042" t="s">
        <v>710</v>
      </c>
      <c r="C8" s="1042" t="s">
        <v>711</v>
      </c>
      <c r="D8" s="3225" t="s">
        <v>712</v>
      </c>
      <c r="E8" s="3226"/>
      <c r="F8" s="3226"/>
      <c r="G8" s="3227"/>
    </row>
    <row r="9" spans="2:7" ht="21.75" customHeight="1" thickTop="1">
      <c r="B9" s="1048" t="s">
        <v>713</v>
      </c>
      <c r="C9" s="1048" t="s">
        <v>714</v>
      </c>
      <c r="D9" s="3279" t="s">
        <v>2141</v>
      </c>
      <c r="E9" s="3279"/>
      <c r="F9" s="3279"/>
      <c r="G9" s="3279"/>
    </row>
    <row r="10" spans="2:7" ht="21.75" customHeight="1">
      <c r="B10" s="811"/>
      <c r="C10" s="1046" t="s">
        <v>716</v>
      </c>
      <c r="D10" s="3222" t="s">
        <v>2142</v>
      </c>
      <c r="E10" s="3222"/>
      <c r="F10" s="3222"/>
      <c r="G10" s="3222"/>
    </row>
    <row r="11" spans="2:7" ht="21.75" customHeight="1">
      <c r="B11" s="1049" t="s">
        <v>713</v>
      </c>
      <c r="C11" s="1049" t="s">
        <v>718</v>
      </c>
      <c r="D11" s="3291" t="s">
        <v>2143</v>
      </c>
      <c r="E11" s="3291"/>
      <c r="F11" s="3291"/>
      <c r="G11" s="3291"/>
    </row>
    <row r="12" spans="2:7" ht="9" customHeight="1">
      <c r="B12" s="755"/>
      <c r="C12" s="755"/>
      <c r="D12" s="755"/>
      <c r="E12" s="755"/>
      <c r="F12" s="755"/>
      <c r="G12" s="755"/>
    </row>
    <row r="13" spans="2:7" ht="19.5" customHeight="1">
      <c r="B13" s="754" t="s">
        <v>1545</v>
      </c>
      <c r="C13" s="754"/>
      <c r="D13" s="754"/>
      <c r="E13" s="754"/>
      <c r="F13" s="754"/>
      <c r="G13" s="754"/>
    </row>
    <row r="14" spans="2:7" s="753" customFormat="1" ht="43.5" customHeight="1" thickBot="1">
      <c r="B14" s="762" t="s">
        <v>710</v>
      </c>
      <c r="C14" s="762" t="s">
        <v>720</v>
      </c>
      <c r="D14" s="3230" t="s">
        <v>721</v>
      </c>
      <c r="E14" s="3230"/>
      <c r="F14" s="762" t="s">
        <v>722</v>
      </c>
      <c r="G14" s="1042" t="s">
        <v>723</v>
      </c>
    </row>
    <row r="15" spans="2:7" ht="156" customHeight="1" thickTop="1">
      <c r="B15" s="1051"/>
      <c r="C15" s="764" t="s">
        <v>724</v>
      </c>
      <c r="D15" s="3231"/>
      <c r="E15" s="3231"/>
      <c r="F15" s="1050"/>
      <c r="G15" s="766" t="s">
        <v>1929</v>
      </c>
    </row>
    <row r="16" spans="2:7" ht="53.1" customHeight="1">
      <c r="B16" s="1051"/>
      <c r="C16" s="1045" t="s">
        <v>726</v>
      </c>
      <c r="D16" s="3232"/>
      <c r="E16" s="3232"/>
      <c r="F16" s="3233"/>
      <c r="G16" s="768" t="s">
        <v>1895</v>
      </c>
    </row>
    <row r="17" spans="2:7" ht="24" customHeight="1">
      <c r="B17" s="3295" t="s">
        <v>727</v>
      </c>
      <c r="C17" s="3297" t="s">
        <v>728</v>
      </c>
      <c r="D17" s="3298"/>
      <c r="E17" s="3298"/>
      <c r="F17" s="3300"/>
      <c r="G17" s="3301"/>
    </row>
    <row r="18" spans="2:7" ht="24" customHeight="1">
      <c r="B18" s="3296"/>
      <c r="C18" s="3297"/>
      <c r="D18" s="3299"/>
      <c r="E18" s="3299"/>
      <c r="F18" s="3279"/>
      <c r="G18" s="3302"/>
    </row>
    <row r="19" spans="2:7" ht="81.75" customHeight="1">
      <c r="B19" s="3234"/>
      <c r="C19" s="3237" t="s">
        <v>735</v>
      </c>
      <c r="D19" s="3280"/>
      <c r="E19" s="3282" t="s">
        <v>736</v>
      </c>
      <c r="F19" s="3287"/>
      <c r="G19" s="3289" t="s">
        <v>1928</v>
      </c>
    </row>
    <row r="20" spans="2:7" ht="81.75" customHeight="1">
      <c r="B20" s="3236"/>
      <c r="C20" s="3237"/>
      <c r="D20" s="3281"/>
      <c r="E20" s="3283"/>
      <c r="F20" s="3288"/>
      <c r="G20" s="3290"/>
    </row>
    <row r="21" spans="2:7" ht="43.5" customHeight="1">
      <c r="B21" s="1051"/>
      <c r="C21" s="775" t="s">
        <v>738</v>
      </c>
      <c r="D21" s="3240"/>
      <c r="E21" s="3240"/>
      <c r="F21" s="3240"/>
      <c r="G21" s="776" t="s">
        <v>739</v>
      </c>
    </row>
    <row r="22" spans="2:7" ht="4.5" customHeight="1">
      <c r="B22" s="769"/>
      <c r="C22" s="770"/>
      <c r="D22" s="769"/>
      <c r="E22" s="769"/>
      <c r="F22" s="771"/>
      <c r="G22" s="772"/>
    </row>
    <row r="23" spans="2:7">
      <c r="B23" s="3241" t="s">
        <v>740</v>
      </c>
      <c r="C23" s="3241"/>
      <c r="D23" s="3241"/>
      <c r="E23" s="3241"/>
      <c r="F23" s="3241"/>
      <c r="G23" s="3241"/>
    </row>
    <row r="24" spans="2:7" ht="3" customHeight="1">
      <c r="B24" s="3241"/>
      <c r="C24" s="3241"/>
      <c r="D24" s="3241"/>
      <c r="E24" s="3241"/>
      <c r="F24" s="3241"/>
      <c r="G24" s="3241"/>
    </row>
    <row r="25" spans="2:7" ht="32.25" customHeight="1">
      <c r="B25" s="3229" t="s">
        <v>741</v>
      </c>
      <c r="C25" s="3229"/>
      <c r="D25" s="3229"/>
      <c r="E25" s="3229"/>
      <c r="F25" s="3229"/>
      <c r="G25" s="3229"/>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9297"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079298"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9299"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079300"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9301"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9302"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7" zoomScaleNormal="100" zoomScaleSheetLayoutView="100" workbookViewId="0">
      <selection activeCell="F19" sqref="F19:F20"/>
    </sheetView>
  </sheetViews>
  <sheetFormatPr defaultColWidth="8.875" defaultRowHeight="13.5"/>
  <cols>
    <col min="1" max="1" width="0.875" style="750" customWidth="1"/>
    <col min="2" max="2" width="12.5" style="750" bestFit="1" customWidth="1"/>
    <col min="3" max="3" width="15.25" style="751" customWidth="1"/>
    <col min="4" max="4" width="3.125" style="752" bestFit="1" customWidth="1"/>
    <col min="5" max="5" width="13" style="753" customWidth="1"/>
    <col min="6" max="6" width="9.875" style="750" customWidth="1"/>
    <col min="7" max="7" width="57.625" style="750" customWidth="1"/>
    <col min="8" max="8" width="12.125" style="750" customWidth="1"/>
    <col min="9" max="16384" width="8.875" style="750"/>
  </cols>
  <sheetData>
    <row r="1" spans="2:7">
      <c r="G1" s="1450" t="s">
        <v>2156</v>
      </c>
    </row>
    <row r="2" spans="2:7" ht="24.75" customHeight="1">
      <c r="B2" s="3223" t="s">
        <v>2136</v>
      </c>
      <c r="C2" s="3223"/>
      <c r="D2" s="3223"/>
      <c r="E2" s="3223"/>
      <c r="F2" s="3223"/>
      <c r="G2" s="3223"/>
    </row>
    <row r="3" spans="2:7" ht="19.5" customHeight="1">
      <c r="B3" s="3224" t="str">
        <f>入力シート!$C$10</f>
        <v>県道博多天神線排水性舗装工事（第２工区）</v>
      </c>
      <c r="C3" s="3224"/>
      <c r="D3" s="3224"/>
      <c r="E3" s="3224"/>
      <c r="F3" s="3224"/>
      <c r="G3" s="3224"/>
    </row>
    <row r="4" spans="2:7" ht="19.5" customHeight="1">
      <c r="B4" s="754"/>
      <c r="C4" s="755"/>
      <c r="D4" s="755"/>
      <c r="E4" s="755"/>
      <c r="F4" s="755"/>
      <c r="G4" s="798" t="str">
        <f>入力シート!$C$26</f>
        <v>(株）福岡企画技調</v>
      </c>
    </row>
    <row r="5" spans="2:7" ht="19.5" customHeight="1">
      <c r="B5" s="750" t="s">
        <v>2137</v>
      </c>
      <c r="C5" s="755"/>
      <c r="D5" s="755"/>
      <c r="E5" s="755"/>
      <c r="F5" s="755"/>
      <c r="G5" s="755"/>
    </row>
    <row r="6" spans="2:7" ht="9" customHeight="1">
      <c r="B6" s="755"/>
      <c r="C6" s="755"/>
      <c r="D6" s="755"/>
      <c r="E6" s="755"/>
      <c r="F6" s="755"/>
      <c r="G6" s="755"/>
    </row>
    <row r="7" spans="2:7" ht="19.5" customHeight="1">
      <c r="B7" s="754" t="s">
        <v>1597</v>
      </c>
      <c r="C7" s="754"/>
      <c r="D7" s="754"/>
      <c r="E7" s="754"/>
      <c r="F7" s="754"/>
      <c r="G7" s="756"/>
    </row>
    <row r="8" spans="2:7" ht="21.75" customHeight="1" thickBot="1">
      <c r="B8" s="1433" t="s">
        <v>710</v>
      </c>
      <c r="C8" s="1433" t="s">
        <v>711</v>
      </c>
      <c r="D8" s="3225" t="s">
        <v>712</v>
      </c>
      <c r="E8" s="3226"/>
      <c r="F8" s="3226"/>
      <c r="G8" s="3227"/>
    </row>
    <row r="9" spans="2:7" ht="21.75" customHeight="1" thickTop="1">
      <c r="B9" s="1437" t="s">
        <v>713</v>
      </c>
      <c r="C9" s="1437" t="s">
        <v>714</v>
      </c>
      <c r="D9" s="3279" t="s">
        <v>2153</v>
      </c>
      <c r="E9" s="3279"/>
      <c r="F9" s="3279"/>
      <c r="G9" s="3279"/>
    </row>
    <row r="10" spans="2:7" ht="21.75" customHeight="1">
      <c r="B10" s="811"/>
      <c r="C10" s="1435" t="s">
        <v>716</v>
      </c>
      <c r="D10" s="3222" t="s">
        <v>2154</v>
      </c>
      <c r="E10" s="3222"/>
      <c r="F10" s="3222"/>
      <c r="G10" s="3222"/>
    </row>
    <row r="11" spans="2:7" ht="21.75" customHeight="1">
      <c r="B11" s="1438" t="s">
        <v>713</v>
      </c>
      <c r="C11" s="1438" t="s">
        <v>718</v>
      </c>
      <c r="D11" s="3291" t="s">
        <v>2155</v>
      </c>
      <c r="E11" s="3291"/>
      <c r="F11" s="3291"/>
      <c r="G11" s="3291"/>
    </row>
    <row r="12" spans="2:7" ht="9" customHeight="1">
      <c r="B12" s="755"/>
      <c r="C12" s="755"/>
      <c r="D12" s="755"/>
      <c r="E12" s="755"/>
      <c r="F12" s="755"/>
      <c r="G12" s="755"/>
    </row>
    <row r="13" spans="2:7" ht="19.5" customHeight="1">
      <c r="B13" s="754" t="s">
        <v>1545</v>
      </c>
      <c r="C13" s="754"/>
      <c r="D13" s="754"/>
      <c r="E13" s="754"/>
      <c r="F13" s="754"/>
      <c r="G13" s="754"/>
    </row>
    <row r="14" spans="2:7" s="753" customFormat="1" ht="43.5" customHeight="1" thickBot="1">
      <c r="B14" s="762" t="s">
        <v>710</v>
      </c>
      <c r="C14" s="762" t="s">
        <v>720</v>
      </c>
      <c r="D14" s="3230" t="s">
        <v>721</v>
      </c>
      <c r="E14" s="3230"/>
      <c r="F14" s="762" t="s">
        <v>722</v>
      </c>
      <c r="G14" s="1433" t="s">
        <v>723</v>
      </c>
    </row>
    <row r="15" spans="2:7" ht="156" customHeight="1" thickTop="1">
      <c r="B15" s="1439"/>
      <c r="C15" s="764" t="s">
        <v>724</v>
      </c>
      <c r="D15" s="3231"/>
      <c r="E15" s="3231"/>
      <c r="F15" s="1436"/>
      <c r="G15" s="766" t="s">
        <v>725</v>
      </c>
    </row>
    <row r="16" spans="2:7" ht="53.1" customHeight="1">
      <c r="B16" s="1439"/>
      <c r="C16" s="1434" t="s">
        <v>726</v>
      </c>
      <c r="D16" s="3232"/>
      <c r="E16" s="3232"/>
      <c r="F16" s="3233"/>
      <c r="G16" s="768" t="s">
        <v>1895</v>
      </c>
    </row>
    <row r="17" spans="2:7" ht="24" customHeight="1">
      <c r="B17" s="3295" t="s">
        <v>727</v>
      </c>
      <c r="C17" s="3297" t="s">
        <v>728</v>
      </c>
      <c r="D17" s="3298"/>
      <c r="E17" s="3298"/>
      <c r="F17" s="3300"/>
      <c r="G17" s="3301"/>
    </row>
    <row r="18" spans="2:7" ht="24" customHeight="1">
      <c r="B18" s="3296"/>
      <c r="C18" s="3297"/>
      <c r="D18" s="3299"/>
      <c r="E18" s="3299"/>
      <c r="F18" s="3279"/>
      <c r="G18" s="3302"/>
    </row>
    <row r="19" spans="2:7" ht="81.75" customHeight="1">
      <c r="B19" s="3234"/>
      <c r="C19" s="3237" t="s">
        <v>735</v>
      </c>
      <c r="D19" s="3280"/>
      <c r="E19" s="3282" t="s">
        <v>736</v>
      </c>
      <c r="F19" s="3287"/>
      <c r="G19" s="3289" t="s">
        <v>767</v>
      </c>
    </row>
    <row r="20" spans="2:7" ht="81.75" customHeight="1">
      <c r="B20" s="3236"/>
      <c r="C20" s="3237"/>
      <c r="D20" s="3281"/>
      <c r="E20" s="3283"/>
      <c r="F20" s="3288"/>
      <c r="G20" s="3290"/>
    </row>
    <row r="21" spans="2:7" ht="43.5" customHeight="1">
      <c r="B21" s="1439"/>
      <c r="C21" s="775" t="s">
        <v>738</v>
      </c>
      <c r="D21" s="3240"/>
      <c r="E21" s="3240"/>
      <c r="F21" s="3240"/>
      <c r="G21" s="776" t="s">
        <v>739</v>
      </c>
    </row>
    <row r="22" spans="2:7" ht="4.5" customHeight="1">
      <c r="B22" s="769"/>
      <c r="C22" s="770"/>
      <c r="D22" s="769"/>
      <c r="E22" s="769"/>
      <c r="F22" s="771"/>
      <c r="G22" s="772"/>
    </row>
    <row r="23" spans="2:7">
      <c r="B23" s="3241" t="s">
        <v>740</v>
      </c>
      <c r="C23" s="3241"/>
      <c r="D23" s="3241"/>
      <c r="E23" s="3241"/>
      <c r="F23" s="3241"/>
      <c r="G23" s="3241"/>
    </row>
    <row r="24" spans="2:7" ht="3" customHeight="1">
      <c r="B24" s="3241"/>
      <c r="C24" s="3241"/>
      <c r="D24" s="3241"/>
      <c r="E24" s="3241"/>
      <c r="F24" s="3241"/>
      <c r="G24" s="3241"/>
    </row>
    <row r="25" spans="2:7" ht="32.25" customHeight="1">
      <c r="B25" s="3229" t="s">
        <v>741</v>
      </c>
      <c r="C25" s="3229"/>
      <c r="D25" s="3229"/>
      <c r="E25" s="3229"/>
      <c r="F25" s="3229"/>
      <c r="G25" s="3229"/>
    </row>
    <row r="26" spans="2:7" ht="3" customHeight="1">
      <c r="B26" s="754"/>
    </row>
    <row r="27" spans="2:7">
      <c r="B27" s="750" t="s">
        <v>742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00129" r:id="rId4" name="Check Box 1">
              <controlPr defaultSize="0" autoFill="0" autoLine="0" autoPict="0">
                <anchor moveWithCells="1">
                  <from>
                    <xdr:col>1</xdr:col>
                    <xdr:colOff>295275</xdr:colOff>
                    <xdr:row>9</xdr:row>
                    <xdr:rowOff>47625</xdr:rowOff>
                  </from>
                  <to>
                    <xdr:col>2</xdr:col>
                    <xdr:colOff>9525</xdr:colOff>
                    <xdr:row>9</xdr:row>
                    <xdr:rowOff>200025</xdr:rowOff>
                  </to>
                </anchor>
              </controlPr>
            </control>
          </mc:Choice>
        </mc:AlternateContent>
        <mc:AlternateContent xmlns:mc="http://schemas.openxmlformats.org/markup-compatibility/2006">
          <mc:Choice Requires="x14">
            <control shapeId="1200130"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200131"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200132"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00133" r:id="rId8" name="Check Box 5">
              <controlPr defaultSize="0" autoFill="0" autoLine="0" autoPict="0">
                <anchor moveWithCells="1">
                  <from>
                    <xdr:col>1</xdr:col>
                    <xdr:colOff>304800</xdr:colOff>
                    <xdr:row>20</xdr:row>
                    <xdr:rowOff>142875</xdr:rowOff>
                  </from>
                  <to>
                    <xdr:col>2</xdr:col>
                    <xdr:colOff>28575</xdr:colOff>
                    <xdr:row>20</xdr:row>
                    <xdr:rowOff>295275</xdr:rowOff>
                  </to>
                </anchor>
              </controlPr>
            </control>
          </mc:Choice>
        </mc:AlternateContent>
        <mc:AlternateContent xmlns:mc="http://schemas.openxmlformats.org/markup-compatibility/2006">
          <mc:Choice Requires="x14">
            <control shapeId="1200134"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11" sqref="C11"/>
    </sheetView>
  </sheetViews>
  <sheetFormatPr defaultRowHeight="13.5"/>
  <sheetData>
    <row r="7" spans="2:7">
      <c r="B7" t="s">
        <v>836</v>
      </c>
      <c r="C7" s="804" t="str">
        <f>入力シート!C10</f>
        <v>県道博多天神線排水性舗装工事（第２工区）</v>
      </c>
      <c r="D7" s="804"/>
      <c r="E7" s="804"/>
      <c r="F7" s="804"/>
      <c r="G7" s="804"/>
    </row>
  </sheetData>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4" sqref="C4"/>
    </sheetView>
  </sheetViews>
  <sheetFormatPr defaultRowHeight="13.5"/>
  <cols>
    <col min="1" max="1" width="3.5" style="238" bestFit="1" customWidth="1"/>
    <col min="2" max="2" width="15.75" customWidth="1"/>
    <col min="3" max="3" width="6.75" bestFit="1" customWidth="1"/>
    <col min="4" max="4" width="21.25" style="442" customWidth="1"/>
    <col min="5" max="5" width="27.125" style="442" customWidth="1"/>
    <col min="6" max="6" width="10" customWidth="1"/>
  </cols>
  <sheetData>
    <row r="1" spans="1:6" ht="17.25" customHeight="1">
      <c r="A1" s="3323"/>
      <c r="B1" s="3323"/>
    </row>
    <row r="2" spans="1:6" ht="17.25" customHeight="1">
      <c r="E2" s="3335">
        <v>37778</v>
      </c>
      <c r="F2" s="3335"/>
    </row>
    <row r="3" spans="1:6" ht="17.25" customHeight="1">
      <c r="E3" s="444"/>
      <c r="F3" s="388"/>
    </row>
    <row r="4" spans="1:6" ht="22.5" customHeight="1">
      <c r="B4" s="780" t="s">
        <v>1519</v>
      </c>
      <c r="C4" s="805" t="str">
        <f>入力シート!C10</f>
        <v>県道博多天神線排水性舗装工事（第２工区）</v>
      </c>
      <c r="D4" s="806"/>
      <c r="E4" s="797"/>
      <c r="F4" s="779"/>
    </row>
    <row r="5" spans="1:6" ht="22.5" customHeight="1">
      <c r="B5" s="780" t="s">
        <v>1520</v>
      </c>
      <c r="C5" s="807"/>
      <c r="D5" s="808"/>
      <c r="E5" s="809"/>
      <c r="F5" s="779"/>
    </row>
    <row r="6" spans="1:6" ht="22.5" customHeight="1">
      <c r="B6" s="780" t="s">
        <v>1521</v>
      </c>
      <c r="C6" s="807"/>
      <c r="D6" s="808"/>
      <c r="E6" s="809"/>
      <c r="F6" s="779"/>
    </row>
    <row r="8" spans="1:6" ht="20.25" customHeight="1">
      <c r="A8" s="3324" t="s">
        <v>796</v>
      </c>
      <c r="B8" s="3324"/>
      <c r="C8" s="3324"/>
      <c r="D8" s="3324"/>
      <c r="E8" s="3324"/>
      <c r="F8" s="3324"/>
    </row>
    <row r="10" spans="1:6" s="434" customFormat="1" ht="39.75" customHeight="1">
      <c r="A10" s="3325" t="s">
        <v>28</v>
      </c>
      <c r="B10" s="3325"/>
      <c r="C10" s="749" t="s">
        <v>797</v>
      </c>
      <c r="D10" s="3326" t="s">
        <v>798</v>
      </c>
      <c r="E10" s="3327"/>
      <c r="F10" s="445" t="s">
        <v>799</v>
      </c>
    </row>
    <row r="11" spans="1:6" s="446" customFormat="1" ht="26.25" customHeight="1">
      <c r="A11" s="3328" t="s">
        <v>800</v>
      </c>
      <c r="B11" s="3330" t="s">
        <v>801</v>
      </c>
      <c r="C11" s="3325" t="s">
        <v>802</v>
      </c>
      <c r="D11" s="3333" t="s">
        <v>803</v>
      </c>
      <c r="E11" s="3334"/>
      <c r="F11" s="810"/>
    </row>
    <row r="12" spans="1:6" s="446" customFormat="1" ht="26.25" customHeight="1">
      <c r="A12" s="3329"/>
      <c r="B12" s="3331"/>
      <c r="C12" s="3325"/>
      <c r="D12" s="3333" t="s">
        <v>804</v>
      </c>
      <c r="E12" s="3334"/>
      <c r="F12" s="810"/>
    </row>
    <row r="13" spans="1:6" s="446" customFormat="1" ht="26.25" customHeight="1">
      <c r="A13" s="3329"/>
      <c r="B13" s="3332"/>
      <c r="C13" s="3325"/>
      <c r="D13" s="3333" t="s">
        <v>805</v>
      </c>
      <c r="E13" s="3334"/>
      <c r="F13" s="810"/>
    </row>
    <row r="14" spans="1:6" s="446" customFormat="1" ht="26.25" customHeight="1">
      <c r="A14" s="3329" t="s">
        <v>806</v>
      </c>
      <c r="B14" s="3336" t="s">
        <v>807</v>
      </c>
      <c r="C14" s="3325" t="s">
        <v>808</v>
      </c>
      <c r="D14" s="3333" t="s">
        <v>809</v>
      </c>
      <c r="E14" s="3334"/>
      <c r="F14" s="810"/>
    </row>
    <row r="15" spans="1:6" s="446" customFormat="1" ht="26.25" customHeight="1">
      <c r="A15" s="3329"/>
      <c r="B15" s="3336"/>
      <c r="C15" s="3325"/>
      <c r="D15" s="3333" t="s">
        <v>810</v>
      </c>
      <c r="E15" s="3334"/>
      <c r="F15" s="810"/>
    </row>
    <row r="16" spans="1:6" s="446" customFormat="1" ht="26.25" customHeight="1">
      <c r="A16" s="3329"/>
      <c r="B16" s="3336"/>
      <c r="C16" s="3325"/>
      <c r="D16" s="3333" t="s">
        <v>811</v>
      </c>
      <c r="E16" s="3334"/>
      <c r="F16" s="810"/>
    </row>
    <row r="17" spans="1:6" s="446" customFormat="1" ht="26.25" customHeight="1">
      <c r="A17" s="3329"/>
      <c r="B17" s="3336"/>
      <c r="C17" s="3325"/>
      <c r="D17" s="3333" t="s">
        <v>812</v>
      </c>
      <c r="E17" s="3334"/>
      <c r="F17" s="810"/>
    </row>
    <row r="18" spans="1:6" s="446" customFormat="1" ht="26.25" customHeight="1">
      <c r="A18" s="3329" t="s">
        <v>813</v>
      </c>
      <c r="B18" s="3336" t="s">
        <v>814</v>
      </c>
      <c r="C18" s="3325" t="s">
        <v>808</v>
      </c>
      <c r="D18" s="3333" t="s">
        <v>815</v>
      </c>
      <c r="E18" s="3334"/>
      <c r="F18" s="810"/>
    </row>
    <row r="19" spans="1:6" s="446" customFormat="1" ht="26.25" customHeight="1">
      <c r="A19" s="3329"/>
      <c r="B19" s="3336"/>
      <c r="C19" s="3325"/>
      <c r="D19" s="3333" t="s">
        <v>816</v>
      </c>
      <c r="E19" s="3334"/>
      <c r="F19" s="810"/>
    </row>
    <row r="20" spans="1:6" s="446" customFormat="1" ht="26.25" customHeight="1">
      <c r="A20" s="3329"/>
      <c r="B20" s="3336"/>
      <c r="C20" s="3325"/>
      <c r="D20" s="3333" t="s">
        <v>817</v>
      </c>
      <c r="E20" s="3334"/>
      <c r="F20" s="810"/>
    </row>
    <row r="21" spans="1:6" s="446" customFormat="1" ht="26.25" customHeight="1">
      <c r="A21" s="3328" t="s">
        <v>818</v>
      </c>
      <c r="B21" s="3334" t="s">
        <v>819</v>
      </c>
      <c r="C21" s="3325" t="s">
        <v>808</v>
      </c>
      <c r="D21" s="3333" t="s">
        <v>820</v>
      </c>
      <c r="E21" s="3334"/>
      <c r="F21" s="810"/>
    </row>
    <row r="22" spans="1:6" s="446" customFormat="1" ht="26.25" customHeight="1">
      <c r="A22" s="3329"/>
      <c r="B22" s="3336"/>
      <c r="C22" s="3325"/>
      <c r="D22" s="3333" t="s">
        <v>821</v>
      </c>
      <c r="E22" s="3334"/>
      <c r="F22" s="810"/>
    </row>
    <row r="23" spans="1:6" s="446" customFormat="1" ht="26.25" customHeight="1">
      <c r="A23" s="3329"/>
      <c r="B23" s="3336"/>
      <c r="C23" s="3325"/>
      <c r="D23" s="3333" t="s">
        <v>822</v>
      </c>
      <c r="E23" s="3334"/>
      <c r="F23" s="810"/>
    </row>
    <row r="24" spans="1:6" s="446" customFormat="1" ht="41.25" customHeight="1">
      <c r="A24" s="748" t="s">
        <v>823</v>
      </c>
      <c r="B24" s="747" t="s">
        <v>824</v>
      </c>
      <c r="C24" s="749" t="s">
        <v>808</v>
      </c>
      <c r="D24" s="3333" t="s">
        <v>825</v>
      </c>
      <c r="E24" s="3334"/>
      <c r="F24" s="810"/>
    </row>
    <row r="26" spans="1:6" ht="22.5" customHeight="1">
      <c r="B26" s="447" t="s">
        <v>826</v>
      </c>
      <c r="C26" s="284"/>
      <c r="D26" s="443"/>
      <c r="E26" s="444"/>
    </row>
    <row r="27" spans="1:6" ht="22.5" customHeight="1">
      <c r="B27" s="447" t="s">
        <v>827</v>
      </c>
      <c r="C27" s="284"/>
      <c r="D27" s="443"/>
      <c r="E27" s="444"/>
    </row>
    <row r="28" spans="1:6" ht="22.5" customHeight="1">
      <c r="B28" s="447" t="s">
        <v>828</v>
      </c>
      <c r="C28" s="284"/>
      <c r="D28" s="443"/>
      <c r="E28" s="444"/>
    </row>
    <row r="29" spans="1:6" ht="17.25" customHeight="1">
      <c r="B29" s="447" t="s">
        <v>829</v>
      </c>
      <c r="C29" s="284"/>
      <c r="D29" s="443"/>
      <c r="E29" s="444"/>
    </row>
    <row r="30" spans="1:6" ht="17.25" customHeight="1">
      <c r="B30" s="447" t="s">
        <v>830</v>
      </c>
      <c r="C30" s="284"/>
      <c r="D30" s="443"/>
      <c r="E30" s="444"/>
    </row>
    <row r="31" spans="1:6" ht="17.25" customHeight="1">
      <c r="B31" s="447" t="s">
        <v>831</v>
      </c>
      <c r="C31" s="284"/>
      <c r="D31" s="443"/>
      <c r="E31" s="444"/>
    </row>
    <row r="32" spans="1:6" ht="17.25" customHeight="1">
      <c r="B32" s="447" t="s">
        <v>832</v>
      </c>
      <c r="C32" s="284"/>
      <c r="D32" s="443"/>
      <c r="E32" s="444"/>
    </row>
    <row r="33" spans="2:5" ht="17.25" customHeight="1">
      <c r="B33" s="447" t="s">
        <v>833</v>
      </c>
      <c r="C33" s="284"/>
      <c r="D33" s="443"/>
      <c r="E33" s="444"/>
    </row>
    <row r="34" spans="2:5" ht="17.25" customHeight="1">
      <c r="B34" s="447" t="s">
        <v>834</v>
      </c>
      <c r="C34" s="284"/>
      <c r="D34" s="443"/>
      <c r="E34" s="444"/>
    </row>
    <row r="35" spans="2:5" ht="22.5" customHeight="1">
      <c r="B35" s="447" t="s">
        <v>835</v>
      </c>
      <c r="C35" s="284"/>
      <c r="D35" s="443"/>
      <c r="E35" s="444"/>
    </row>
    <row r="36" spans="2:5" ht="22.5" customHeight="1"/>
  </sheetData>
  <mergeCells count="31">
    <mergeCell ref="D24:E24"/>
    <mergeCell ref="A21:A23"/>
    <mergeCell ref="B21:B23"/>
    <mergeCell ref="C21:C23"/>
    <mergeCell ref="D21:E21"/>
    <mergeCell ref="D22:E22"/>
    <mergeCell ref="D23:E23"/>
    <mergeCell ref="A18:A20"/>
    <mergeCell ref="B18:B20"/>
    <mergeCell ref="C18:C20"/>
    <mergeCell ref="D18:E18"/>
    <mergeCell ref="D19:E19"/>
    <mergeCell ref="D20:E20"/>
    <mergeCell ref="A14:A17"/>
    <mergeCell ref="B14:B17"/>
    <mergeCell ref="C14:C17"/>
    <mergeCell ref="D14:E14"/>
    <mergeCell ref="D15:E15"/>
    <mergeCell ref="D16:E16"/>
    <mergeCell ref="D17:E17"/>
    <mergeCell ref="A1:B1"/>
    <mergeCell ref="A8:F8"/>
    <mergeCell ref="A10:B10"/>
    <mergeCell ref="D10:E10"/>
    <mergeCell ref="A11:A13"/>
    <mergeCell ref="B11:B13"/>
    <mergeCell ref="C11:C13"/>
    <mergeCell ref="D11:E11"/>
    <mergeCell ref="D12:E12"/>
    <mergeCell ref="D13:E13"/>
    <mergeCell ref="E2:F2"/>
  </mergeCells>
  <phoneticPr fontId="17"/>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298</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3154" t="s">
        <v>897</v>
      </c>
      <c r="B2" s="3154"/>
      <c r="C2" s="3154"/>
      <c r="D2" s="3154"/>
      <c r="E2" s="3154"/>
      <c r="F2" s="3154"/>
      <c r="G2" s="3154"/>
      <c r="H2" s="3154"/>
      <c r="I2" s="3154"/>
      <c r="J2" s="3154"/>
      <c r="K2" s="3154"/>
      <c r="L2" s="3154"/>
      <c r="M2" s="3154"/>
      <c r="N2" s="3154"/>
      <c r="O2" s="3154"/>
      <c r="P2" s="3154"/>
      <c r="Q2" s="3154"/>
      <c r="R2" s="3154"/>
      <c r="S2" s="3154"/>
      <c r="T2" s="3154"/>
      <c r="U2" s="3154"/>
      <c r="V2" s="3154"/>
      <c r="W2" s="3154"/>
      <c r="X2" s="3154"/>
    </row>
    <row r="3" spans="1:24" ht="26.1" customHeight="1">
      <c r="A3" s="3155" t="s">
        <v>299</v>
      </c>
      <c r="B3" s="3156"/>
      <c r="C3" s="3156"/>
      <c r="D3" s="3157"/>
      <c r="E3" s="3347" t="s">
        <v>99</v>
      </c>
      <c r="F3" s="3348"/>
      <c r="G3" s="3348"/>
      <c r="H3" s="3156" t="s">
        <v>498</v>
      </c>
      <c r="I3" s="3349"/>
      <c r="J3" s="3350"/>
      <c r="K3" s="3163" t="s">
        <v>100</v>
      </c>
      <c r="L3" s="3156"/>
      <c r="M3" s="3164"/>
      <c r="N3" s="3351">
        <v>37778</v>
      </c>
      <c r="O3" s="3352"/>
      <c r="P3" s="3352"/>
      <c r="Q3" s="3352"/>
      <c r="R3" s="3352"/>
      <c r="S3" s="3352"/>
      <c r="T3" s="3352"/>
      <c r="U3" s="3352"/>
      <c r="V3" s="3352"/>
      <c r="W3" s="3352"/>
      <c r="X3" s="3353"/>
    </row>
    <row r="4" spans="1:24" ht="26.1" customHeight="1">
      <c r="A4" s="3170" t="s">
        <v>101</v>
      </c>
      <c r="B4" s="3171"/>
      <c r="C4" s="3171"/>
      <c r="D4" s="3172"/>
      <c r="E4" s="3342" t="s">
        <v>898</v>
      </c>
      <c r="F4" s="3204"/>
      <c r="G4" s="3204"/>
      <c r="H4" s="3204"/>
      <c r="I4" s="3204"/>
      <c r="J4" s="3204"/>
      <c r="K4" s="3204"/>
      <c r="L4" s="3204"/>
      <c r="M4" s="3204"/>
      <c r="N4" s="3204"/>
      <c r="O4" s="3204"/>
      <c r="P4" s="3204"/>
      <c r="Q4" s="3204"/>
      <c r="R4" s="3204"/>
      <c r="S4" s="3204"/>
      <c r="T4" s="3204"/>
      <c r="U4" s="3204"/>
      <c r="V4" s="3204"/>
      <c r="W4" s="3204"/>
      <c r="X4" s="3343"/>
    </row>
    <row r="5" spans="1:24" ht="26.1" customHeight="1">
      <c r="A5" s="3170"/>
      <c r="B5" s="3171"/>
      <c r="C5" s="3171"/>
      <c r="D5" s="3172"/>
      <c r="E5" s="3166" t="s">
        <v>302</v>
      </c>
      <c r="F5" s="3166"/>
      <c r="G5" s="3166"/>
      <c r="H5" s="452" t="s">
        <v>899</v>
      </c>
      <c r="I5" s="3188"/>
      <c r="J5" s="3188"/>
      <c r="K5" s="3188"/>
      <c r="L5" s="3188"/>
      <c r="M5" s="3188"/>
      <c r="N5" s="3188"/>
      <c r="O5" s="3188"/>
      <c r="P5" s="3188"/>
      <c r="Q5" s="3188"/>
      <c r="R5" s="3188"/>
      <c r="S5" s="3188"/>
      <c r="T5" s="3188"/>
      <c r="U5" s="3188"/>
      <c r="V5" s="3188"/>
      <c r="W5" s="3188"/>
      <c r="X5" s="453" t="s">
        <v>900</v>
      </c>
    </row>
    <row r="6" spans="1:24" ht="26.1" customHeight="1">
      <c r="A6" s="3178" t="s">
        <v>234</v>
      </c>
      <c r="B6" s="3179"/>
      <c r="C6" s="3179"/>
      <c r="D6" s="3180"/>
      <c r="E6" s="3344" t="str">
        <f>入力シート!C10</f>
        <v>県道博多天神線排水性舗装工事（第２工区）</v>
      </c>
      <c r="F6" s="3345"/>
      <c r="G6" s="3345"/>
      <c r="H6" s="3345"/>
      <c r="I6" s="3345"/>
      <c r="J6" s="3345"/>
      <c r="K6" s="3345"/>
      <c r="L6" s="3345"/>
      <c r="M6" s="3345"/>
      <c r="N6" s="3345"/>
      <c r="O6" s="3345"/>
      <c r="P6" s="3345"/>
      <c r="Q6" s="3345"/>
      <c r="R6" s="3345"/>
      <c r="S6" s="3345"/>
      <c r="T6" s="3345"/>
      <c r="U6" s="3345"/>
      <c r="V6" s="3345"/>
      <c r="W6" s="3345"/>
      <c r="X6" s="3346"/>
    </row>
    <row r="7" spans="1:24" ht="26.1" customHeight="1" thickBot="1">
      <c r="A7" s="3220" t="s">
        <v>89</v>
      </c>
      <c r="B7" s="3207"/>
      <c r="C7" s="3207"/>
      <c r="D7" s="3208"/>
      <c r="E7" s="3337" t="str">
        <f>"50"&amp;入力シート!C3&amp;"-"&amp;入力シート!C4</f>
        <v>507-12345-001</v>
      </c>
      <c r="F7" s="3338"/>
      <c r="G7" s="3338"/>
      <c r="H7" s="3338"/>
      <c r="I7" s="3338"/>
      <c r="J7" s="3338"/>
      <c r="K7" s="3338"/>
      <c r="L7" s="3338"/>
      <c r="M7" s="3338"/>
      <c r="N7" s="3338"/>
      <c r="O7" s="3338"/>
      <c r="P7" s="3338"/>
      <c r="Q7" s="3338"/>
      <c r="R7" s="3338"/>
      <c r="S7" s="3338"/>
      <c r="T7" s="3338"/>
      <c r="U7" s="3338"/>
      <c r="V7" s="3338"/>
      <c r="W7" s="3338"/>
      <c r="X7" s="3339"/>
    </row>
    <row r="8" spans="1:24">
      <c r="A8" s="101"/>
      <c r="B8" s="102" t="s">
        <v>102</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3340" t="s">
        <v>1965</v>
      </c>
      <c r="C9" s="3341"/>
      <c r="D9" s="3341"/>
      <c r="E9" s="3341"/>
      <c r="F9" s="3341"/>
      <c r="G9" s="3341"/>
      <c r="H9" s="3341"/>
      <c r="I9" s="3341"/>
      <c r="J9" s="3341"/>
      <c r="K9" s="3341"/>
      <c r="L9" s="3341"/>
      <c r="M9" s="3341"/>
      <c r="N9" s="3341"/>
      <c r="O9" s="3341"/>
      <c r="P9" s="3341"/>
      <c r="Q9" s="3341"/>
      <c r="R9" s="3341"/>
      <c r="S9" s="3341"/>
      <c r="T9" s="3341"/>
      <c r="U9" s="3341"/>
      <c r="V9" s="3341"/>
      <c r="W9" s="3341"/>
      <c r="X9" s="105"/>
    </row>
    <row r="10" spans="1:24">
      <c r="A10" s="104"/>
      <c r="B10" s="3341"/>
      <c r="C10" s="3341"/>
      <c r="D10" s="3341"/>
      <c r="E10" s="3341"/>
      <c r="F10" s="3341"/>
      <c r="G10" s="3341"/>
      <c r="H10" s="3341"/>
      <c r="I10" s="3341"/>
      <c r="J10" s="3341"/>
      <c r="K10" s="3341"/>
      <c r="L10" s="3341"/>
      <c r="M10" s="3341"/>
      <c r="N10" s="3341"/>
      <c r="O10" s="3341"/>
      <c r="P10" s="3341"/>
      <c r="Q10" s="3341"/>
      <c r="R10" s="3341"/>
      <c r="S10" s="3341"/>
      <c r="T10" s="3341"/>
      <c r="U10" s="3341"/>
      <c r="V10" s="3341"/>
      <c r="W10" s="3341"/>
      <c r="X10" s="105"/>
    </row>
    <row r="11" spans="1:24">
      <c r="A11" s="104"/>
      <c r="B11" s="3341"/>
      <c r="C11" s="3341"/>
      <c r="D11" s="3341"/>
      <c r="E11" s="3341"/>
      <c r="F11" s="3341"/>
      <c r="G11" s="3341"/>
      <c r="H11" s="3341"/>
      <c r="I11" s="3341"/>
      <c r="J11" s="3341"/>
      <c r="K11" s="3341"/>
      <c r="L11" s="3341"/>
      <c r="M11" s="3341"/>
      <c r="N11" s="3341"/>
      <c r="O11" s="3341"/>
      <c r="P11" s="3341"/>
      <c r="Q11" s="3341"/>
      <c r="R11" s="3341"/>
      <c r="S11" s="3341"/>
      <c r="T11" s="3341"/>
      <c r="U11" s="3341"/>
      <c r="V11" s="3341"/>
      <c r="W11" s="3341"/>
      <c r="X11" s="105"/>
    </row>
    <row r="12" spans="1:24">
      <c r="A12" s="104"/>
      <c r="B12" s="3341"/>
      <c r="C12" s="3341"/>
      <c r="D12" s="3341"/>
      <c r="E12" s="3341"/>
      <c r="F12" s="3341"/>
      <c r="G12" s="3341"/>
      <c r="H12" s="3341"/>
      <c r="I12" s="3341"/>
      <c r="J12" s="3341"/>
      <c r="K12" s="3341"/>
      <c r="L12" s="3341"/>
      <c r="M12" s="3341"/>
      <c r="N12" s="3341"/>
      <c r="O12" s="3341"/>
      <c r="P12" s="3341"/>
      <c r="Q12" s="3341"/>
      <c r="R12" s="3341"/>
      <c r="S12" s="3341"/>
      <c r="T12" s="3341"/>
      <c r="U12" s="3341"/>
      <c r="V12" s="3341"/>
      <c r="W12" s="3341"/>
      <c r="X12" s="105"/>
    </row>
    <row r="13" spans="1:24">
      <c r="A13" s="104"/>
      <c r="B13" s="3341"/>
      <c r="C13" s="3341"/>
      <c r="D13" s="3341"/>
      <c r="E13" s="3341"/>
      <c r="F13" s="3341"/>
      <c r="G13" s="3341"/>
      <c r="H13" s="3341"/>
      <c r="I13" s="3341"/>
      <c r="J13" s="3341"/>
      <c r="K13" s="3341"/>
      <c r="L13" s="3341"/>
      <c r="M13" s="3341"/>
      <c r="N13" s="3341"/>
      <c r="O13" s="3341"/>
      <c r="P13" s="3341"/>
      <c r="Q13" s="3341"/>
      <c r="R13" s="3341"/>
      <c r="S13" s="3341"/>
      <c r="T13" s="3341"/>
      <c r="U13" s="3341"/>
      <c r="V13" s="3341"/>
      <c r="W13" s="3341"/>
      <c r="X13" s="105"/>
    </row>
    <row r="14" spans="1:24">
      <c r="A14" s="104"/>
      <c r="B14" s="3341"/>
      <c r="C14" s="3341"/>
      <c r="D14" s="3341"/>
      <c r="E14" s="3341"/>
      <c r="F14" s="3341"/>
      <c r="G14" s="3341"/>
      <c r="H14" s="3341"/>
      <c r="I14" s="3341"/>
      <c r="J14" s="3341"/>
      <c r="K14" s="3341"/>
      <c r="L14" s="3341"/>
      <c r="M14" s="3341"/>
      <c r="N14" s="3341"/>
      <c r="O14" s="3341"/>
      <c r="P14" s="3341"/>
      <c r="Q14" s="3341"/>
      <c r="R14" s="3341"/>
      <c r="S14" s="3341"/>
      <c r="T14" s="3341"/>
      <c r="U14" s="3341"/>
      <c r="V14" s="3341"/>
      <c r="W14" s="3341"/>
      <c r="X14" s="105"/>
    </row>
    <row r="15" spans="1:24">
      <c r="A15" s="104"/>
      <c r="B15" s="3341"/>
      <c r="C15" s="3341"/>
      <c r="D15" s="3341"/>
      <c r="E15" s="3341"/>
      <c r="F15" s="3341"/>
      <c r="G15" s="3341"/>
      <c r="H15" s="3341"/>
      <c r="I15" s="3341"/>
      <c r="J15" s="3341"/>
      <c r="K15" s="3341"/>
      <c r="L15" s="3341"/>
      <c r="M15" s="3341"/>
      <c r="N15" s="3341"/>
      <c r="O15" s="3341"/>
      <c r="P15" s="3341"/>
      <c r="Q15" s="3341"/>
      <c r="R15" s="3341"/>
      <c r="S15" s="3341"/>
      <c r="T15" s="3341"/>
      <c r="U15" s="3341"/>
      <c r="V15" s="3341"/>
      <c r="W15" s="3341"/>
      <c r="X15" s="105"/>
    </row>
    <row r="16" spans="1:24">
      <c r="A16" s="104"/>
      <c r="B16" s="3341"/>
      <c r="C16" s="3341"/>
      <c r="D16" s="3341"/>
      <c r="E16" s="3341"/>
      <c r="F16" s="3341"/>
      <c r="G16" s="3341"/>
      <c r="H16" s="3341"/>
      <c r="I16" s="3341"/>
      <c r="J16" s="3341"/>
      <c r="K16" s="3341"/>
      <c r="L16" s="3341"/>
      <c r="M16" s="3341"/>
      <c r="N16" s="3341"/>
      <c r="O16" s="3341"/>
      <c r="P16" s="3341"/>
      <c r="Q16" s="3341"/>
      <c r="R16" s="3341"/>
      <c r="S16" s="3341"/>
      <c r="T16" s="3341"/>
      <c r="U16" s="3341"/>
      <c r="V16" s="3341"/>
      <c r="W16" s="3341"/>
      <c r="X16" s="105"/>
    </row>
    <row r="17" spans="1:24">
      <c r="A17" s="104"/>
      <c r="B17" s="3341"/>
      <c r="C17" s="3341"/>
      <c r="D17" s="3341"/>
      <c r="E17" s="3341"/>
      <c r="F17" s="3341"/>
      <c r="G17" s="3341"/>
      <c r="H17" s="3341"/>
      <c r="I17" s="3341"/>
      <c r="J17" s="3341"/>
      <c r="K17" s="3341"/>
      <c r="L17" s="3341"/>
      <c r="M17" s="3341"/>
      <c r="N17" s="3341"/>
      <c r="O17" s="3341"/>
      <c r="P17" s="3341"/>
      <c r="Q17" s="3341"/>
      <c r="R17" s="3341"/>
      <c r="S17" s="3341"/>
      <c r="T17" s="3341"/>
      <c r="U17" s="3341"/>
      <c r="V17" s="3341"/>
      <c r="W17" s="3341"/>
      <c r="X17" s="105"/>
    </row>
    <row r="18" spans="1:24">
      <c r="A18" s="104"/>
      <c r="B18" s="3341"/>
      <c r="C18" s="3341"/>
      <c r="D18" s="3341"/>
      <c r="E18" s="3341"/>
      <c r="F18" s="3341"/>
      <c r="G18" s="3341"/>
      <c r="H18" s="3341"/>
      <c r="I18" s="3341"/>
      <c r="J18" s="3341"/>
      <c r="K18" s="3341"/>
      <c r="L18" s="3341"/>
      <c r="M18" s="3341"/>
      <c r="N18" s="3341"/>
      <c r="O18" s="3341"/>
      <c r="P18" s="3341"/>
      <c r="Q18" s="3341"/>
      <c r="R18" s="3341"/>
      <c r="S18" s="3341"/>
      <c r="T18" s="3341"/>
      <c r="U18" s="3341"/>
      <c r="V18" s="3341"/>
      <c r="W18" s="3341"/>
      <c r="X18" s="105"/>
    </row>
    <row r="19" spans="1:24">
      <c r="A19" s="104"/>
      <c r="B19" s="3341"/>
      <c r="C19" s="3341"/>
      <c r="D19" s="3341"/>
      <c r="E19" s="3341"/>
      <c r="F19" s="3341"/>
      <c r="G19" s="3341"/>
      <c r="H19" s="3341"/>
      <c r="I19" s="3341"/>
      <c r="J19" s="3341"/>
      <c r="K19" s="3341"/>
      <c r="L19" s="3341"/>
      <c r="M19" s="3341"/>
      <c r="N19" s="3341"/>
      <c r="O19" s="3341"/>
      <c r="P19" s="3341"/>
      <c r="Q19" s="3341"/>
      <c r="R19" s="3341"/>
      <c r="S19" s="3341"/>
      <c r="T19" s="3341"/>
      <c r="U19" s="3341"/>
      <c r="V19" s="3341"/>
      <c r="W19" s="3341"/>
      <c r="X19" s="105"/>
    </row>
    <row r="20" spans="1:24">
      <c r="A20" s="104"/>
      <c r="B20" s="3341"/>
      <c r="C20" s="3341"/>
      <c r="D20" s="3341"/>
      <c r="E20" s="3341"/>
      <c r="F20" s="3341"/>
      <c r="G20" s="3341"/>
      <c r="H20" s="3341"/>
      <c r="I20" s="3341"/>
      <c r="J20" s="3341"/>
      <c r="K20" s="3341"/>
      <c r="L20" s="3341"/>
      <c r="M20" s="3341"/>
      <c r="N20" s="3341"/>
      <c r="O20" s="3341"/>
      <c r="P20" s="3341"/>
      <c r="Q20" s="3341"/>
      <c r="R20" s="3341"/>
      <c r="S20" s="3341"/>
      <c r="T20" s="3341"/>
      <c r="U20" s="3341"/>
      <c r="V20" s="3341"/>
      <c r="W20" s="3341"/>
      <c r="X20" s="105"/>
    </row>
    <row r="21" spans="1:24">
      <c r="A21" s="104"/>
      <c r="B21" s="3341"/>
      <c r="C21" s="3341"/>
      <c r="D21" s="3341"/>
      <c r="E21" s="3341"/>
      <c r="F21" s="3341"/>
      <c r="G21" s="3341"/>
      <c r="H21" s="3341"/>
      <c r="I21" s="3341"/>
      <c r="J21" s="3341"/>
      <c r="K21" s="3341"/>
      <c r="L21" s="3341"/>
      <c r="M21" s="3341"/>
      <c r="N21" s="3341"/>
      <c r="O21" s="3341"/>
      <c r="P21" s="3341"/>
      <c r="Q21" s="3341"/>
      <c r="R21" s="3341"/>
      <c r="S21" s="3341"/>
      <c r="T21" s="3341"/>
      <c r="U21" s="3341"/>
      <c r="V21" s="3341"/>
      <c r="W21" s="3341"/>
      <c r="X21" s="105"/>
    </row>
    <row r="22" spans="1:24">
      <c r="A22" s="104"/>
      <c r="B22" s="3341"/>
      <c r="C22" s="3341"/>
      <c r="D22" s="3341"/>
      <c r="E22" s="3341"/>
      <c r="F22" s="3341"/>
      <c r="G22" s="3341"/>
      <c r="H22" s="3341"/>
      <c r="I22" s="3341"/>
      <c r="J22" s="3341"/>
      <c r="K22" s="3341"/>
      <c r="L22" s="3341"/>
      <c r="M22" s="3341"/>
      <c r="N22" s="3341"/>
      <c r="O22" s="3341"/>
      <c r="P22" s="3341"/>
      <c r="Q22" s="3341"/>
      <c r="R22" s="3341"/>
      <c r="S22" s="3341"/>
      <c r="T22" s="3341"/>
      <c r="U22" s="3341"/>
      <c r="V22" s="3341"/>
      <c r="W22" s="3341"/>
      <c r="X22" s="105"/>
    </row>
    <row r="23" spans="1:24">
      <c r="A23" s="104"/>
      <c r="B23" s="3341"/>
      <c r="C23" s="3341"/>
      <c r="D23" s="3341"/>
      <c r="E23" s="3341"/>
      <c r="F23" s="3341"/>
      <c r="G23" s="3341"/>
      <c r="H23" s="3341"/>
      <c r="I23" s="3341"/>
      <c r="J23" s="3341"/>
      <c r="K23" s="3341"/>
      <c r="L23" s="3341"/>
      <c r="M23" s="3341"/>
      <c r="N23" s="3341"/>
      <c r="O23" s="3341"/>
      <c r="P23" s="3341"/>
      <c r="Q23" s="3341"/>
      <c r="R23" s="3341"/>
      <c r="S23" s="3341"/>
      <c r="T23" s="3341"/>
      <c r="U23" s="3341"/>
      <c r="V23" s="3341"/>
      <c r="W23" s="3341"/>
      <c r="X23" s="105"/>
    </row>
    <row r="24" spans="1:24">
      <c r="A24" s="104"/>
      <c r="B24" s="3341"/>
      <c r="C24" s="3341"/>
      <c r="D24" s="3341"/>
      <c r="E24" s="3341"/>
      <c r="F24" s="3341"/>
      <c r="G24" s="3341"/>
      <c r="H24" s="3341"/>
      <c r="I24" s="3341"/>
      <c r="J24" s="3341"/>
      <c r="K24" s="3341"/>
      <c r="L24" s="3341"/>
      <c r="M24" s="3341"/>
      <c r="N24" s="3341"/>
      <c r="O24" s="3341"/>
      <c r="P24" s="3341"/>
      <c r="Q24" s="3341"/>
      <c r="R24" s="3341"/>
      <c r="S24" s="3341"/>
      <c r="T24" s="3341"/>
      <c r="U24" s="3341"/>
      <c r="V24" s="3341"/>
      <c r="W24" s="3341"/>
      <c r="X24" s="105"/>
    </row>
    <row r="25" spans="1:24">
      <c r="A25" s="104"/>
      <c r="B25" s="3341"/>
      <c r="C25" s="3341"/>
      <c r="D25" s="3341"/>
      <c r="E25" s="3341"/>
      <c r="F25" s="3341"/>
      <c r="G25" s="3341"/>
      <c r="H25" s="3341"/>
      <c r="I25" s="3341"/>
      <c r="J25" s="3341"/>
      <c r="K25" s="3341"/>
      <c r="L25" s="3341"/>
      <c r="M25" s="3341"/>
      <c r="N25" s="3341"/>
      <c r="O25" s="3341"/>
      <c r="P25" s="3341"/>
      <c r="Q25" s="3341"/>
      <c r="R25" s="3341"/>
      <c r="S25" s="3341"/>
      <c r="T25" s="3341"/>
      <c r="U25" s="3341"/>
      <c r="V25" s="3341"/>
      <c r="W25" s="3341"/>
      <c r="X25" s="105"/>
    </row>
    <row r="26" spans="1:24">
      <c r="A26" s="104"/>
      <c r="B26" s="3341"/>
      <c r="C26" s="3341"/>
      <c r="D26" s="3341"/>
      <c r="E26" s="3341"/>
      <c r="F26" s="3341"/>
      <c r="G26" s="3341"/>
      <c r="H26" s="3341"/>
      <c r="I26" s="3341"/>
      <c r="J26" s="3341"/>
      <c r="K26" s="3341"/>
      <c r="L26" s="3341"/>
      <c r="M26" s="3341"/>
      <c r="N26" s="3341"/>
      <c r="O26" s="3341"/>
      <c r="P26" s="3341"/>
      <c r="Q26" s="3341"/>
      <c r="R26" s="3341"/>
      <c r="S26" s="3341"/>
      <c r="T26" s="3341"/>
      <c r="U26" s="3341"/>
      <c r="V26" s="3341"/>
      <c r="W26" s="3341"/>
      <c r="X26" s="105"/>
    </row>
    <row r="27" spans="1:24" ht="26.1" customHeight="1" thickBot="1">
      <c r="A27" s="106"/>
      <c r="B27" s="3185" t="s">
        <v>303</v>
      </c>
      <c r="C27" s="3185"/>
      <c r="D27" s="3185"/>
      <c r="E27" s="3185"/>
      <c r="F27" s="3185"/>
      <c r="G27" s="3185" t="s">
        <v>304</v>
      </c>
      <c r="H27" s="3185"/>
      <c r="I27" s="3185"/>
      <c r="J27" s="3185"/>
      <c r="K27" s="3185"/>
      <c r="L27" s="3186"/>
      <c r="M27" s="3186"/>
      <c r="N27" s="3186"/>
      <c r="O27" s="3186"/>
      <c r="P27" s="3186"/>
      <c r="Q27" s="3186"/>
      <c r="R27" s="3186"/>
      <c r="S27" s="3186"/>
      <c r="T27" s="3186"/>
      <c r="U27" s="3186"/>
      <c r="V27" s="3186"/>
      <c r="W27" s="3186"/>
      <c r="X27" s="107"/>
    </row>
    <row r="28" spans="1:24" ht="15.95" customHeight="1">
      <c r="A28" s="108"/>
      <c r="B28" s="3194" t="s">
        <v>49</v>
      </c>
      <c r="C28" s="3166" t="s">
        <v>103</v>
      </c>
      <c r="D28" s="3166"/>
      <c r="E28" s="3166"/>
      <c r="F28" s="3166"/>
      <c r="G28" s="3167" t="s">
        <v>305</v>
      </c>
      <c r="H28" s="3167"/>
      <c r="I28" s="3166"/>
      <c r="J28" s="3169" t="s">
        <v>306</v>
      </c>
      <c r="K28" s="3169"/>
      <c r="L28" s="3166"/>
      <c r="M28" s="3169" t="s">
        <v>307</v>
      </c>
      <c r="N28" s="3169"/>
      <c r="O28" s="3166"/>
      <c r="P28" s="3169" t="s">
        <v>308</v>
      </c>
      <c r="Q28" s="3169"/>
      <c r="R28" s="3166"/>
      <c r="S28" s="3169" t="s">
        <v>901</v>
      </c>
      <c r="T28" s="3169"/>
      <c r="U28" s="3166" t="s">
        <v>902</v>
      </c>
      <c r="V28" s="3166"/>
      <c r="W28" s="3166"/>
      <c r="X28" s="105"/>
    </row>
    <row r="29" spans="1:24" ht="15.95" customHeight="1">
      <c r="A29" s="3187" t="s">
        <v>310</v>
      </c>
      <c r="B29" s="3195"/>
      <c r="C29" s="3166"/>
      <c r="D29" s="3166"/>
      <c r="E29" s="3166"/>
      <c r="F29" s="3166"/>
      <c r="G29" s="3168"/>
      <c r="H29" s="3168"/>
      <c r="I29" s="3166"/>
      <c r="J29" s="3166"/>
      <c r="K29" s="3166"/>
      <c r="L29" s="3166"/>
      <c r="M29" s="3166"/>
      <c r="N29" s="3166"/>
      <c r="O29" s="3166"/>
      <c r="P29" s="3166"/>
      <c r="Q29" s="3166"/>
      <c r="R29" s="3166"/>
      <c r="S29" s="3166"/>
      <c r="T29" s="3166"/>
      <c r="U29" s="3166"/>
      <c r="V29" s="3166"/>
      <c r="W29" s="3166"/>
      <c r="X29" s="105"/>
    </row>
    <row r="30" spans="1:24" ht="15.95" customHeight="1">
      <c r="A30" s="3187"/>
      <c r="B30" s="3195"/>
      <c r="C30" s="109"/>
      <c r="D30" s="109"/>
      <c r="E30" s="109"/>
      <c r="F30" s="109"/>
      <c r="G30" s="3188" t="s">
        <v>302</v>
      </c>
      <c r="H30" s="3188"/>
      <c r="I30" s="3188"/>
      <c r="J30" s="3189"/>
      <c r="K30" s="3189"/>
      <c r="L30" s="3189"/>
      <c r="M30" s="3189"/>
      <c r="N30" s="3189"/>
      <c r="O30" s="3189"/>
      <c r="P30" s="3189"/>
      <c r="Q30" s="3189"/>
      <c r="R30" s="3189"/>
      <c r="S30" s="3189"/>
      <c r="T30" s="3189"/>
      <c r="U30" s="3189"/>
      <c r="V30" s="3189"/>
      <c r="W30" s="451"/>
      <c r="X30" s="105"/>
    </row>
    <row r="31" spans="1:24" ht="15.95" customHeight="1">
      <c r="A31" s="3187"/>
      <c r="B31" s="3195"/>
      <c r="C31" s="109"/>
      <c r="D31" s="109"/>
      <c r="E31" s="109"/>
      <c r="F31" s="109"/>
      <c r="G31" s="3188"/>
      <c r="H31" s="3188"/>
      <c r="I31" s="3188"/>
      <c r="J31" s="3189"/>
      <c r="K31" s="3189"/>
      <c r="L31" s="3189"/>
      <c r="M31" s="3189"/>
      <c r="N31" s="3189"/>
      <c r="O31" s="3189"/>
      <c r="P31" s="3189"/>
      <c r="Q31" s="3189"/>
      <c r="R31" s="3189"/>
      <c r="S31" s="3189"/>
      <c r="T31" s="3189"/>
      <c r="U31" s="3189"/>
      <c r="V31" s="3189"/>
      <c r="W31" s="451"/>
      <c r="X31" s="105"/>
    </row>
    <row r="32" spans="1:24" ht="15.95" customHeight="1">
      <c r="A32" s="3187"/>
      <c r="B32" s="3195"/>
      <c r="C32" s="109"/>
      <c r="D32" s="109"/>
      <c r="E32" s="109"/>
      <c r="F32" s="109"/>
      <c r="G32" s="3188"/>
      <c r="H32" s="3188"/>
      <c r="I32" s="3188"/>
      <c r="J32" s="3189"/>
      <c r="K32" s="3189"/>
      <c r="L32" s="3189"/>
      <c r="M32" s="3189"/>
      <c r="N32" s="3189"/>
      <c r="O32" s="3189"/>
      <c r="P32" s="3189"/>
      <c r="Q32" s="3189"/>
      <c r="R32" s="3189"/>
      <c r="S32" s="3189"/>
      <c r="T32" s="3189"/>
      <c r="U32" s="3189"/>
      <c r="V32" s="3189"/>
      <c r="W32" s="451"/>
      <c r="X32" s="105"/>
    </row>
    <row r="33" spans="1:24" ht="15.95" customHeight="1">
      <c r="A33" s="110" t="s">
        <v>706</v>
      </c>
      <c r="B33" s="3196"/>
      <c r="C33" s="454"/>
      <c r="D33" s="454"/>
      <c r="E33" s="454"/>
      <c r="F33" s="454"/>
      <c r="G33" s="454"/>
      <c r="H33" s="454"/>
      <c r="I33" s="454"/>
      <c r="J33" s="454"/>
      <c r="K33" s="454"/>
      <c r="L33" s="454"/>
      <c r="M33" s="3192"/>
      <c r="N33" s="3192"/>
      <c r="O33" s="3192" t="s">
        <v>239</v>
      </c>
      <c r="P33" s="3192"/>
      <c r="Q33" s="3193"/>
      <c r="R33" s="3193"/>
      <c r="S33" s="3193"/>
      <c r="T33" s="3193"/>
      <c r="U33" s="3193"/>
      <c r="V33" s="3193"/>
      <c r="W33" s="3193"/>
      <c r="X33" s="111"/>
    </row>
    <row r="34" spans="1:24" ht="15.95" customHeight="1">
      <c r="A34" s="112"/>
      <c r="B34" s="3201" t="s">
        <v>311</v>
      </c>
      <c r="C34" s="3179" t="s">
        <v>103</v>
      </c>
      <c r="D34" s="3179"/>
      <c r="E34" s="3179"/>
      <c r="F34" s="3179"/>
      <c r="G34" s="3203" t="s">
        <v>306</v>
      </c>
      <c r="H34" s="3204"/>
      <c r="I34" s="3179"/>
      <c r="J34" s="3179" t="s">
        <v>307</v>
      </c>
      <c r="K34" s="3179"/>
      <c r="L34" s="3179"/>
      <c r="M34" s="3179" t="s">
        <v>308</v>
      </c>
      <c r="N34" s="3179"/>
      <c r="O34" s="3179"/>
      <c r="P34" s="3179" t="s">
        <v>312</v>
      </c>
      <c r="Q34" s="3179"/>
      <c r="R34" s="3179"/>
      <c r="S34" s="3200" t="s">
        <v>309</v>
      </c>
      <c r="T34" s="3179"/>
      <c r="U34" s="3179" t="s">
        <v>903</v>
      </c>
      <c r="V34" s="3179"/>
      <c r="W34" s="3179"/>
      <c r="X34" s="113"/>
    </row>
    <row r="35" spans="1:24" ht="15.95" customHeight="1">
      <c r="A35" s="3187" t="s">
        <v>313</v>
      </c>
      <c r="B35" s="3195"/>
      <c r="C35" s="3166"/>
      <c r="D35" s="3166"/>
      <c r="E35" s="3166"/>
      <c r="F35" s="3166"/>
      <c r="G35" s="3188"/>
      <c r="H35" s="3188"/>
      <c r="I35" s="3166"/>
      <c r="J35" s="3166"/>
      <c r="K35" s="3166"/>
      <c r="L35" s="3166"/>
      <c r="M35" s="3166"/>
      <c r="N35" s="3166"/>
      <c r="O35" s="3166"/>
      <c r="P35" s="3166"/>
      <c r="Q35" s="3166"/>
      <c r="R35" s="3166"/>
      <c r="S35" s="3166"/>
      <c r="T35" s="3166"/>
      <c r="U35" s="3166"/>
      <c r="V35" s="3166"/>
      <c r="W35" s="3166"/>
      <c r="X35" s="105"/>
    </row>
    <row r="36" spans="1:24" ht="15.95" customHeight="1">
      <c r="A36" s="3187"/>
      <c r="B36" s="3195"/>
      <c r="C36" s="109"/>
      <c r="D36" s="109"/>
      <c r="E36" s="109"/>
      <c r="F36" s="109"/>
      <c r="G36" s="3188" t="s">
        <v>707</v>
      </c>
      <c r="H36" s="3188"/>
      <c r="I36" s="3188"/>
      <c r="J36" s="3189"/>
      <c r="K36" s="3189"/>
      <c r="L36" s="3189"/>
      <c r="M36" s="3189"/>
      <c r="N36" s="3189"/>
      <c r="O36" s="3189"/>
      <c r="P36" s="3189"/>
      <c r="Q36" s="3189"/>
      <c r="R36" s="3189"/>
      <c r="S36" s="3189"/>
      <c r="T36" s="3189"/>
      <c r="U36" s="3189"/>
      <c r="V36" s="3189"/>
      <c r="W36" s="451"/>
      <c r="X36" s="105"/>
    </row>
    <row r="37" spans="1:24" ht="15.95" customHeight="1">
      <c r="A37" s="3187"/>
      <c r="B37" s="3195"/>
      <c r="C37" s="109"/>
      <c r="D37" s="109"/>
      <c r="E37" s="109"/>
      <c r="F37" s="109"/>
      <c r="G37" s="3188"/>
      <c r="H37" s="3188"/>
      <c r="I37" s="3188"/>
      <c r="J37" s="3189"/>
      <c r="K37" s="3189"/>
      <c r="L37" s="3189"/>
      <c r="M37" s="3189"/>
      <c r="N37" s="3189"/>
      <c r="O37" s="3189"/>
      <c r="P37" s="3189"/>
      <c r="Q37" s="3189"/>
      <c r="R37" s="3189"/>
      <c r="S37" s="3189"/>
      <c r="T37" s="3189"/>
      <c r="U37" s="3189"/>
      <c r="V37" s="3189"/>
      <c r="W37" s="451"/>
      <c r="X37" s="105"/>
    </row>
    <row r="38" spans="1:24" ht="15.95" customHeight="1">
      <c r="A38" s="3187"/>
      <c r="B38" s="3195"/>
      <c r="C38" s="109"/>
      <c r="D38" s="109"/>
      <c r="E38" s="109"/>
      <c r="F38" s="109"/>
      <c r="G38" s="3188"/>
      <c r="H38" s="3188"/>
      <c r="I38" s="3188"/>
      <c r="J38" s="3189"/>
      <c r="K38" s="3189"/>
      <c r="L38" s="3189"/>
      <c r="M38" s="3189"/>
      <c r="N38" s="3189"/>
      <c r="O38" s="3189"/>
      <c r="P38" s="3189"/>
      <c r="Q38" s="3189"/>
      <c r="R38" s="3189"/>
      <c r="S38" s="3189"/>
      <c r="T38" s="3189"/>
      <c r="U38" s="3189"/>
      <c r="V38" s="3189"/>
      <c r="W38" s="451"/>
      <c r="X38" s="105"/>
    </row>
    <row r="39" spans="1:24" ht="15.95" customHeight="1" thickBot="1">
      <c r="A39" s="114"/>
      <c r="B39" s="3202"/>
      <c r="C39" s="455"/>
      <c r="D39" s="455"/>
      <c r="E39" s="455"/>
      <c r="F39" s="455"/>
      <c r="G39" s="455"/>
      <c r="H39" s="455"/>
      <c r="I39" s="455"/>
      <c r="J39" s="455"/>
      <c r="K39" s="455"/>
      <c r="L39" s="455"/>
      <c r="M39" s="3185"/>
      <c r="N39" s="3185"/>
      <c r="O39" s="3185" t="s">
        <v>239</v>
      </c>
      <c r="P39" s="3185"/>
      <c r="Q39" s="3199"/>
      <c r="R39" s="3199"/>
      <c r="S39" s="3199"/>
      <c r="T39" s="3199"/>
      <c r="U39" s="3199"/>
      <c r="V39" s="3199"/>
      <c r="W39" s="3199"/>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3209" t="s">
        <v>314</v>
      </c>
      <c r="F41" s="3210"/>
      <c r="G41" s="3210"/>
      <c r="H41" s="3213" t="s">
        <v>315</v>
      </c>
      <c r="I41" s="3210"/>
      <c r="J41" s="3210"/>
      <c r="K41" s="3214" t="s">
        <v>997</v>
      </c>
      <c r="L41" s="3156"/>
      <c r="M41" s="3157"/>
      <c r="N41" s="2888"/>
      <c r="O41" s="3215"/>
      <c r="P41" s="3215"/>
      <c r="Q41" s="99"/>
      <c r="R41" s="3216" t="s">
        <v>316</v>
      </c>
      <c r="S41" s="3156"/>
      <c r="T41" s="3164"/>
      <c r="U41" s="3214" t="s">
        <v>317</v>
      </c>
      <c r="V41" s="3156"/>
      <c r="W41" s="3157"/>
      <c r="X41" s="99"/>
    </row>
    <row r="42" spans="1:24">
      <c r="A42" s="99"/>
      <c r="B42" s="99"/>
      <c r="C42" s="99"/>
      <c r="D42" s="99"/>
      <c r="E42" s="3211"/>
      <c r="F42" s="3212"/>
      <c r="G42" s="3212"/>
      <c r="H42" s="3212"/>
      <c r="I42" s="3212"/>
      <c r="J42" s="3212"/>
      <c r="K42" s="3205"/>
      <c r="L42" s="3171"/>
      <c r="M42" s="3172"/>
      <c r="N42" s="3215"/>
      <c r="O42" s="3215"/>
      <c r="P42" s="3215"/>
      <c r="Q42" s="99"/>
      <c r="R42" s="3170"/>
      <c r="S42" s="3171"/>
      <c r="T42" s="3217"/>
      <c r="U42" s="3205"/>
      <c r="V42" s="3171"/>
      <c r="W42" s="3172"/>
      <c r="X42" s="99"/>
    </row>
    <row r="43" spans="1:24">
      <c r="A43" s="99"/>
      <c r="B43" s="99"/>
      <c r="C43" s="99"/>
      <c r="D43" s="99"/>
      <c r="E43" s="3211"/>
      <c r="F43" s="3212"/>
      <c r="G43" s="3212"/>
      <c r="H43" s="3212"/>
      <c r="I43" s="3212"/>
      <c r="J43" s="3212"/>
      <c r="K43" s="3205"/>
      <c r="L43" s="3171"/>
      <c r="M43" s="3172"/>
      <c r="N43" s="3215"/>
      <c r="O43" s="3215"/>
      <c r="P43" s="3215"/>
      <c r="Q43" s="99"/>
      <c r="R43" s="3170"/>
      <c r="S43" s="3171"/>
      <c r="T43" s="3217"/>
      <c r="U43" s="3205"/>
      <c r="V43" s="3171"/>
      <c r="W43" s="3172"/>
      <c r="X43" s="99"/>
    </row>
    <row r="44" spans="1:24">
      <c r="A44" s="99"/>
      <c r="B44" s="99"/>
      <c r="C44" s="99"/>
      <c r="D44" s="99"/>
      <c r="E44" s="3211"/>
      <c r="F44" s="3212"/>
      <c r="G44" s="3212"/>
      <c r="H44" s="3212"/>
      <c r="I44" s="3212"/>
      <c r="J44" s="3212"/>
      <c r="K44" s="3205"/>
      <c r="L44" s="3171"/>
      <c r="M44" s="3172"/>
      <c r="N44" s="3215"/>
      <c r="O44" s="3215"/>
      <c r="P44" s="3215"/>
      <c r="Q44" s="99"/>
      <c r="R44" s="3170"/>
      <c r="S44" s="3171"/>
      <c r="T44" s="3217"/>
      <c r="U44" s="3205"/>
      <c r="V44" s="3171"/>
      <c r="W44" s="3172"/>
      <c r="X44" s="99"/>
    </row>
    <row r="45" spans="1:24">
      <c r="A45" s="99"/>
      <c r="B45" s="99"/>
      <c r="C45" s="99"/>
      <c r="D45" s="99"/>
      <c r="E45" s="3211"/>
      <c r="F45" s="3212"/>
      <c r="G45" s="3212"/>
      <c r="H45" s="3212"/>
      <c r="I45" s="3212"/>
      <c r="J45" s="3212"/>
      <c r="K45" s="3205"/>
      <c r="L45" s="3171"/>
      <c r="M45" s="3172"/>
      <c r="N45" s="3166"/>
      <c r="O45" s="3166"/>
      <c r="P45" s="3166"/>
      <c r="Q45" s="99"/>
      <c r="R45" s="3170"/>
      <c r="S45" s="3171"/>
      <c r="T45" s="3217"/>
      <c r="U45" s="3205"/>
      <c r="V45" s="3171"/>
      <c r="W45" s="3172"/>
      <c r="X45" s="99"/>
    </row>
    <row r="46" spans="1:24">
      <c r="A46" s="99"/>
      <c r="B46" s="99"/>
      <c r="C46" s="99"/>
      <c r="D46" s="99"/>
      <c r="E46" s="3211"/>
      <c r="F46" s="3212"/>
      <c r="G46" s="3212"/>
      <c r="H46" s="3212"/>
      <c r="I46" s="3212"/>
      <c r="J46" s="3212"/>
      <c r="K46" s="3205"/>
      <c r="L46" s="3171"/>
      <c r="M46" s="3172"/>
      <c r="N46" s="3166"/>
      <c r="O46" s="3166"/>
      <c r="P46" s="3166"/>
      <c r="Q46" s="99"/>
      <c r="R46" s="3170"/>
      <c r="S46" s="3171"/>
      <c r="T46" s="3217"/>
      <c r="U46" s="3205"/>
      <c r="V46" s="3171"/>
      <c r="W46" s="3172"/>
      <c r="X46" s="99"/>
    </row>
    <row r="47" spans="1:24">
      <c r="A47" s="99"/>
      <c r="B47" s="99"/>
      <c r="C47" s="99"/>
      <c r="D47" s="99"/>
      <c r="E47" s="3211"/>
      <c r="F47" s="3212"/>
      <c r="G47" s="3212"/>
      <c r="H47" s="3212"/>
      <c r="I47" s="3212"/>
      <c r="J47" s="3212"/>
      <c r="K47" s="3205"/>
      <c r="L47" s="3171"/>
      <c r="M47" s="3172"/>
      <c r="N47" s="3166"/>
      <c r="O47" s="3166"/>
      <c r="P47" s="3166"/>
      <c r="Q47" s="99"/>
      <c r="R47" s="3170"/>
      <c r="S47" s="3171"/>
      <c r="T47" s="3217"/>
      <c r="U47" s="3205"/>
      <c r="V47" s="3171"/>
      <c r="W47" s="3172"/>
      <c r="X47" s="99"/>
    </row>
    <row r="48" spans="1:24" ht="14.25" thickBot="1">
      <c r="A48" s="99"/>
      <c r="B48" s="99"/>
      <c r="C48" s="99"/>
      <c r="D48" s="99"/>
      <c r="E48" s="3218"/>
      <c r="F48" s="3219"/>
      <c r="G48" s="3219"/>
      <c r="H48" s="3219"/>
      <c r="I48" s="3219"/>
      <c r="J48" s="3219"/>
      <c r="K48" s="3206"/>
      <c r="L48" s="3207"/>
      <c r="M48" s="3208"/>
      <c r="N48" s="3166"/>
      <c r="O48" s="3166"/>
      <c r="P48" s="3166"/>
      <c r="Q48" s="99"/>
      <c r="R48" s="3220"/>
      <c r="S48" s="3207"/>
      <c r="T48" s="3221"/>
      <c r="U48" s="3206"/>
      <c r="V48" s="3207"/>
      <c r="W48" s="3208"/>
      <c r="X48" s="99"/>
    </row>
  </sheetData>
  <mergeCells count="67">
    <mergeCell ref="A2:X2"/>
    <mergeCell ref="A3:D3"/>
    <mergeCell ref="E3:G3"/>
    <mergeCell ref="H3:J3"/>
    <mergeCell ref="K3:M3"/>
    <mergeCell ref="N3:X3"/>
    <mergeCell ref="A4:D5"/>
    <mergeCell ref="E4:X4"/>
    <mergeCell ref="E5:G5"/>
    <mergeCell ref="I5:W5"/>
    <mergeCell ref="A6:D6"/>
    <mergeCell ref="E6:X6"/>
    <mergeCell ref="G28:H29"/>
    <mergeCell ref="I28:I29"/>
    <mergeCell ref="J28:K29"/>
    <mergeCell ref="L28:L29"/>
    <mergeCell ref="A7:D7"/>
    <mergeCell ref="E7:X7"/>
    <mergeCell ref="B9:W26"/>
    <mergeCell ref="B27:D27"/>
    <mergeCell ref="E27:F27"/>
    <mergeCell ref="G27:K27"/>
    <mergeCell ref="L27:W27"/>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U45:W48"/>
    <mergeCell ref="E41:G44"/>
    <mergeCell ref="H41:J44"/>
    <mergeCell ref="K41:M44"/>
    <mergeCell ref="N41:P44"/>
    <mergeCell ref="R41:T44"/>
    <mergeCell ref="U41:W44"/>
    <mergeCell ref="E45:G48"/>
    <mergeCell ref="H45:J48"/>
    <mergeCell ref="K45:M48"/>
    <mergeCell ref="N45:P48"/>
    <mergeCell ref="R45:T48"/>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85" zoomScaleNormal="70" zoomScaleSheetLayoutView="85" workbookViewId="0">
      <selection activeCell="T16" sqref="T16"/>
    </sheetView>
  </sheetViews>
  <sheetFormatPr defaultColWidth="9" defaultRowHeight="13.5"/>
  <cols>
    <col min="1" max="1" width="1.75" style="1112" customWidth="1"/>
    <col min="2" max="2" width="5.375" style="1112" customWidth="1"/>
    <col min="3" max="4" width="7.75" style="1112" customWidth="1"/>
    <col min="5" max="5" width="10" style="1113" customWidth="1"/>
    <col min="6" max="36" width="3.75" style="1113" customWidth="1"/>
    <col min="37" max="37" width="7.125" style="1112" customWidth="1"/>
    <col min="38" max="38" width="7.125" style="1113" customWidth="1"/>
    <col min="39" max="39" width="7.125" style="1112" customWidth="1"/>
    <col min="40" max="40" width="9.75" style="1121" customWidth="1"/>
    <col min="41" max="41" width="9.125" style="1112" customWidth="1"/>
    <col min="42" max="16384" width="9" style="1112"/>
  </cols>
  <sheetData>
    <row r="1" spans="1:44" ht="18.75">
      <c r="A1" s="1110" t="s">
        <v>1966</v>
      </c>
      <c r="B1" s="1111"/>
      <c r="P1" s="1114"/>
      <c r="AI1" s="1115"/>
      <c r="AJ1" s="1115"/>
      <c r="AK1" s="1115"/>
      <c r="AL1" s="1115"/>
      <c r="AM1" s="1116"/>
      <c r="AN1" s="1117"/>
      <c r="AO1" s="1118" t="s">
        <v>1967</v>
      </c>
    </row>
    <row r="2" spans="1:44" ht="18.75">
      <c r="B2" s="1111"/>
      <c r="P2" s="1114"/>
      <c r="AI2" s="1112"/>
      <c r="AJ2" s="1119"/>
      <c r="AK2" s="1119"/>
      <c r="AL2" s="1119" t="s">
        <v>852</v>
      </c>
      <c r="AM2" s="3379" t="s">
        <v>888</v>
      </c>
      <c r="AN2" s="3379"/>
      <c r="AO2" s="3379"/>
    </row>
    <row r="3" spans="1:44" ht="18.75">
      <c r="B3" s="1111"/>
      <c r="P3" s="1114"/>
      <c r="AL3" s="1120"/>
    </row>
    <row r="4" spans="1:44" ht="19.5" thickBot="1">
      <c r="B4" s="1111"/>
      <c r="P4" s="1114"/>
      <c r="AL4" s="1120"/>
      <c r="AM4" s="3380" t="s">
        <v>853</v>
      </c>
      <c r="AN4" s="3380"/>
      <c r="AO4" s="3380"/>
    </row>
    <row r="5" spans="1:44" s="1122" customFormat="1" ht="13.5" customHeight="1">
      <c r="B5" s="1123" t="s">
        <v>1968</v>
      </c>
      <c r="C5" s="1123"/>
      <c r="E5" s="1113" t="s">
        <v>851</v>
      </c>
      <c r="F5" s="3354" t="str">
        <f>入力シート!C10</f>
        <v>県道博多天神線排水性舗装工事（第２工区）</v>
      </c>
      <c r="G5" s="3354"/>
      <c r="H5" s="3354"/>
      <c r="I5" s="3354"/>
      <c r="J5" s="3354"/>
      <c r="K5" s="3354"/>
      <c r="L5" s="3354"/>
      <c r="M5" s="3354"/>
      <c r="N5" s="1124"/>
      <c r="O5" s="1125"/>
      <c r="P5" s="3355" t="s">
        <v>1969</v>
      </c>
      <c r="Q5" s="3356"/>
      <c r="R5" s="3356"/>
      <c r="S5" s="3356"/>
      <c r="T5" s="3356"/>
      <c r="U5" s="3359" t="str">
        <f>IF(AND(U7="未達成",AO8&lt;0.285),"未達成","達成")</f>
        <v>未達成</v>
      </c>
      <c r="V5" s="3359"/>
      <c r="W5" s="3359"/>
      <c r="X5" s="3360"/>
      <c r="AA5" s="3363" t="s">
        <v>1970</v>
      </c>
      <c r="AB5" s="3363"/>
      <c r="AC5" s="3364" t="s">
        <v>1971</v>
      </c>
      <c r="AD5" s="3364"/>
      <c r="AE5" s="3364"/>
      <c r="AF5" s="3364"/>
      <c r="AG5" s="3364" t="s">
        <v>1972</v>
      </c>
      <c r="AH5" s="3364"/>
      <c r="AI5" s="3364"/>
      <c r="AJ5" s="3364"/>
      <c r="AK5" s="3365" t="s">
        <v>837</v>
      </c>
      <c r="AL5" s="3366" t="s">
        <v>886</v>
      </c>
      <c r="AM5" s="3365" t="s">
        <v>854</v>
      </c>
      <c r="AN5" s="3367" t="s">
        <v>855</v>
      </c>
      <c r="AO5" s="3365" t="s">
        <v>1973</v>
      </c>
      <c r="AP5" s="1116"/>
      <c r="AQ5" s="1116"/>
      <c r="AR5" s="1116"/>
    </row>
    <row r="6" spans="1:44" s="1116" customFormat="1" ht="13.5" customHeight="1">
      <c r="B6" s="1123" t="s">
        <v>1974</v>
      </c>
      <c r="C6" s="1123"/>
      <c r="E6" s="1113" t="s">
        <v>851</v>
      </c>
      <c r="F6" s="3426">
        <f>入力シート!C14</f>
        <v>45840</v>
      </c>
      <c r="G6" s="3426"/>
      <c r="H6" s="3426"/>
      <c r="I6" s="3426"/>
      <c r="J6" s="3426"/>
      <c r="K6" s="1126"/>
      <c r="L6" s="1127"/>
      <c r="M6" s="1127"/>
      <c r="N6" s="1128"/>
      <c r="O6" s="1129"/>
      <c r="P6" s="3357"/>
      <c r="Q6" s="3358"/>
      <c r="R6" s="3358"/>
      <c r="S6" s="3358"/>
      <c r="T6" s="3358"/>
      <c r="U6" s="3361"/>
      <c r="V6" s="3361"/>
      <c r="W6" s="3361"/>
      <c r="X6" s="3362"/>
      <c r="Z6" s="1130"/>
      <c r="AA6" s="3363"/>
      <c r="AB6" s="3363"/>
      <c r="AC6" s="3364"/>
      <c r="AD6" s="3364"/>
      <c r="AE6" s="3364"/>
      <c r="AF6" s="3364"/>
      <c r="AG6" s="3364"/>
      <c r="AH6" s="3364"/>
      <c r="AI6" s="3364"/>
      <c r="AJ6" s="3364"/>
      <c r="AK6" s="3365"/>
      <c r="AL6" s="3366"/>
      <c r="AM6" s="3365"/>
      <c r="AN6" s="3367"/>
      <c r="AO6" s="3365"/>
    </row>
    <row r="7" spans="1:44" s="1116" customFormat="1" ht="13.5" customHeight="1">
      <c r="B7" s="1123" t="s">
        <v>1975</v>
      </c>
      <c r="C7" s="1123"/>
      <c r="E7" s="1113" t="s">
        <v>851</v>
      </c>
      <c r="F7" s="3425">
        <f>入力シート!C15</f>
        <v>45988</v>
      </c>
      <c r="G7" s="3425"/>
      <c r="H7" s="3425"/>
      <c r="I7" s="3425"/>
      <c r="J7" s="3425"/>
      <c r="K7" s="1126"/>
      <c r="L7" s="1127"/>
      <c r="M7" s="1127"/>
      <c r="N7" s="1128"/>
      <c r="O7" s="1131"/>
      <c r="P7" s="3368" t="s">
        <v>1976</v>
      </c>
      <c r="Q7" s="3369"/>
      <c r="R7" s="3369"/>
      <c r="S7" s="3369"/>
      <c r="T7" s="3369"/>
      <c r="U7" s="3372" t="str">
        <f>IF(COUNTIF(AO24:AO525,"NG")&gt;=1,"未達成","達成")</f>
        <v>未達成</v>
      </c>
      <c r="V7" s="3372"/>
      <c r="W7" s="3372"/>
      <c r="X7" s="3373"/>
      <c r="Y7" s="1130"/>
      <c r="Z7" s="1130"/>
      <c r="AA7" s="3363"/>
      <c r="AB7" s="3363"/>
      <c r="AC7" s="3364"/>
      <c r="AD7" s="3364"/>
      <c r="AE7" s="3364"/>
      <c r="AF7" s="3364"/>
      <c r="AG7" s="3364"/>
      <c r="AH7" s="3364"/>
      <c r="AI7" s="3364"/>
      <c r="AJ7" s="3364"/>
      <c r="AK7" s="1132" t="s">
        <v>1977</v>
      </c>
      <c r="AL7" s="1133" t="s">
        <v>1978</v>
      </c>
      <c r="AM7" s="1134" t="s">
        <v>1979</v>
      </c>
      <c r="AN7" s="1135" t="s">
        <v>1980</v>
      </c>
      <c r="AO7" s="1132" t="s">
        <v>889</v>
      </c>
    </row>
    <row r="8" spans="1:44" s="1116" customFormat="1" ht="13.5" customHeight="1" thickBot="1">
      <c r="B8" s="1136"/>
      <c r="C8" s="1137"/>
      <c r="E8" s="1138"/>
      <c r="F8" s="1139"/>
      <c r="G8" s="1137"/>
      <c r="H8" s="1126"/>
      <c r="I8" s="1140"/>
      <c r="J8" s="1140"/>
      <c r="K8" s="1126"/>
      <c r="L8" s="1140"/>
      <c r="M8" s="1140"/>
      <c r="N8" s="1128"/>
      <c r="P8" s="3370"/>
      <c r="Q8" s="3371"/>
      <c r="R8" s="3371"/>
      <c r="S8" s="3371"/>
      <c r="T8" s="3371"/>
      <c r="U8" s="3374"/>
      <c r="V8" s="3374"/>
      <c r="W8" s="3374"/>
      <c r="X8" s="3375"/>
      <c r="AA8" s="3376" t="s">
        <v>856</v>
      </c>
      <c r="AB8" s="3376"/>
      <c r="AC8" s="3377" t="s">
        <v>857</v>
      </c>
      <c r="AD8" s="3377"/>
      <c r="AE8" s="3377"/>
      <c r="AF8" s="3377"/>
      <c r="AG8" s="3378" t="s">
        <v>1981</v>
      </c>
      <c r="AH8" s="3378"/>
      <c r="AI8" s="3378"/>
      <c r="AJ8" s="3378"/>
      <c r="AK8" s="1141">
        <f>IFERROR((AK29+AK53+AK77+AK101+AK125+AK149+AK173+AK197+AK221+AK245+AK269+AK293+AK317+AK341+AK365+AK389+AK413+AK437+AK461+AK485+AK509),"")</f>
        <v>149</v>
      </c>
      <c r="AL8" s="1141">
        <f>IFERROR((AL29+AL53+AL77+AL101+AL125+AL149+AL173+AL197+AL221+AL245+AL269+AL293+AL317+AL341+AL365+AL389+AL413+AL437+AL461+AL485+AL509),"")</f>
        <v>0</v>
      </c>
      <c r="AM8" s="1141">
        <f>IFERROR((AM29+AM53+AM77+AM101+AM125+AM149+AM173+AM197+AM221+AM245+AM269+AM293+AM317+AM341+AM365+AM389+AM413+AM437+AM461+AM485+AM509),"")</f>
        <v>0</v>
      </c>
      <c r="AN8" s="1142">
        <f>IFERROR(ROUND(AM8/AK8,3),"")</f>
        <v>0</v>
      </c>
      <c r="AO8" s="3381">
        <f>ROUND(AVERAGE(AN8:AN21),3)</f>
        <v>0</v>
      </c>
    </row>
    <row r="9" spans="1:44" s="1116" customFormat="1" ht="13.5" customHeight="1">
      <c r="B9" s="3382" t="s">
        <v>845</v>
      </c>
      <c r="C9" s="3382"/>
      <c r="E9" s="1113" t="s">
        <v>851</v>
      </c>
      <c r="F9" s="3383">
        <f>+F7-F6+1</f>
        <v>149</v>
      </c>
      <c r="G9" s="3383"/>
      <c r="H9" s="3383"/>
      <c r="I9" s="1143"/>
      <c r="J9" s="1140"/>
      <c r="K9" s="1126"/>
      <c r="L9" s="1140"/>
      <c r="M9" s="1140"/>
      <c r="N9" s="1128"/>
      <c r="O9" s="1144"/>
      <c r="Y9" s="1145"/>
      <c r="AA9" s="3376"/>
      <c r="AB9" s="3376"/>
      <c r="AC9" s="3377"/>
      <c r="AD9" s="3377"/>
      <c r="AE9" s="3377"/>
      <c r="AF9" s="3377"/>
      <c r="AG9" s="3384" t="s">
        <v>1982</v>
      </c>
      <c r="AH9" s="3384"/>
      <c r="AI9" s="3384"/>
      <c r="AJ9" s="3384"/>
      <c r="AK9" s="1146">
        <f t="shared" ref="AK9:AM13" si="0">IFERROR((AK30+AK54+AK78+AK102+AK126+AK150+AK174+AK198+AK222+AK246+AK270+AK294+AK318+AK342+AK366+AK390+AK414+AK438+AK462+AK486+AK510),"")</f>
        <v>149</v>
      </c>
      <c r="AL9" s="1146">
        <f t="shared" si="0"/>
        <v>0</v>
      </c>
      <c r="AM9" s="1146">
        <f t="shared" si="0"/>
        <v>0</v>
      </c>
      <c r="AN9" s="1147">
        <f t="shared" ref="AN9:AN12" si="1">IFERROR(ROUND(AM9/AK9,3),"")</f>
        <v>0</v>
      </c>
      <c r="AO9" s="3381"/>
    </row>
    <row r="10" spans="1:44" s="1116" customFormat="1" ht="13.5" customHeight="1">
      <c r="B10" s="1148"/>
      <c r="K10" s="1128"/>
      <c r="L10" s="1144"/>
      <c r="M10" s="1144"/>
      <c r="N10" s="1128"/>
      <c r="O10" s="1144"/>
      <c r="P10" s="1144"/>
      <c r="Q10" s="1128"/>
      <c r="R10" s="1149"/>
      <c r="S10" s="1149"/>
      <c r="T10" s="1150"/>
      <c r="U10" s="1150"/>
      <c r="V10" s="1150"/>
      <c r="W10" s="1115"/>
      <c r="X10" s="1145"/>
      <c r="Y10" s="1145"/>
      <c r="AA10" s="3376"/>
      <c r="AB10" s="3376"/>
      <c r="AC10" s="3377"/>
      <c r="AD10" s="3377"/>
      <c r="AE10" s="3377"/>
      <c r="AF10" s="3377"/>
      <c r="AG10" s="3384" t="s">
        <v>1983</v>
      </c>
      <c r="AH10" s="3384"/>
      <c r="AI10" s="3384"/>
      <c r="AJ10" s="3384"/>
      <c r="AK10" s="1146">
        <f t="shared" si="0"/>
        <v>149</v>
      </c>
      <c r="AL10" s="1146">
        <f t="shared" si="0"/>
        <v>0</v>
      </c>
      <c r="AM10" s="1146">
        <f t="shared" si="0"/>
        <v>0</v>
      </c>
      <c r="AN10" s="1147">
        <f t="shared" si="1"/>
        <v>0</v>
      </c>
      <c r="AO10" s="3381"/>
    </row>
    <row r="11" spans="1:44" s="1116" customFormat="1" ht="13.5" customHeight="1">
      <c r="B11" s="1148"/>
      <c r="C11" s="1129"/>
      <c r="D11" s="1129"/>
      <c r="E11" s="1138"/>
      <c r="F11" s="1138"/>
      <c r="G11" s="1138"/>
      <c r="H11" s="1128"/>
      <c r="I11" s="1144"/>
      <c r="J11" s="1144"/>
      <c r="K11" s="1128"/>
      <c r="L11" s="1144"/>
      <c r="M11" s="1144"/>
      <c r="N11" s="1128"/>
      <c r="O11" s="1144"/>
      <c r="P11" s="1144"/>
      <c r="Q11" s="1128"/>
      <c r="R11" s="1149"/>
      <c r="S11" s="1149"/>
      <c r="T11" s="1150"/>
      <c r="U11" s="1150"/>
      <c r="V11" s="1150"/>
      <c r="W11" s="1115"/>
      <c r="X11" s="1145"/>
      <c r="Y11" s="1145"/>
      <c r="AA11" s="3376"/>
      <c r="AB11" s="3376"/>
      <c r="AC11" s="3377"/>
      <c r="AD11" s="3377"/>
      <c r="AE11" s="3377"/>
      <c r="AF11" s="3377"/>
      <c r="AG11" s="3384" t="s">
        <v>1984</v>
      </c>
      <c r="AH11" s="3384"/>
      <c r="AI11" s="3384"/>
      <c r="AJ11" s="3384"/>
      <c r="AK11" s="1146">
        <f t="shared" si="0"/>
        <v>149</v>
      </c>
      <c r="AL11" s="1146">
        <f t="shared" si="0"/>
        <v>0</v>
      </c>
      <c r="AM11" s="1146">
        <f t="shared" si="0"/>
        <v>0</v>
      </c>
      <c r="AN11" s="1147">
        <f t="shared" si="1"/>
        <v>0</v>
      </c>
      <c r="AO11" s="3381"/>
    </row>
    <row r="12" spans="1:44" s="1116" customFormat="1" ht="13.5" customHeight="1">
      <c r="B12" s="1148"/>
      <c r="C12" s="1129"/>
      <c r="D12" s="1129"/>
      <c r="E12" s="1138"/>
      <c r="F12" s="1138"/>
      <c r="G12" s="1138"/>
      <c r="H12" s="1128"/>
      <c r="I12" s="1144"/>
      <c r="J12" s="1144"/>
      <c r="K12" s="1128"/>
      <c r="L12" s="1144"/>
      <c r="M12" s="1144"/>
      <c r="N12" s="1128"/>
      <c r="O12" s="1144"/>
      <c r="P12" s="1144"/>
      <c r="Q12" s="1128"/>
      <c r="R12" s="1149"/>
      <c r="S12" s="1149"/>
      <c r="T12" s="1150"/>
      <c r="U12" s="1150"/>
      <c r="V12" s="1150"/>
      <c r="W12" s="1115"/>
      <c r="X12" s="1115"/>
      <c r="Y12" s="1115"/>
      <c r="AA12" s="3376"/>
      <c r="AB12" s="3376"/>
      <c r="AC12" s="3377"/>
      <c r="AD12" s="3377"/>
      <c r="AE12" s="3377"/>
      <c r="AF12" s="3377"/>
      <c r="AG12" s="3385" t="s">
        <v>1985</v>
      </c>
      <c r="AH12" s="3385"/>
      <c r="AI12" s="3385"/>
      <c r="AJ12" s="3385"/>
      <c r="AK12" s="1146">
        <f t="shared" si="0"/>
        <v>149</v>
      </c>
      <c r="AL12" s="1146">
        <f t="shared" si="0"/>
        <v>0</v>
      </c>
      <c r="AM12" s="1146">
        <f t="shared" si="0"/>
        <v>0</v>
      </c>
      <c r="AN12" s="1147">
        <f t="shared" si="1"/>
        <v>0</v>
      </c>
      <c r="AO12" s="3381"/>
    </row>
    <row r="13" spans="1:44" s="1116" customFormat="1" ht="13.5" customHeight="1">
      <c r="B13" s="1148"/>
      <c r="C13" s="1129"/>
      <c r="D13" s="1129"/>
      <c r="E13" s="1138"/>
      <c r="F13" s="1138"/>
      <c r="G13" s="1138"/>
      <c r="H13" s="1128"/>
      <c r="I13" s="1144"/>
      <c r="J13" s="1144"/>
      <c r="K13" s="1128"/>
      <c r="L13" s="1144"/>
      <c r="M13" s="1144"/>
      <c r="N13" s="1128"/>
      <c r="O13" s="1144"/>
      <c r="P13" s="1144"/>
      <c r="Q13" s="1128"/>
      <c r="R13" s="1149"/>
      <c r="S13" s="1149"/>
      <c r="T13" s="1150"/>
      <c r="U13" s="1150"/>
      <c r="V13" s="1150"/>
      <c r="W13" s="1115"/>
      <c r="X13" s="1115"/>
      <c r="Y13" s="1115"/>
      <c r="AA13" s="3376"/>
      <c r="AB13" s="3376"/>
      <c r="AC13" s="3377"/>
      <c r="AD13" s="3377"/>
      <c r="AE13" s="3377"/>
      <c r="AF13" s="3377"/>
      <c r="AG13" s="3386"/>
      <c r="AH13" s="3386"/>
      <c r="AI13" s="3386"/>
      <c r="AJ13" s="3386"/>
      <c r="AK13" s="1151" t="str">
        <f t="shared" si="0"/>
        <v/>
      </c>
      <c r="AL13" s="1152" t="str">
        <f t="shared" si="0"/>
        <v/>
      </c>
      <c r="AM13" s="1152" t="str">
        <f t="shared" si="0"/>
        <v/>
      </c>
      <c r="AN13" s="1153" t="str">
        <f>IFERROR(ROUND(AM13/AK13,3),"")</f>
        <v/>
      </c>
      <c r="AO13" s="3381"/>
    </row>
    <row r="14" spans="1:44" s="1116" customFormat="1" ht="13.5" customHeight="1">
      <c r="B14" s="1148"/>
      <c r="C14" s="1129"/>
      <c r="D14" s="1129"/>
      <c r="E14" s="1138"/>
      <c r="F14" s="1138"/>
      <c r="G14" s="1138"/>
      <c r="H14" s="1128"/>
      <c r="I14" s="1144"/>
      <c r="J14" s="1144"/>
      <c r="K14" s="1128"/>
      <c r="L14" s="1144"/>
      <c r="M14" s="1144"/>
      <c r="N14" s="1128"/>
      <c r="O14" s="1144"/>
      <c r="P14" s="1144"/>
      <c r="Q14" s="1128"/>
      <c r="R14" s="1149"/>
      <c r="S14" s="1149"/>
      <c r="T14" s="1150"/>
      <c r="U14" s="1150"/>
      <c r="V14" s="1150"/>
      <c r="W14" s="1115"/>
      <c r="X14" s="1115"/>
      <c r="AA14" s="3364" t="s">
        <v>858</v>
      </c>
      <c r="AB14" s="3364"/>
      <c r="AC14" s="3387" t="s">
        <v>859</v>
      </c>
      <c r="AD14" s="3387"/>
      <c r="AE14" s="3387"/>
      <c r="AF14" s="3387"/>
      <c r="AG14" s="3429" t="s">
        <v>1981</v>
      </c>
      <c r="AH14" s="3429"/>
      <c r="AI14" s="3429"/>
      <c r="AJ14" s="3430"/>
      <c r="AK14" s="1141">
        <f>IFERROR((AK36+AK60+AK84+AK108+AK132+AK156+AK180+AK204+AK228+AK252+AK276+AK300+AK324+AK348+AK372+AK396+AK420+AK444+AK468+AK492+AK516),"")</f>
        <v>149</v>
      </c>
      <c r="AL14" s="1141">
        <f t="shared" ref="AL14:AM15" si="2">IFERROR((AL36+AL60+AL84+AL108+AL132+AL156+AL180+AL204+AL228+AL252+AL276+AL300+AL324+AL348+AL372+AL396+AL420+AL444+AL468+AL492+AL516),"")</f>
        <v>0</v>
      </c>
      <c r="AM14" s="1141">
        <f t="shared" si="2"/>
        <v>0</v>
      </c>
      <c r="AN14" s="1142">
        <f>IFERROR(ROUND(AM14/AK14,3),"")</f>
        <v>0</v>
      </c>
      <c r="AO14" s="3381"/>
    </row>
    <row r="15" spans="1:44" s="1116" customFormat="1" ht="13.5" customHeight="1">
      <c r="B15" s="1148"/>
      <c r="C15" s="1129"/>
      <c r="D15" s="1129"/>
      <c r="E15" s="1138"/>
      <c r="F15" s="1138"/>
      <c r="G15" s="1138"/>
      <c r="H15" s="1128"/>
      <c r="I15" s="1144"/>
      <c r="J15" s="1144"/>
      <c r="K15" s="1128"/>
      <c r="L15" s="1144"/>
      <c r="M15" s="1144"/>
      <c r="N15" s="1128"/>
      <c r="O15" s="1144"/>
      <c r="P15" s="1144"/>
      <c r="Q15" s="1128"/>
      <c r="R15" s="1149"/>
      <c r="S15" s="1149"/>
      <c r="T15" s="1150"/>
      <c r="U15" s="1150"/>
      <c r="V15" s="1150"/>
      <c r="W15" s="1115"/>
      <c r="X15" s="1115"/>
      <c r="Y15" s="1115"/>
      <c r="AA15" s="3364"/>
      <c r="AB15" s="3364"/>
      <c r="AC15" s="3387"/>
      <c r="AD15" s="3387"/>
      <c r="AE15" s="3387"/>
      <c r="AF15" s="3387"/>
      <c r="AG15" s="3431" t="s">
        <v>1982</v>
      </c>
      <c r="AH15" s="3432"/>
      <c r="AI15" s="3432"/>
      <c r="AJ15" s="3433"/>
      <c r="AK15" s="1146">
        <f>IFERROR((AK37+AK61+AK85+AK109+AK133+AK157+AK181+AK205+AK229+AK253+AK277+AK301+AK325+AK349+AK373+AK397+AK421+AK445+AK469+AK493+AK517),"")</f>
        <v>149</v>
      </c>
      <c r="AL15" s="1146">
        <f t="shared" si="2"/>
        <v>0</v>
      </c>
      <c r="AM15" s="1146">
        <f t="shared" si="2"/>
        <v>0</v>
      </c>
      <c r="AN15" s="1147">
        <f t="shared" ref="AN15:AN17" si="3">IFERROR(ROUND(AM15/AK15,3),"")</f>
        <v>0</v>
      </c>
      <c r="AO15" s="3381"/>
    </row>
    <row r="16" spans="1:44" s="1116" customFormat="1" ht="13.5" customHeight="1">
      <c r="B16" s="1148"/>
      <c r="C16" s="1129"/>
      <c r="D16" s="1129"/>
      <c r="E16" s="1138"/>
      <c r="F16" s="1138"/>
      <c r="G16" s="1138"/>
      <c r="H16" s="1128"/>
      <c r="I16" s="1144"/>
      <c r="J16" s="1144"/>
      <c r="K16" s="1128"/>
      <c r="L16" s="1144"/>
      <c r="M16" s="1144"/>
      <c r="N16" s="1128"/>
      <c r="O16" s="1144"/>
      <c r="P16" s="1144"/>
      <c r="Q16" s="1128"/>
      <c r="R16" s="1149"/>
      <c r="S16" s="1149"/>
      <c r="T16" s="1150"/>
      <c r="U16" s="1150"/>
      <c r="V16" s="1150"/>
      <c r="W16" s="1115"/>
      <c r="X16" s="1115"/>
      <c r="Y16" s="1115"/>
      <c r="AA16" s="3364"/>
      <c r="AB16" s="3364"/>
      <c r="AC16" s="3387"/>
      <c r="AD16" s="3387"/>
      <c r="AE16" s="3387"/>
      <c r="AF16" s="3387"/>
      <c r="AG16" s="3431"/>
      <c r="AH16" s="3432"/>
      <c r="AI16" s="3432"/>
      <c r="AJ16" s="3433"/>
      <c r="AK16" s="1146" t="str">
        <f t="shared" ref="AK16:AM17" si="4">IFERROR((AK38+AK62+AK86+AK110+AK134+AK158+AK182+AK206+AK230+AK254+AK278+AK302+AK326+AK350+AK374+AK398+AK422+AK446+AK470+AK494+AK518),"")</f>
        <v/>
      </c>
      <c r="AL16" s="1146" t="str">
        <f t="shared" si="4"/>
        <v/>
      </c>
      <c r="AM16" s="1146" t="str">
        <f t="shared" si="4"/>
        <v/>
      </c>
      <c r="AN16" s="1147" t="str">
        <f t="shared" si="3"/>
        <v/>
      </c>
      <c r="AO16" s="3381"/>
    </row>
    <row r="17" spans="1:44" s="1116" customFormat="1" ht="13.5" customHeight="1">
      <c r="B17" s="1148"/>
      <c r="C17" s="1129"/>
      <c r="D17" s="1129"/>
      <c r="E17" s="1138"/>
      <c r="F17" s="1138"/>
      <c r="G17" s="1138"/>
      <c r="H17" s="1128"/>
      <c r="I17" s="1144"/>
      <c r="J17" s="1144"/>
      <c r="K17" s="1128"/>
      <c r="L17" s="1144"/>
      <c r="M17" s="1144"/>
      <c r="N17" s="1128"/>
      <c r="O17" s="1144"/>
      <c r="P17" s="1144"/>
      <c r="Q17" s="1128"/>
      <c r="R17" s="1149"/>
      <c r="S17" s="1149"/>
      <c r="T17" s="1150"/>
      <c r="U17" s="1150"/>
      <c r="V17" s="1150"/>
      <c r="W17" s="1115"/>
      <c r="X17" s="1115"/>
      <c r="Y17" s="1115"/>
      <c r="AA17" s="3364"/>
      <c r="AB17" s="3364"/>
      <c r="AC17" s="3387"/>
      <c r="AD17" s="3387"/>
      <c r="AE17" s="3387"/>
      <c r="AF17" s="3387"/>
      <c r="AG17" s="3386"/>
      <c r="AH17" s="3386"/>
      <c r="AI17" s="3386"/>
      <c r="AJ17" s="3386"/>
      <c r="AK17" s="1152" t="str">
        <f t="shared" si="4"/>
        <v/>
      </c>
      <c r="AL17" s="1152" t="str">
        <f t="shared" si="4"/>
        <v/>
      </c>
      <c r="AM17" s="1152" t="str">
        <f t="shared" si="4"/>
        <v/>
      </c>
      <c r="AN17" s="1153" t="str">
        <f t="shared" si="3"/>
        <v/>
      </c>
      <c r="AO17" s="3381"/>
    </row>
    <row r="18" spans="1:44" s="1116" customFormat="1" ht="13.5" customHeight="1">
      <c r="B18" s="1148"/>
      <c r="C18" s="1129"/>
      <c r="D18" s="1129"/>
      <c r="E18" s="1138"/>
      <c r="F18" s="1138"/>
      <c r="G18" s="1138"/>
      <c r="H18" s="1128"/>
      <c r="I18" s="1144"/>
      <c r="J18" s="1144"/>
      <c r="K18" s="1128"/>
      <c r="L18" s="1144"/>
      <c r="M18" s="1144"/>
      <c r="N18" s="1128"/>
      <c r="O18" s="1144"/>
      <c r="P18" s="1144"/>
      <c r="Q18" s="1128"/>
      <c r="R18" s="1149"/>
      <c r="S18" s="1149"/>
      <c r="T18" s="1150"/>
      <c r="U18" s="1150"/>
      <c r="V18" s="1150"/>
      <c r="W18" s="1115"/>
      <c r="X18" s="1115"/>
      <c r="Y18" s="1115"/>
      <c r="AA18" s="3364"/>
      <c r="AB18" s="3364"/>
      <c r="AC18" s="3387" t="s">
        <v>860</v>
      </c>
      <c r="AD18" s="3387"/>
      <c r="AE18" s="3387"/>
      <c r="AF18" s="3387"/>
      <c r="AG18" s="3387" t="s">
        <v>1982</v>
      </c>
      <c r="AH18" s="3387"/>
      <c r="AI18" s="3387"/>
      <c r="AJ18" s="3387"/>
      <c r="AK18" s="1141">
        <f>IFERROR((AK41+AK65+AK89+AK113+AK137+AK161+AK185+AK209+AK233+AK257+AK281+AK305+AK329+AK353+AK377+AK401+AK425+AK449+AK473+AK497+AK521),"")</f>
        <v>149</v>
      </c>
      <c r="AL18" s="1141">
        <f t="shared" ref="AL18:AM18" si="5">IFERROR((AL41+AL65+AL89+AL113+AL137+AL161+AL185+AL209+AL233+AL257+AL281+AL305+AL329+AL353+AL377+AL401+AL425+AL449+AL473+AL497+AL521),"")</f>
        <v>0</v>
      </c>
      <c r="AM18" s="1141">
        <f t="shared" si="5"/>
        <v>0</v>
      </c>
      <c r="AN18" s="1142">
        <f>IFERROR(ROUND(AM18/AK18,3),"")</f>
        <v>0</v>
      </c>
      <c r="AO18" s="3381"/>
    </row>
    <row r="19" spans="1:44" s="1116" customFormat="1" ht="13.5" customHeight="1">
      <c r="B19" s="1148"/>
      <c r="C19" s="1129"/>
      <c r="D19" s="1129"/>
      <c r="E19" s="1138"/>
      <c r="F19" s="1138"/>
      <c r="G19" s="1138"/>
      <c r="H19" s="1128"/>
      <c r="I19" s="1144"/>
      <c r="J19" s="1144"/>
      <c r="K19" s="1128"/>
      <c r="L19" s="1144"/>
      <c r="M19" s="1144"/>
      <c r="N19" s="1128"/>
      <c r="O19" s="1144"/>
      <c r="P19" s="1144"/>
      <c r="Q19" s="1128"/>
      <c r="R19" s="1149"/>
      <c r="S19" s="1149"/>
      <c r="T19" s="1150"/>
      <c r="U19" s="1150"/>
      <c r="V19" s="1150"/>
      <c r="W19" s="1115"/>
      <c r="X19" s="1115"/>
      <c r="Y19" s="1115"/>
      <c r="Z19" s="1115"/>
      <c r="AA19" s="3364"/>
      <c r="AB19" s="3364"/>
      <c r="AC19" s="3387"/>
      <c r="AD19" s="3387"/>
      <c r="AE19" s="3387"/>
      <c r="AF19" s="3387"/>
      <c r="AG19" s="3387"/>
      <c r="AH19" s="3387"/>
      <c r="AI19" s="3387"/>
      <c r="AJ19" s="3387"/>
      <c r="AK19" s="1146" t="str">
        <f t="shared" ref="AK19:AM21" si="6">IFERROR((AK42+AK66+AK90+AK114+AK138+AK162+AK186+AK210+AK234+AK258+AK282+AK306+AK330+AK354+AK378+AK402+AK426+AK450+AK474+AK498+AK522),"")</f>
        <v/>
      </c>
      <c r="AL19" s="1146" t="str">
        <f t="shared" si="6"/>
        <v/>
      </c>
      <c r="AM19" s="1146" t="str">
        <f t="shared" si="6"/>
        <v/>
      </c>
      <c r="AN19" s="1147" t="str">
        <f t="shared" ref="AN19:AN21" si="7">IFERROR(ROUND(AM19/AK19,3),"")</f>
        <v/>
      </c>
      <c r="AO19" s="3381"/>
    </row>
    <row r="20" spans="1:44" s="1116" customFormat="1" ht="13.5" customHeight="1">
      <c r="B20" s="1148"/>
      <c r="C20" s="1129"/>
      <c r="D20" s="1129"/>
      <c r="E20" s="1138"/>
      <c r="F20" s="1138"/>
      <c r="G20" s="1138"/>
      <c r="H20" s="1128"/>
      <c r="I20" s="1144"/>
      <c r="J20" s="1144"/>
      <c r="K20" s="1128"/>
      <c r="L20" s="1144"/>
      <c r="M20" s="1144"/>
      <c r="N20" s="1128"/>
      <c r="O20" s="1144"/>
      <c r="P20" s="1144"/>
      <c r="Q20" s="1128"/>
      <c r="R20" s="1149"/>
      <c r="S20" s="1149"/>
      <c r="T20" s="1150"/>
      <c r="U20" s="1150"/>
      <c r="V20" s="1150"/>
      <c r="W20" s="1154"/>
      <c r="X20" s="1154"/>
      <c r="Y20" s="1154"/>
      <c r="Z20" s="1154"/>
      <c r="AA20" s="3364"/>
      <c r="AB20" s="3364"/>
      <c r="AC20" s="3387"/>
      <c r="AD20" s="3387"/>
      <c r="AE20" s="3387"/>
      <c r="AF20" s="3387"/>
      <c r="AG20" s="3387"/>
      <c r="AH20" s="3387"/>
      <c r="AI20" s="3387"/>
      <c r="AJ20" s="3387"/>
      <c r="AK20" s="1146" t="str">
        <f t="shared" si="6"/>
        <v/>
      </c>
      <c r="AL20" s="1146" t="str">
        <f t="shared" si="6"/>
        <v/>
      </c>
      <c r="AM20" s="1146" t="str">
        <f t="shared" si="6"/>
        <v/>
      </c>
      <c r="AN20" s="1147" t="str">
        <f t="shared" si="7"/>
        <v/>
      </c>
      <c r="AO20" s="3381"/>
    </row>
    <row r="21" spans="1:44" s="1116" customFormat="1" ht="13.5" customHeight="1">
      <c r="B21" s="1148"/>
      <c r="C21" s="1129"/>
      <c r="D21" s="1129"/>
      <c r="E21" s="1138"/>
      <c r="F21" s="1138"/>
      <c r="G21" s="1138"/>
      <c r="H21" s="1128"/>
      <c r="I21" s="1144"/>
      <c r="J21" s="1144"/>
      <c r="K21" s="1128"/>
      <c r="L21" s="1144"/>
      <c r="M21" s="1144"/>
      <c r="N21" s="1128"/>
      <c r="O21" s="1144"/>
      <c r="P21" s="1144"/>
      <c r="Q21" s="1128"/>
      <c r="R21" s="1149"/>
      <c r="S21" s="1149"/>
      <c r="T21" s="1150"/>
      <c r="U21" s="1150"/>
      <c r="V21" s="1150"/>
      <c r="W21" s="1154"/>
      <c r="X21" s="1154"/>
      <c r="Y21" s="1154"/>
      <c r="Z21" s="1154"/>
      <c r="AA21" s="3364"/>
      <c r="AB21" s="3364"/>
      <c r="AC21" s="3387"/>
      <c r="AD21" s="3387"/>
      <c r="AE21" s="3387"/>
      <c r="AF21" s="3387"/>
      <c r="AG21" s="3387"/>
      <c r="AH21" s="3387"/>
      <c r="AI21" s="3387"/>
      <c r="AJ21" s="3387"/>
      <c r="AK21" s="1155" t="str">
        <f t="shared" si="6"/>
        <v/>
      </c>
      <c r="AL21" s="1155" t="str">
        <f t="shared" si="6"/>
        <v/>
      </c>
      <c r="AM21" s="1155" t="str">
        <f t="shared" si="6"/>
        <v/>
      </c>
      <c r="AN21" s="1156" t="str">
        <f t="shared" si="7"/>
        <v/>
      </c>
      <c r="AO21" s="3381"/>
    </row>
    <row r="22" spans="1:44" ht="18" customHeight="1">
      <c r="E22" s="1157"/>
      <c r="F22" s="1157"/>
      <c r="G22" s="1157"/>
      <c r="H22" s="1157"/>
      <c r="J22" s="1158"/>
      <c r="K22" s="1158"/>
      <c r="L22" s="1158"/>
      <c r="M22" s="1158"/>
      <c r="N22" s="1159"/>
      <c r="O22" s="1160"/>
      <c r="P22" s="1160"/>
      <c r="Q22" s="1160"/>
      <c r="S22" s="1161"/>
      <c r="T22" s="1161"/>
      <c r="U22" s="1161"/>
      <c r="AD22" s="1162"/>
      <c r="AE22" s="1163"/>
      <c r="AF22" s="1163"/>
      <c r="AG22" s="1163"/>
      <c r="AH22" s="1163"/>
      <c r="AI22" s="1163"/>
      <c r="AJ22" s="1163"/>
      <c r="AK22" s="1163"/>
      <c r="AL22" s="1164"/>
    </row>
    <row r="23" spans="1:44" ht="13.5" hidden="1" customHeight="1">
      <c r="F23" s="1112">
        <f>YEAR(F6)</f>
        <v>2025</v>
      </c>
      <c r="G23" s="1112">
        <f>MONTH(F6)</f>
        <v>7</v>
      </c>
      <c r="H23" s="1112"/>
      <c r="I23" s="1165">
        <f>DATE(F23,G23,1)</f>
        <v>45839</v>
      </c>
      <c r="Z23" s="1166"/>
      <c r="AA23" s="1166"/>
      <c r="AB23" s="1166"/>
      <c r="AC23" s="1166"/>
      <c r="AD23" s="1166"/>
      <c r="AE23" s="1166"/>
      <c r="AF23" s="1166"/>
      <c r="AG23" s="1166"/>
      <c r="AH23" s="1166"/>
      <c r="AI23" s="1166"/>
      <c r="AJ23" s="1166"/>
    </row>
    <row r="24" spans="1:44" ht="13.5" customHeight="1">
      <c r="B24" s="3401"/>
      <c r="C24" s="3402"/>
      <c r="D24" s="3403"/>
      <c r="E24" s="1167" t="s">
        <v>1986</v>
      </c>
      <c r="F24" s="3410">
        <f>F25</f>
        <v>45839</v>
      </c>
      <c r="G24" s="3411"/>
      <c r="H24" s="3411"/>
      <c r="I24" s="3411"/>
      <c r="J24" s="3411"/>
      <c r="K24" s="3411"/>
      <c r="L24" s="3411"/>
      <c r="M24" s="3411"/>
      <c r="N24" s="3411"/>
      <c r="O24" s="3411"/>
      <c r="P24" s="3411"/>
      <c r="Q24" s="3411"/>
      <c r="R24" s="3411"/>
      <c r="S24" s="3411"/>
      <c r="T24" s="3411"/>
      <c r="U24" s="3411"/>
      <c r="V24" s="3411"/>
      <c r="W24" s="3411"/>
      <c r="X24" s="3411"/>
      <c r="Y24" s="3411"/>
      <c r="Z24" s="3411"/>
      <c r="AA24" s="3411"/>
      <c r="AB24" s="3411"/>
      <c r="AC24" s="3411"/>
      <c r="AD24" s="3411"/>
      <c r="AE24" s="3411"/>
      <c r="AF24" s="3411"/>
      <c r="AG24" s="3411"/>
      <c r="AH24" s="3411"/>
      <c r="AI24" s="3411"/>
      <c r="AJ24" s="3411"/>
      <c r="AK24" s="3365" t="s">
        <v>861</v>
      </c>
      <c r="AL24" s="3412" t="s">
        <v>862</v>
      </c>
      <c r="AM24" s="3365" t="s">
        <v>854</v>
      </c>
      <c r="AN24" s="3367" t="s">
        <v>1987</v>
      </c>
      <c r="AO24" s="3365" t="s">
        <v>1988</v>
      </c>
      <c r="AQ24" s="3388" t="s">
        <v>1989</v>
      </c>
      <c r="AR24" s="3388" t="s">
        <v>890</v>
      </c>
    </row>
    <row r="25" spans="1:44" ht="13.5" hidden="1" customHeight="1">
      <c r="B25" s="3404"/>
      <c r="C25" s="3405"/>
      <c r="D25" s="3406"/>
      <c r="E25" s="1168"/>
      <c r="F25" s="1169">
        <f>DATE($F23,$G23,1)</f>
        <v>45839</v>
      </c>
      <c r="G25" s="1170">
        <f>F25+1</f>
        <v>45840</v>
      </c>
      <c r="H25" s="1170">
        <f t="shared" ref="H25:AJ25" si="8">G25+1</f>
        <v>45841</v>
      </c>
      <c r="I25" s="1170">
        <f t="shared" si="8"/>
        <v>45842</v>
      </c>
      <c r="J25" s="1170">
        <f t="shared" si="8"/>
        <v>45843</v>
      </c>
      <c r="K25" s="1170">
        <f t="shared" si="8"/>
        <v>45844</v>
      </c>
      <c r="L25" s="1170">
        <f t="shared" si="8"/>
        <v>45845</v>
      </c>
      <c r="M25" s="1170">
        <f t="shared" si="8"/>
        <v>45846</v>
      </c>
      <c r="N25" s="1170">
        <f t="shared" si="8"/>
        <v>45847</v>
      </c>
      <c r="O25" s="1170">
        <f t="shared" si="8"/>
        <v>45848</v>
      </c>
      <c r="P25" s="1170">
        <f t="shared" si="8"/>
        <v>45849</v>
      </c>
      <c r="Q25" s="1170">
        <f t="shared" si="8"/>
        <v>45850</v>
      </c>
      <c r="R25" s="1170">
        <f t="shared" si="8"/>
        <v>45851</v>
      </c>
      <c r="S25" s="1170">
        <f t="shared" si="8"/>
        <v>45852</v>
      </c>
      <c r="T25" s="1170">
        <f t="shared" si="8"/>
        <v>45853</v>
      </c>
      <c r="U25" s="1170">
        <f t="shared" si="8"/>
        <v>45854</v>
      </c>
      <c r="V25" s="1170">
        <f t="shared" si="8"/>
        <v>45855</v>
      </c>
      <c r="W25" s="1170">
        <f t="shared" si="8"/>
        <v>45856</v>
      </c>
      <c r="X25" s="1170">
        <f t="shared" si="8"/>
        <v>45857</v>
      </c>
      <c r="Y25" s="1170">
        <f t="shared" si="8"/>
        <v>45858</v>
      </c>
      <c r="Z25" s="1170">
        <f t="shared" si="8"/>
        <v>45859</v>
      </c>
      <c r="AA25" s="1170">
        <f t="shared" si="8"/>
        <v>45860</v>
      </c>
      <c r="AB25" s="1170">
        <f t="shared" si="8"/>
        <v>45861</v>
      </c>
      <c r="AC25" s="1170">
        <f t="shared" si="8"/>
        <v>45862</v>
      </c>
      <c r="AD25" s="1170">
        <f t="shared" si="8"/>
        <v>45863</v>
      </c>
      <c r="AE25" s="1170">
        <f t="shared" si="8"/>
        <v>45864</v>
      </c>
      <c r="AF25" s="1170">
        <f t="shared" si="8"/>
        <v>45865</v>
      </c>
      <c r="AG25" s="1170">
        <f t="shared" si="8"/>
        <v>45866</v>
      </c>
      <c r="AH25" s="1170">
        <f t="shared" si="8"/>
        <v>45867</v>
      </c>
      <c r="AI25" s="1170">
        <f t="shared" si="8"/>
        <v>45868</v>
      </c>
      <c r="AJ25" s="1171">
        <f t="shared" si="8"/>
        <v>45869</v>
      </c>
      <c r="AK25" s="3365"/>
      <c r="AL25" s="3412"/>
      <c r="AM25" s="3365"/>
      <c r="AN25" s="3367"/>
      <c r="AO25" s="3365"/>
      <c r="AQ25" s="3388"/>
      <c r="AR25" s="3388"/>
    </row>
    <row r="26" spans="1:44" ht="13.5" customHeight="1">
      <c r="B26" s="3404"/>
      <c r="C26" s="3405"/>
      <c r="D26" s="3406"/>
      <c r="E26" s="1168" t="s">
        <v>1990</v>
      </c>
      <c r="F26" s="1172" t="str">
        <f>IF(F25&gt;=F6,F25,"")</f>
        <v/>
      </c>
      <c r="G26" s="1173">
        <f t="shared" ref="G26:AH26" si="9">IF(G25&lt;$F6,"",IF(F25=EOMONTH(DATE($F23,$G23,1),0),"",IF(F25="","",F25+1)))</f>
        <v>45840</v>
      </c>
      <c r="H26" s="1173">
        <f t="shared" si="9"/>
        <v>45841</v>
      </c>
      <c r="I26" s="1173">
        <f t="shared" si="9"/>
        <v>45842</v>
      </c>
      <c r="J26" s="1173">
        <f t="shared" si="9"/>
        <v>45843</v>
      </c>
      <c r="K26" s="1173">
        <f t="shared" si="9"/>
        <v>45844</v>
      </c>
      <c r="L26" s="1173">
        <f t="shared" si="9"/>
        <v>45845</v>
      </c>
      <c r="M26" s="1173">
        <f t="shared" si="9"/>
        <v>45846</v>
      </c>
      <c r="N26" s="1173">
        <f t="shared" si="9"/>
        <v>45847</v>
      </c>
      <c r="O26" s="1173">
        <f t="shared" si="9"/>
        <v>45848</v>
      </c>
      <c r="P26" s="1173">
        <f t="shared" si="9"/>
        <v>45849</v>
      </c>
      <c r="Q26" s="1173">
        <f t="shared" si="9"/>
        <v>45850</v>
      </c>
      <c r="R26" s="1173">
        <f t="shared" si="9"/>
        <v>45851</v>
      </c>
      <c r="S26" s="1173">
        <f t="shared" si="9"/>
        <v>45852</v>
      </c>
      <c r="T26" s="1173">
        <f t="shared" si="9"/>
        <v>45853</v>
      </c>
      <c r="U26" s="1173">
        <f t="shared" si="9"/>
        <v>45854</v>
      </c>
      <c r="V26" s="1173">
        <f t="shared" si="9"/>
        <v>45855</v>
      </c>
      <c r="W26" s="1173">
        <f t="shared" si="9"/>
        <v>45856</v>
      </c>
      <c r="X26" s="1173">
        <f t="shared" si="9"/>
        <v>45857</v>
      </c>
      <c r="Y26" s="1173">
        <f t="shared" si="9"/>
        <v>45858</v>
      </c>
      <c r="Z26" s="1173">
        <f t="shared" si="9"/>
        <v>45859</v>
      </c>
      <c r="AA26" s="1173">
        <f t="shared" si="9"/>
        <v>45860</v>
      </c>
      <c r="AB26" s="1173">
        <f t="shared" si="9"/>
        <v>45861</v>
      </c>
      <c r="AC26" s="1173">
        <f t="shared" si="9"/>
        <v>45862</v>
      </c>
      <c r="AD26" s="1173">
        <f t="shared" si="9"/>
        <v>45863</v>
      </c>
      <c r="AE26" s="1173">
        <f t="shared" si="9"/>
        <v>45864</v>
      </c>
      <c r="AF26" s="1173">
        <f t="shared" si="9"/>
        <v>45865</v>
      </c>
      <c r="AG26" s="1173">
        <f t="shared" si="9"/>
        <v>45866</v>
      </c>
      <c r="AH26" s="1173">
        <f t="shared" si="9"/>
        <v>45867</v>
      </c>
      <c r="AI26" s="1173">
        <f>IF(AI25&lt;$F6,"",IF(AH25=EOMONTH(DATE($F23,$G23,1),0),"",IF(AH26="","",AH26+1)))</f>
        <v>45868</v>
      </c>
      <c r="AJ26" s="1174">
        <f>IF(AJ25&lt;$F6,"",IF(AI26=EOMONTH(DATE($F23,$G23,1),0),"",IF(AI26="","",AI26+1)))</f>
        <v>45869</v>
      </c>
      <c r="AK26" s="3365"/>
      <c r="AL26" s="3412"/>
      <c r="AM26" s="3365"/>
      <c r="AN26" s="3367"/>
      <c r="AO26" s="3365"/>
      <c r="AQ26" s="3388"/>
      <c r="AR26" s="3388"/>
    </row>
    <row r="27" spans="1:44">
      <c r="B27" s="3407"/>
      <c r="C27" s="3408"/>
      <c r="D27" s="3409"/>
      <c r="E27" s="1175" t="s">
        <v>846</v>
      </c>
      <c r="F27" s="1176" t="str">
        <f>IFERROR(TEXT(WEEKDAY(+F26),"aaa"),"")</f>
        <v/>
      </c>
      <c r="G27" s="1176" t="str">
        <f t="shared" ref="G27:AJ27" si="10">IFERROR(TEXT(WEEKDAY(+G26),"aaa"),"")</f>
        <v>水</v>
      </c>
      <c r="H27" s="1176" t="str">
        <f t="shared" si="10"/>
        <v>木</v>
      </c>
      <c r="I27" s="1176" t="str">
        <f t="shared" si="10"/>
        <v>金</v>
      </c>
      <c r="J27" s="1176" t="str">
        <f t="shared" si="10"/>
        <v>土</v>
      </c>
      <c r="K27" s="1176" t="str">
        <f>IFERROR(TEXT(WEEKDAY(+K26),"aaa"),"")</f>
        <v>日</v>
      </c>
      <c r="L27" s="1176" t="str">
        <f t="shared" si="10"/>
        <v>月</v>
      </c>
      <c r="M27" s="1176" t="str">
        <f t="shared" si="10"/>
        <v>火</v>
      </c>
      <c r="N27" s="1176" t="str">
        <f t="shared" si="10"/>
        <v>水</v>
      </c>
      <c r="O27" s="1176" t="str">
        <f t="shared" si="10"/>
        <v>木</v>
      </c>
      <c r="P27" s="1176" t="str">
        <f t="shared" si="10"/>
        <v>金</v>
      </c>
      <c r="Q27" s="1176" t="str">
        <f t="shared" si="10"/>
        <v>土</v>
      </c>
      <c r="R27" s="1176" t="str">
        <f t="shared" si="10"/>
        <v>日</v>
      </c>
      <c r="S27" s="1176" t="str">
        <f t="shared" si="10"/>
        <v>月</v>
      </c>
      <c r="T27" s="1176" t="str">
        <f t="shared" si="10"/>
        <v>火</v>
      </c>
      <c r="U27" s="1176" t="str">
        <f t="shared" si="10"/>
        <v>水</v>
      </c>
      <c r="V27" s="1176" t="str">
        <f t="shared" si="10"/>
        <v>木</v>
      </c>
      <c r="W27" s="1176" t="str">
        <f t="shared" si="10"/>
        <v>金</v>
      </c>
      <c r="X27" s="1176" t="str">
        <f t="shared" si="10"/>
        <v>土</v>
      </c>
      <c r="Y27" s="1176" t="str">
        <f t="shared" si="10"/>
        <v>日</v>
      </c>
      <c r="Z27" s="1176" t="str">
        <f t="shared" si="10"/>
        <v>月</v>
      </c>
      <c r="AA27" s="1176" t="str">
        <f t="shared" si="10"/>
        <v>火</v>
      </c>
      <c r="AB27" s="1176" t="str">
        <f t="shared" si="10"/>
        <v>水</v>
      </c>
      <c r="AC27" s="1176" t="str">
        <f t="shared" si="10"/>
        <v>木</v>
      </c>
      <c r="AD27" s="1176" t="str">
        <f t="shared" si="10"/>
        <v>金</v>
      </c>
      <c r="AE27" s="1176" t="str">
        <f t="shared" si="10"/>
        <v>土</v>
      </c>
      <c r="AF27" s="1176" t="str">
        <f t="shared" si="10"/>
        <v>日</v>
      </c>
      <c r="AG27" s="1176" t="str">
        <f t="shared" si="10"/>
        <v>月</v>
      </c>
      <c r="AH27" s="1176" t="str">
        <f t="shared" si="10"/>
        <v>火</v>
      </c>
      <c r="AI27" s="1176" t="str">
        <f t="shared" si="10"/>
        <v>水</v>
      </c>
      <c r="AJ27" s="1177" t="str">
        <f t="shared" si="10"/>
        <v>木</v>
      </c>
      <c r="AK27" s="3365"/>
      <c r="AL27" s="3412"/>
      <c r="AM27" s="3365"/>
      <c r="AN27" s="3367"/>
      <c r="AO27" s="3365"/>
      <c r="AQ27" s="3388"/>
      <c r="AR27" s="3388"/>
    </row>
    <row r="28" spans="1:44" ht="21" customHeight="1">
      <c r="A28" s="3390"/>
      <c r="B28" s="1178" t="s">
        <v>1991</v>
      </c>
      <c r="C28" s="1179" t="s">
        <v>1992</v>
      </c>
      <c r="D28" s="1180" t="s">
        <v>1993</v>
      </c>
      <c r="E28" s="1181" t="s">
        <v>1994</v>
      </c>
      <c r="F28" s="1182"/>
      <c r="G28" s="1183"/>
      <c r="H28" s="1183"/>
      <c r="I28" s="1183"/>
      <c r="J28" s="1183"/>
      <c r="K28" s="1183"/>
      <c r="L28" s="1183"/>
      <c r="M28" s="1183"/>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4" t="s">
        <v>1977</v>
      </c>
      <c r="AL28" s="1184" t="s">
        <v>1995</v>
      </c>
      <c r="AM28" s="1184" t="s">
        <v>1979</v>
      </c>
      <c r="AN28" s="1185" t="s">
        <v>1996</v>
      </c>
      <c r="AO28" s="1184" t="s">
        <v>889</v>
      </c>
      <c r="AQ28" s="3389"/>
      <c r="AR28" s="3389"/>
    </row>
    <row r="29" spans="1:44" ht="13.5" customHeight="1">
      <c r="A29" s="3391"/>
      <c r="B29" s="3392" t="s">
        <v>856</v>
      </c>
      <c r="C29" s="3395" t="s">
        <v>857</v>
      </c>
      <c r="D29" s="1186" t="s">
        <v>1981</v>
      </c>
      <c r="E29" s="1187"/>
      <c r="F29" s="1188"/>
      <c r="G29" s="1189"/>
      <c r="H29" s="1189"/>
      <c r="I29" s="1112"/>
      <c r="J29" s="1112"/>
      <c r="K29" s="1189"/>
      <c r="L29" s="1189"/>
      <c r="M29" s="1189"/>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90"/>
      <c r="AJ29" s="1190"/>
      <c r="AK29" s="1191">
        <f>IF(D29="","",COUNT($F$26:$AJ$26)-AL29)</f>
        <v>30</v>
      </c>
      <c r="AL29" s="1192">
        <f>IF(D29="","",AQ29+AR29)</f>
        <v>0</v>
      </c>
      <c r="AM29" s="1192">
        <f t="shared" ref="AM29:AM33" si="11">IF(D29="","",COUNTIF(F29:AJ29,"休"))</f>
        <v>0</v>
      </c>
      <c r="AN29" s="1193">
        <f t="shared" ref="AN29:AN34" si="12">IF(D29="","",IFERROR(ROUND(AM29/AK29,3),""))</f>
        <v>0</v>
      </c>
      <c r="AO29" s="3398">
        <f>ROUND(AVERAGE(AN29:AN44),3)</f>
        <v>0</v>
      </c>
      <c r="AQ29" s="1194">
        <f t="shared" ref="AQ29:AQ31" si="13">IF(D29="","",COUNTIF(F29:AJ29,"－"))</f>
        <v>0</v>
      </c>
      <c r="AR29" s="1194">
        <f t="shared" ref="AR29:AR32" si="14">IF(D29="","",COUNTIF(F29:AJ29,"外"))</f>
        <v>0</v>
      </c>
    </row>
    <row r="30" spans="1:44" ht="13.5" customHeight="1">
      <c r="B30" s="3393"/>
      <c r="C30" s="3396"/>
      <c r="D30" s="1195" t="s">
        <v>1982</v>
      </c>
      <c r="E30" s="1187"/>
      <c r="F30" s="1196"/>
      <c r="G30" s="1197"/>
      <c r="H30" s="1197"/>
      <c r="I30" s="1112"/>
      <c r="J30" s="1112"/>
      <c r="K30" s="1197"/>
      <c r="L30" s="1197"/>
      <c r="M30" s="1197"/>
      <c r="N30" s="1197"/>
      <c r="O30" s="1197"/>
      <c r="P30" s="1197"/>
      <c r="Q30" s="1197"/>
      <c r="R30" s="1197"/>
      <c r="S30" s="1197"/>
      <c r="T30" s="1197"/>
      <c r="U30" s="1197"/>
      <c r="V30" s="1197"/>
      <c r="W30" s="1197"/>
      <c r="X30" s="1197"/>
      <c r="Y30" s="1197"/>
      <c r="Z30" s="1197"/>
      <c r="AA30" s="1197"/>
      <c r="AB30" s="1197"/>
      <c r="AC30" s="1197"/>
      <c r="AD30" s="1197"/>
      <c r="AE30" s="1197"/>
      <c r="AF30" s="1197"/>
      <c r="AG30" s="1197"/>
      <c r="AH30" s="1197"/>
      <c r="AI30" s="1198"/>
      <c r="AJ30" s="1198"/>
      <c r="AK30" s="1191">
        <f>IF(D30="","",COUNT($F$26:$AJ$26)-AL30)</f>
        <v>30</v>
      </c>
      <c r="AL30" s="1199">
        <f t="shared" ref="AL30:AL33" si="15">IF(D30="","",AQ30+AR30)</f>
        <v>0</v>
      </c>
      <c r="AM30" s="1199">
        <f t="shared" si="11"/>
        <v>0</v>
      </c>
      <c r="AN30" s="1200">
        <f t="shared" si="12"/>
        <v>0</v>
      </c>
      <c r="AO30" s="3399"/>
      <c r="AQ30" s="1194">
        <f t="shared" si="13"/>
        <v>0</v>
      </c>
      <c r="AR30" s="1194">
        <f t="shared" si="14"/>
        <v>0</v>
      </c>
    </row>
    <row r="31" spans="1:44">
      <c r="B31" s="3393"/>
      <c r="C31" s="3396"/>
      <c r="D31" s="1201" t="s">
        <v>1983</v>
      </c>
      <c r="E31" s="1187"/>
      <c r="F31" s="1196"/>
      <c r="G31" s="1197"/>
      <c r="H31" s="1197"/>
      <c r="I31" s="1197"/>
      <c r="J31" s="1197"/>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8"/>
      <c r="AI31" s="1198"/>
      <c r="AJ31" s="1198"/>
      <c r="AK31" s="1191">
        <f t="shared" ref="AK31:AK33" si="16">IF(D31="","",COUNT($F$26:$AJ$26)-AL31)</f>
        <v>30</v>
      </c>
      <c r="AL31" s="1199">
        <f t="shared" si="15"/>
        <v>0</v>
      </c>
      <c r="AM31" s="1199">
        <f t="shared" si="11"/>
        <v>0</v>
      </c>
      <c r="AN31" s="1200">
        <f t="shared" si="12"/>
        <v>0</v>
      </c>
      <c r="AO31" s="3399"/>
      <c r="AQ31" s="1194">
        <f t="shared" si="13"/>
        <v>0</v>
      </c>
      <c r="AR31" s="1194">
        <f t="shared" si="14"/>
        <v>0</v>
      </c>
    </row>
    <row r="32" spans="1:44">
      <c r="B32" s="3393"/>
      <c r="C32" s="3396"/>
      <c r="D32" s="1201" t="s">
        <v>1984</v>
      </c>
      <c r="E32" s="1202"/>
      <c r="F32" s="1196"/>
      <c r="G32" s="1197"/>
      <c r="H32" s="1197"/>
      <c r="I32" s="1197"/>
      <c r="J32" s="1197"/>
      <c r="K32" s="1197"/>
      <c r="L32" s="1197"/>
      <c r="M32" s="1197"/>
      <c r="N32" s="1197"/>
      <c r="O32" s="1197"/>
      <c r="P32" s="1197"/>
      <c r="Q32" s="1197"/>
      <c r="R32" s="1197"/>
      <c r="S32" s="1197"/>
      <c r="T32" s="1197"/>
      <c r="U32" s="1197"/>
      <c r="V32" s="1197"/>
      <c r="W32" s="1197"/>
      <c r="X32" s="1197"/>
      <c r="Y32" s="1197"/>
      <c r="Z32" s="1197"/>
      <c r="AA32" s="1197"/>
      <c r="AB32" s="1197"/>
      <c r="AC32" s="1197"/>
      <c r="AD32" s="1197"/>
      <c r="AE32" s="1197"/>
      <c r="AF32" s="1197"/>
      <c r="AG32" s="1197"/>
      <c r="AH32" s="1198"/>
      <c r="AI32" s="1198"/>
      <c r="AJ32" s="1198"/>
      <c r="AK32" s="1191">
        <f t="shared" si="16"/>
        <v>30</v>
      </c>
      <c r="AL32" s="1199">
        <f>IF(D32="","",AQ32+AR32)</f>
        <v>0</v>
      </c>
      <c r="AM32" s="1199">
        <f t="shared" si="11"/>
        <v>0</v>
      </c>
      <c r="AN32" s="1200">
        <f t="shared" si="12"/>
        <v>0</v>
      </c>
      <c r="AO32" s="3399"/>
      <c r="AQ32" s="1194">
        <f>IF(D32="","",COUNTIF(F32:AJ32,"－"))</f>
        <v>0</v>
      </c>
      <c r="AR32" s="1194">
        <f t="shared" si="14"/>
        <v>0</v>
      </c>
    </row>
    <row r="33" spans="1:44">
      <c r="B33" s="3393"/>
      <c r="C33" s="3396"/>
      <c r="D33" s="1201" t="s">
        <v>1985</v>
      </c>
      <c r="E33" s="1187"/>
      <c r="F33" s="1196"/>
      <c r="G33" s="1197"/>
      <c r="H33" s="1197"/>
      <c r="I33" s="1197"/>
      <c r="J33" s="1197"/>
      <c r="K33" s="1197"/>
      <c r="L33" s="1197"/>
      <c r="M33" s="1197"/>
      <c r="N33" s="1197"/>
      <c r="O33" s="1197"/>
      <c r="P33" s="1197"/>
      <c r="Q33" s="1197"/>
      <c r="R33" s="1197"/>
      <c r="S33" s="1197"/>
      <c r="T33" s="1197"/>
      <c r="U33" s="1197"/>
      <c r="V33" s="1197"/>
      <c r="W33" s="1197"/>
      <c r="X33" s="1197"/>
      <c r="Y33" s="1197"/>
      <c r="Z33" s="1197"/>
      <c r="AA33" s="1197"/>
      <c r="AB33" s="1197"/>
      <c r="AC33" s="1197"/>
      <c r="AD33" s="1197"/>
      <c r="AE33" s="1197"/>
      <c r="AF33" s="1197"/>
      <c r="AG33" s="1197"/>
      <c r="AH33" s="1197"/>
      <c r="AI33" s="1197"/>
      <c r="AJ33" s="1197"/>
      <c r="AK33" s="1191">
        <f t="shared" si="16"/>
        <v>30</v>
      </c>
      <c r="AL33" s="1199">
        <f t="shared" si="15"/>
        <v>0</v>
      </c>
      <c r="AM33" s="1199">
        <f t="shared" si="11"/>
        <v>0</v>
      </c>
      <c r="AN33" s="1200">
        <f>IF(D33="","",IFERROR(ROUND(AM33/AK33,3),""))</f>
        <v>0</v>
      </c>
      <c r="AO33" s="3399"/>
      <c r="AQ33" s="1194">
        <f>IF(D33="","",COUNTIF(F33:AJ33,"－"))</f>
        <v>0</v>
      </c>
      <c r="AR33" s="1194">
        <f>IF(D33="","",COUNTIF(F33:AJ33,"外"))</f>
        <v>0</v>
      </c>
    </row>
    <row r="34" spans="1:44">
      <c r="B34" s="3394"/>
      <c r="C34" s="3397"/>
      <c r="D34" s="1203"/>
      <c r="E34" s="1204"/>
      <c r="F34" s="1205"/>
      <c r="G34" s="1206"/>
      <c r="H34" s="1207"/>
      <c r="I34" s="1207"/>
      <c r="J34" s="1207"/>
      <c r="K34" s="1207"/>
      <c r="L34" s="1207"/>
      <c r="M34" s="1207"/>
      <c r="N34" s="1207"/>
      <c r="O34" s="1207"/>
      <c r="P34" s="1207"/>
      <c r="Q34" s="1207"/>
      <c r="R34" s="1207"/>
      <c r="S34" s="1207"/>
      <c r="T34" s="1207"/>
      <c r="U34" s="1207"/>
      <c r="V34" s="1207"/>
      <c r="W34" s="1207"/>
      <c r="X34" s="1207"/>
      <c r="Y34" s="1207"/>
      <c r="Z34" s="1207"/>
      <c r="AA34" s="1207"/>
      <c r="AB34" s="1207"/>
      <c r="AC34" s="1207"/>
      <c r="AD34" s="1207"/>
      <c r="AE34" s="1207"/>
      <c r="AF34" s="1207"/>
      <c r="AG34" s="1208"/>
      <c r="AH34" s="1208"/>
      <c r="AI34" s="1208"/>
      <c r="AJ34" s="1208"/>
      <c r="AK34" s="1191" t="str">
        <f>IF(D34="","",COUNT($F$26:$AJ$26)-AL34)</f>
        <v/>
      </c>
      <c r="AL34" s="1192" t="str">
        <f>IF(D34="","",AQ34+AR34)</f>
        <v/>
      </c>
      <c r="AM34" s="1209" t="str">
        <f>IF(D34="","",COUNTIF(F34:AJ34,"休"))</f>
        <v/>
      </c>
      <c r="AN34" s="1200" t="str">
        <f t="shared" si="12"/>
        <v/>
      </c>
      <c r="AO34" s="3399"/>
      <c r="AQ34" s="1194" t="str">
        <f>IF(D34="","",COUNTIF(F34:AJ34,"－"))</f>
        <v/>
      </c>
      <c r="AR34" s="1194" t="str">
        <f>IF(D34="","",COUNTIF(F34:AJ34,"外"))</f>
        <v/>
      </c>
    </row>
    <row r="35" spans="1:44" ht="23.25" customHeight="1">
      <c r="A35" s="3390"/>
      <c r="B35" s="3392" t="s">
        <v>858</v>
      </c>
      <c r="C35" s="3395" t="s">
        <v>859</v>
      </c>
      <c r="D35" s="1180" t="s">
        <v>1997</v>
      </c>
      <c r="E35" s="1210" t="s">
        <v>1994</v>
      </c>
      <c r="F35" s="1182"/>
      <c r="G35" s="1183"/>
      <c r="H35" s="1183"/>
      <c r="I35" s="1183"/>
      <c r="J35" s="1183"/>
      <c r="K35" s="1183"/>
      <c r="L35" s="1183"/>
      <c r="M35" s="1183"/>
      <c r="N35" s="1183"/>
      <c r="O35" s="1183"/>
      <c r="P35" s="1183"/>
      <c r="Q35" s="1183"/>
      <c r="R35" s="1183"/>
      <c r="S35" s="1183"/>
      <c r="T35" s="1183"/>
      <c r="U35" s="1183"/>
      <c r="V35" s="1183"/>
      <c r="W35" s="1183"/>
      <c r="X35" s="1183"/>
      <c r="Y35" s="1183"/>
      <c r="Z35" s="1183"/>
      <c r="AA35" s="1183"/>
      <c r="AB35" s="1183"/>
      <c r="AC35" s="1183"/>
      <c r="AD35" s="1183"/>
      <c r="AE35" s="1183"/>
      <c r="AF35" s="1183"/>
      <c r="AG35" s="1211"/>
      <c r="AH35" s="1211"/>
      <c r="AI35" s="1211"/>
      <c r="AJ35" s="1211"/>
      <c r="AK35" s="1212"/>
      <c r="AL35" s="1194"/>
      <c r="AM35" s="1213"/>
      <c r="AN35" s="1214"/>
      <c r="AO35" s="3399"/>
      <c r="AQ35" s="1116"/>
      <c r="AR35" s="1116"/>
    </row>
    <row r="36" spans="1:44" ht="13.5" customHeight="1">
      <c r="A36" s="3391"/>
      <c r="B36" s="3393"/>
      <c r="C36" s="3396"/>
      <c r="D36" s="1215" t="s">
        <v>1981</v>
      </c>
      <c r="E36" s="1187"/>
      <c r="F36" s="1188"/>
      <c r="G36" s="1189"/>
      <c r="H36" s="1189"/>
      <c r="I36" s="1189"/>
      <c r="J36" s="1189"/>
      <c r="K36" s="1189"/>
      <c r="L36" s="1189"/>
      <c r="M36" s="1189"/>
      <c r="N36" s="1189"/>
      <c r="O36" s="1189"/>
      <c r="P36" s="1189"/>
      <c r="Q36" s="1189"/>
      <c r="R36" s="1189"/>
      <c r="S36" s="1189"/>
      <c r="T36" s="1189"/>
      <c r="U36" s="1189"/>
      <c r="V36" s="1189"/>
      <c r="W36" s="1189"/>
      <c r="X36" s="1189"/>
      <c r="Y36" s="1189"/>
      <c r="Z36" s="1189"/>
      <c r="AA36" s="1189"/>
      <c r="AB36" s="1189"/>
      <c r="AC36" s="1189"/>
      <c r="AD36" s="1189"/>
      <c r="AE36" s="1189"/>
      <c r="AF36" s="1189"/>
      <c r="AG36" s="1189"/>
      <c r="AH36" s="1190"/>
      <c r="AI36" s="1190"/>
      <c r="AJ36" s="1198"/>
      <c r="AK36" s="1191">
        <f>IF(D36="","",COUNT($F$26:$AJ$26)-AL36)</f>
        <v>30</v>
      </c>
      <c r="AL36" s="1192">
        <f>IF(D36="","",AQ36+AR36)</f>
        <v>0</v>
      </c>
      <c r="AM36" s="1192">
        <f t="shared" ref="AM36:AM39" si="17">IF(D36="","",COUNTIF(F36:AJ36,"休"))</f>
        <v>0</v>
      </c>
      <c r="AN36" s="1193">
        <f t="shared" ref="AN36:AN39" si="18">IF(D36="","",IFERROR(ROUND(AM36/AK36,3),""))</f>
        <v>0</v>
      </c>
      <c r="AO36" s="3399"/>
      <c r="AQ36" s="1194">
        <f>+COUNTIF(F36:AI36,"－")</f>
        <v>0</v>
      </c>
      <c r="AR36" s="1194">
        <f>+COUNTIF(F36:AI36,"外")</f>
        <v>0</v>
      </c>
    </row>
    <row r="37" spans="1:44" ht="13.5" customHeight="1">
      <c r="B37" s="3393"/>
      <c r="C37" s="3396"/>
      <c r="D37" s="1195" t="s">
        <v>1982</v>
      </c>
      <c r="E37" s="1216"/>
      <c r="F37" s="1196"/>
      <c r="G37" s="1197"/>
      <c r="H37" s="1197"/>
      <c r="I37" s="1197"/>
      <c r="J37" s="1197"/>
      <c r="K37" s="1197"/>
      <c r="L37" s="1197"/>
      <c r="M37" s="1197"/>
      <c r="N37" s="1197"/>
      <c r="O37" s="1197"/>
      <c r="P37" s="1197"/>
      <c r="Q37" s="1197"/>
      <c r="R37" s="1197"/>
      <c r="S37" s="1197"/>
      <c r="T37" s="1197"/>
      <c r="U37" s="1197"/>
      <c r="V37" s="1197"/>
      <c r="W37" s="1197"/>
      <c r="X37" s="1197"/>
      <c r="Y37" s="1197"/>
      <c r="Z37" s="1197"/>
      <c r="AA37" s="1197"/>
      <c r="AB37" s="1197"/>
      <c r="AC37" s="1197"/>
      <c r="AD37" s="1197"/>
      <c r="AE37" s="1197"/>
      <c r="AF37" s="1197"/>
      <c r="AG37" s="1197"/>
      <c r="AH37" s="1198"/>
      <c r="AI37" s="1198"/>
      <c r="AJ37" s="1198"/>
      <c r="AK37" s="1191">
        <f>IF(D37="","",COUNT($F$26:$AJ$26)-AL37)</f>
        <v>30</v>
      </c>
      <c r="AL37" s="1199">
        <f t="shared" ref="AL37:AL39" si="19">IF(D37="","",AQ37+AR37)</f>
        <v>0</v>
      </c>
      <c r="AM37" s="1199">
        <f t="shared" si="17"/>
        <v>0</v>
      </c>
      <c r="AN37" s="1200">
        <f t="shared" si="18"/>
        <v>0</v>
      </c>
      <c r="AO37" s="3399"/>
      <c r="AQ37" s="1194">
        <f>+COUNTIF(F37:AI37,"－")</f>
        <v>0</v>
      </c>
      <c r="AR37" s="1194">
        <f>+COUNTIF(F37:AI37,"外")</f>
        <v>0</v>
      </c>
    </row>
    <row r="38" spans="1:44">
      <c r="B38" s="3393"/>
      <c r="C38" s="3396"/>
      <c r="E38" s="1216"/>
      <c r="F38" s="1196"/>
      <c r="G38" s="1197"/>
      <c r="H38" s="1197"/>
      <c r="I38" s="1197"/>
      <c r="J38" s="1197"/>
      <c r="K38" s="1197"/>
      <c r="L38" s="1197"/>
      <c r="M38" s="1197"/>
      <c r="N38" s="1197"/>
      <c r="O38" s="1197"/>
      <c r="P38" s="1197"/>
      <c r="Q38" s="1197"/>
      <c r="R38" s="1197"/>
      <c r="S38" s="1197"/>
      <c r="T38" s="1197"/>
      <c r="U38" s="1197"/>
      <c r="V38" s="1197"/>
      <c r="W38" s="1197"/>
      <c r="X38" s="1197"/>
      <c r="Y38" s="1197"/>
      <c r="Z38" s="1197"/>
      <c r="AA38" s="1197"/>
      <c r="AB38" s="1197"/>
      <c r="AC38" s="1197"/>
      <c r="AD38" s="1197"/>
      <c r="AE38" s="1197"/>
      <c r="AF38" s="1197"/>
      <c r="AG38" s="1198"/>
      <c r="AH38" s="1198"/>
      <c r="AI38" s="1198"/>
      <c r="AJ38" s="1197"/>
      <c r="AK38" s="1191" t="str">
        <f t="shared" ref="AK38:AK39" si="20">IF(D38="","",COUNT($F$26:$AJ$26)-AL38)</f>
        <v/>
      </c>
      <c r="AL38" s="1199" t="str">
        <f t="shared" si="19"/>
        <v/>
      </c>
      <c r="AM38" s="1199" t="str">
        <f t="shared" si="17"/>
        <v/>
      </c>
      <c r="AN38" s="1200" t="str">
        <f t="shared" si="18"/>
        <v/>
      </c>
      <c r="AO38" s="3399"/>
      <c r="AQ38" s="1194">
        <f>+COUNTIF(F38:AJ38,"－")</f>
        <v>0</v>
      </c>
      <c r="AR38" s="1194">
        <f>+COUNTIF(F38:AJ38,"外")</f>
        <v>0</v>
      </c>
    </row>
    <row r="39" spans="1:44">
      <c r="B39" s="3393"/>
      <c r="C39" s="3397"/>
      <c r="D39" s="1217"/>
      <c r="E39" s="1218"/>
      <c r="F39" s="1196"/>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190"/>
      <c r="AH39" s="1190"/>
      <c r="AI39" s="1190"/>
      <c r="AJ39" s="1208"/>
      <c r="AK39" s="1191" t="str">
        <f t="shared" si="20"/>
        <v/>
      </c>
      <c r="AL39" s="1192" t="str">
        <f t="shared" si="19"/>
        <v/>
      </c>
      <c r="AM39" s="1199" t="str">
        <f t="shared" si="17"/>
        <v/>
      </c>
      <c r="AN39" s="1200" t="str">
        <f t="shared" si="18"/>
        <v/>
      </c>
      <c r="AO39" s="3399"/>
      <c r="AQ39" s="1194">
        <f>+COUNTIF(F39:AJ39,"－")</f>
        <v>0</v>
      </c>
      <c r="AR39" s="1194">
        <f>+COUNTIF(F39:AJ39,"外")</f>
        <v>0</v>
      </c>
    </row>
    <row r="40" spans="1:44" ht="23.25" customHeight="1">
      <c r="A40" s="3390"/>
      <c r="B40" s="3393"/>
      <c r="C40" s="3395" t="s">
        <v>860</v>
      </c>
      <c r="D40" s="1180" t="s">
        <v>1972</v>
      </c>
      <c r="E40" s="1220" t="s">
        <v>1994</v>
      </c>
      <c r="F40" s="1182"/>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211"/>
      <c r="AH40" s="1211"/>
      <c r="AI40" s="1211"/>
      <c r="AJ40" s="1211"/>
      <c r="AK40" s="1212"/>
      <c r="AL40" s="1194"/>
      <c r="AM40" s="1221"/>
      <c r="AN40" s="1214"/>
      <c r="AO40" s="3399"/>
      <c r="AQ40" s="1116"/>
      <c r="AR40" s="1116"/>
    </row>
    <row r="41" spans="1:44" ht="13.5" customHeight="1">
      <c r="A41" s="3391"/>
      <c r="B41" s="3393"/>
      <c r="C41" s="3396"/>
      <c r="D41" s="1222" t="s">
        <v>1982</v>
      </c>
      <c r="E41" s="1187"/>
      <c r="F41" s="1188"/>
      <c r="G41" s="1189"/>
      <c r="H41" s="1189"/>
      <c r="I41" s="1189"/>
      <c r="J41" s="1189"/>
      <c r="K41" s="1189"/>
      <c r="L41" s="1189"/>
      <c r="M41" s="1189"/>
      <c r="N41" s="1189"/>
      <c r="O41" s="1189"/>
      <c r="P41" s="1189"/>
      <c r="Q41" s="1189"/>
      <c r="R41" s="1189"/>
      <c r="S41" s="1189"/>
      <c r="T41" s="1189"/>
      <c r="U41" s="1189"/>
      <c r="V41" s="1189"/>
      <c r="W41" s="1189"/>
      <c r="X41" s="1189"/>
      <c r="Y41" s="1189"/>
      <c r="Z41" s="1189"/>
      <c r="AA41" s="1189"/>
      <c r="AB41" s="1189"/>
      <c r="AC41" s="1189"/>
      <c r="AD41" s="1189"/>
      <c r="AE41" s="1189"/>
      <c r="AF41" s="1189"/>
      <c r="AG41" s="1189"/>
      <c r="AH41" s="1223"/>
      <c r="AI41" s="1223"/>
      <c r="AJ41" s="1223"/>
      <c r="AK41" s="1191">
        <f>IF(D41="","",COUNT($F$26:$AJ$26)-AL41)</f>
        <v>30</v>
      </c>
      <c r="AL41" s="1192">
        <f>IF(D41="","",AQ41+AR41)</f>
        <v>0</v>
      </c>
      <c r="AM41" s="1192">
        <f t="shared" ref="AM41:AM44" si="21">IF(D41="","",COUNTIF(F41:AJ41,"休"))</f>
        <v>0</v>
      </c>
      <c r="AN41" s="1193">
        <f t="shared" ref="AN41:AN44" si="22">IF(D41="","",IFERROR(ROUND(AM41/AK41,3),""))</f>
        <v>0</v>
      </c>
      <c r="AO41" s="3399"/>
      <c r="AQ41" s="1194">
        <f>+COUNTIF(F41:AJ41,"－")</f>
        <v>0</v>
      </c>
      <c r="AR41" s="1194">
        <f>+COUNTIF(F41:AJ41,"外")</f>
        <v>0</v>
      </c>
    </row>
    <row r="42" spans="1:44" ht="13.5" customHeight="1">
      <c r="B42" s="3393"/>
      <c r="C42" s="3396"/>
      <c r="E42" s="1216"/>
      <c r="F42" s="1196"/>
      <c r="G42" s="1197"/>
      <c r="H42" s="1197"/>
      <c r="I42" s="1197"/>
      <c r="J42" s="1197"/>
      <c r="K42" s="1197"/>
      <c r="L42" s="1197"/>
      <c r="M42" s="1197"/>
      <c r="N42" s="1197"/>
      <c r="O42" s="1197"/>
      <c r="P42" s="1197"/>
      <c r="Q42" s="1197"/>
      <c r="R42" s="1197"/>
      <c r="S42" s="1197"/>
      <c r="T42" s="1197"/>
      <c r="U42" s="1197"/>
      <c r="V42" s="1197"/>
      <c r="W42" s="1197"/>
      <c r="X42" s="1197"/>
      <c r="Y42" s="1197"/>
      <c r="Z42" s="1197"/>
      <c r="AA42" s="1197"/>
      <c r="AB42" s="1197"/>
      <c r="AC42" s="1197"/>
      <c r="AD42" s="1197"/>
      <c r="AE42" s="1197"/>
      <c r="AF42" s="1197"/>
      <c r="AG42" s="1198"/>
      <c r="AH42" s="1198"/>
      <c r="AI42" s="1198"/>
      <c r="AJ42" s="1198"/>
      <c r="AK42" s="1191" t="str">
        <f>IF(D42="","",COUNT($F$26:$AJ$26)-AL42)</f>
        <v/>
      </c>
      <c r="AL42" s="1199" t="str">
        <f t="shared" ref="AL42:AL44" si="23">IF(D42="","",AQ42+AR42)</f>
        <v/>
      </c>
      <c r="AM42" s="1199" t="str">
        <f t="shared" si="21"/>
        <v/>
      </c>
      <c r="AN42" s="1200" t="str">
        <f t="shared" si="22"/>
        <v/>
      </c>
      <c r="AO42" s="3399"/>
      <c r="AQ42" s="1194">
        <f>+COUNTIF(F42:AJ42,"－")</f>
        <v>0</v>
      </c>
      <c r="AR42" s="1194">
        <f>+COUNTIF(F42:AJ42,"外")</f>
        <v>0</v>
      </c>
    </row>
    <row r="43" spans="1:44">
      <c r="B43" s="3393"/>
      <c r="C43" s="3396"/>
      <c r="D43" s="1224"/>
      <c r="E43" s="1216"/>
      <c r="F43" s="1196"/>
      <c r="G43" s="1197"/>
      <c r="H43" s="1197"/>
      <c r="I43" s="1197"/>
      <c r="J43" s="1197"/>
      <c r="K43" s="1197"/>
      <c r="L43" s="1197"/>
      <c r="M43" s="1197"/>
      <c r="N43" s="1197"/>
      <c r="O43" s="1197"/>
      <c r="P43" s="1197"/>
      <c r="Q43" s="1197"/>
      <c r="R43" s="1197"/>
      <c r="S43" s="1197"/>
      <c r="T43" s="1197"/>
      <c r="U43" s="1197"/>
      <c r="V43" s="1197"/>
      <c r="W43" s="1197"/>
      <c r="X43" s="1197"/>
      <c r="Y43" s="1197"/>
      <c r="Z43" s="1197"/>
      <c r="AA43" s="1197"/>
      <c r="AB43" s="1197"/>
      <c r="AC43" s="1197"/>
      <c r="AD43" s="1197"/>
      <c r="AE43" s="1197"/>
      <c r="AF43" s="1197"/>
      <c r="AG43" s="1198"/>
      <c r="AH43" s="1198"/>
      <c r="AI43" s="1198"/>
      <c r="AJ43" s="1198"/>
      <c r="AK43" s="1191" t="str">
        <f t="shared" ref="AK43:AK44" si="24">IF(D43="","",COUNT($F$26:$AJ$26)-AL43)</f>
        <v/>
      </c>
      <c r="AL43" s="1199" t="str">
        <f t="shared" si="23"/>
        <v/>
      </c>
      <c r="AM43" s="1199" t="str">
        <f t="shared" si="21"/>
        <v/>
      </c>
      <c r="AN43" s="1200" t="str">
        <f t="shared" si="22"/>
        <v/>
      </c>
      <c r="AO43" s="3399"/>
      <c r="AQ43" s="1194">
        <f>+COUNTIF(F43:AJ43,"－")</f>
        <v>0</v>
      </c>
      <c r="AR43" s="1194">
        <f>+COUNTIF(F43:AJ43,"外")</f>
        <v>0</v>
      </c>
    </row>
    <row r="44" spans="1:44" ht="14.25" thickBot="1">
      <c r="B44" s="3394"/>
      <c r="C44" s="3397"/>
      <c r="D44" s="1217"/>
      <c r="E44" s="1218"/>
      <c r="F44" s="1225"/>
      <c r="G44" s="1206"/>
      <c r="H44" s="1206"/>
      <c r="I44" s="1206"/>
      <c r="J44" s="1206"/>
      <c r="K44" s="1206"/>
      <c r="L44" s="1206"/>
      <c r="M44" s="1206"/>
      <c r="N44" s="1206"/>
      <c r="O44" s="1206"/>
      <c r="P44" s="1206"/>
      <c r="Q44" s="1206"/>
      <c r="R44" s="1206"/>
      <c r="S44" s="1206"/>
      <c r="T44" s="1206"/>
      <c r="U44" s="1206"/>
      <c r="V44" s="1206"/>
      <c r="W44" s="1206"/>
      <c r="X44" s="1206"/>
      <c r="Y44" s="1206"/>
      <c r="Z44" s="1206"/>
      <c r="AA44" s="1206"/>
      <c r="AB44" s="1206"/>
      <c r="AC44" s="1206"/>
      <c r="AD44" s="1206"/>
      <c r="AE44" s="1206"/>
      <c r="AF44" s="1206"/>
      <c r="AG44" s="1226"/>
      <c r="AH44" s="1226"/>
      <c r="AI44" s="1226"/>
      <c r="AJ44" s="1226"/>
      <c r="AK44" s="1227" t="str">
        <f t="shared" si="24"/>
        <v/>
      </c>
      <c r="AL44" s="1209" t="str">
        <f t="shared" si="23"/>
        <v/>
      </c>
      <c r="AM44" s="1228" t="str">
        <f t="shared" si="21"/>
        <v/>
      </c>
      <c r="AN44" s="1200" t="str">
        <f t="shared" si="22"/>
        <v/>
      </c>
      <c r="AO44" s="3400"/>
      <c r="AQ44" s="1194">
        <f>+COUNTIF(F44:AJ44,"－")</f>
        <v>0</v>
      </c>
      <c r="AR44" s="1194">
        <f>+COUNTIF(F44:AJ44,"外")</f>
        <v>0</v>
      </c>
    </row>
    <row r="45" spans="1:44" ht="14.25" thickBot="1">
      <c r="B45" s="1229"/>
      <c r="C45" s="1230"/>
      <c r="D45" s="1224"/>
      <c r="E45" s="1166"/>
      <c r="F45" s="1190"/>
      <c r="G45" s="1190"/>
      <c r="H45" s="1190"/>
      <c r="I45" s="1190"/>
      <c r="J45" s="1190"/>
      <c r="K45" s="1190"/>
      <c r="L45" s="1190"/>
      <c r="M45" s="1190"/>
      <c r="N45" s="1190"/>
      <c r="O45" s="1190"/>
      <c r="P45" s="1190"/>
      <c r="Q45" s="1190"/>
      <c r="R45" s="1190"/>
      <c r="S45" s="1190"/>
      <c r="T45" s="1190"/>
      <c r="U45" s="1190"/>
      <c r="V45" s="1190"/>
      <c r="W45" s="1190"/>
      <c r="X45" s="1190"/>
      <c r="Y45" s="1190"/>
      <c r="Z45" s="1190"/>
      <c r="AA45" s="1190"/>
      <c r="AB45" s="1190"/>
      <c r="AC45" s="1190"/>
      <c r="AD45" s="1190"/>
      <c r="AE45" s="1190"/>
      <c r="AF45" s="1190"/>
      <c r="AG45" s="1190"/>
      <c r="AH45" s="1190"/>
      <c r="AI45" s="1190"/>
      <c r="AJ45" s="1190"/>
      <c r="AK45" s="1231"/>
      <c r="AL45" s="1232"/>
      <c r="AN45" s="1233" t="s">
        <v>1998</v>
      </c>
      <c r="AO45" s="1234" t="str">
        <f>IF(AO29&gt;=0.285,"OK","NG")</f>
        <v>NG</v>
      </c>
      <c r="AQ45" s="1232"/>
      <c r="AR45" s="1232"/>
    </row>
    <row r="46" spans="1:44">
      <c r="F46" s="1235"/>
      <c r="G46" s="1235"/>
      <c r="H46" s="1235"/>
      <c r="I46" s="1235"/>
      <c r="J46" s="1235"/>
      <c r="K46" s="1235"/>
      <c r="L46" s="1235"/>
      <c r="M46" s="1235"/>
      <c r="N46" s="1235"/>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row>
    <row r="47" spans="1:44" hidden="1">
      <c r="F47" s="1113">
        <f>YEAR(F50)</f>
        <v>2025</v>
      </c>
      <c r="G47" s="1113">
        <f>MONTH(F50)</f>
        <v>8</v>
      </c>
    </row>
    <row r="48" spans="1:44" ht="13.5" customHeight="1">
      <c r="B48" s="3401"/>
      <c r="C48" s="3402"/>
      <c r="D48" s="3403"/>
      <c r="E48" s="1236" t="s">
        <v>1986</v>
      </c>
      <c r="F48" s="3410">
        <f>F50</f>
        <v>45870</v>
      </c>
      <c r="G48" s="3411"/>
      <c r="H48" s="3411"/>
      <c r="I48" s="3411"/>
      <c r="J48" s="3411"/>
      <c r="K48" s="3411"/>
      <c r="L48" s="3411"/>
      <c r="M48" s="3411"/>
      <c r="N48" s="3411"/>
      <c r="O48" s="3411"/>
      <c r="P48" s="3411"/>
      <c r="Q48" s="3411"/>
      <c r="R48" s="3411"/>
      <c r="S48" s="3411"/>
      <c r="T48" s="3411"/>
      <c r="U48" s="3411"/>
      <c r="V48" s="3411"/>
      <c r="W48" s="3411"/>
      <c r="X48" s="3411"/>
      <c r="Y48" s="3411"/>
      <c r="Z48" s="3411"/>
      <c r="AA48" s="3411"/>
      <c r="AB48" s="3411"/>
      <c r="AC48" s="3411"/>
      <c r="AD48" s="3411"/>
      <c r="AE48" s="3411"/>
      <c r="AF48" s="3411"/>
      <c r="AG48" s="3411"/>
      <c r="AH48" s="3411"/>
      <c r="AI48" s="3411"/>
      <c r="AJ48" s="3411"/>
      <c r="AK48" s="3365" t="s">
        <v>861</v>
      </c>
      <c r="AL48" s="3412" t="s">
        <v>862</v>
      </c>
      <c r="AM48" s="3365" t="s">
        <v>854</v>
      </c>
      <c r="AN48" s="3367" t="s">
        <v>1987</v>
      </c>
      <c r="AO48" s="3365" t="s">
        <v>1988</v>
      </c>
      <c r="AQ48" s="3388" t="s">
        <v>1989</v>
      </c>
      <c r="AR48" s="3388" t="s">
        <v>890</v>
      </c>
    </row>
    <row r="49" spans="2:44" ht="13.5" hidden="1" customHeight="1">
      <c r="B49" s="3404"/>
      <c r="C49" s="3405"/>
      <c r="D49" s="3406"/>
      <c r="E49" s="1237"/>
      <c r="F49" s="1173">
        <f>DATE($F47,$G47,1)</f>
        <v>45870</v>
      </c>
      <c r="G49" s="1173">
        <f>F49+1</f>
        <v>45871</v>
      </c>
      <c r="H49" s="1173">
        <f t="shared" ref="H49:AJ49" si="25">G49+1</f>
        <v>45872</v>
      </c>
      <c r="I49" s="1173">
        <f t="shared" si="25"/>
        <v>45873</v>
      </c>
      <c r="J49" s="1173">
        <f t="shared" si="25"/>
        <v>45874</v>
      </c>
      <c r="K49" s="1173">
        <f t="shared" si="25"/>
        <v>45875</v>
      </c>
      <c r="L49" s="1173">
        <f t="shared" si="25"/>
        <v>45876</v>
      </c>
      <c r="M49" s="1173">
        <f t="shared" si="25"/>
        <v>45877</v>
      </c>
      <c r="N49" s="1173">
        <f t="shared" si="25"/>
        <v>45878</v>
      </c>
      <c r="O49" s="1173">
        <f t="shared" si="25"/>
        <v>45879</v>
      </c>
      <c r="P49" s="1173">
        <f t="shared" si="25"/>
        <v>45880</v>
      </c>
      <c r="Q49" s="1173">
        <f t="shared" si="25"/>
        <v>45881</v>
      </c>
      <c r="R49" s="1173">
        <f t="shared" si="25"/>
        <v>45882</v>
      </c>
      <c r="S49" s="1173">
        <f t="shared" si="25"/>
        <v>45883</v>
      </c>
      <c r="T49" s="1173">
        <f t="shared" si="25"/>
        <v>45884</v>
      </c>
      <c r="U49" s="1173">
        <f t="shared" si="25"/>
        <v>45885</v>
      </c>
      <c r="V49" s="1173">
        <f t="shared" si="25"/>
        <v>45886</v>
      </c>
      <c r="W49" s="1173">
        <f t="shared" si="25"/>
        <v>45887</v>
      </c>
      <c r="X49" s="1173">
        <f t="shared" si="25"/>
        <v>45888</v>
      </c>
      <c r="Y49" s="1173">
        <f t="shared" si="25"/>
        <v>45889</v>
      </c>
      <c r="Z49" s="1173">
        <f t="shared" si="25"/>
        <v>45890</v>
      </c>
      <c r="AA49" s="1173">
        <f t="shared" si="25"/>
        <v>45891</v>
      </c>
      <c r="AB49" s="1173">
        <f t="shared" si="25"/>
        <v>45892</v>
      </c>
      <c r="AC49" s="1173">
        <f t="shared" si="25"/>
        <v>45893</v>
      </c>
      <c r="AD49" s="1173">
        <f t="shared" si="25"/>
        <v>45894</v>
      </c>
      <c r="AE49" s="1173">
        <f t="shared" si="25"/>
        <v>45895</v>
      </c>
      <c r="AF49" s="1173">
        <f t="shared" si="25"/>
        <v>45896</v>
      </c>
      <c r="AG49" s="1173">
        <f t="shared" si="25"/>
        <v>45897</v>
      </c>
      <c r="AH49" s="1173">
        <f t="shared" si="25"/>
        <v>45898</v>
      </c>
      <c r="AI49" s="1173">
        <f t="shared" si="25"/>
        <v>45899</v>
      </c>
      <c r="AJ49" s="1173">
        <f t="shared" si="25"/>
        <v>45900</v>
      </c>
      <c r="AK49" s="3365"/>
      <c r="AL49" s="3412"/>
      <c r="AM49" s="3365"/>
      <c r="AN49" s="3367"/>
      <c r="AO49" s="3365"/>
      <c r="AQ49" s="3388"/>
      <c r="AR49" s="3388"/>
    </row>
    <row r="50" spans="2:44">
      <c r="B50" s="3404"/>
      <c r="C50" s="3405"/>
      <c r="D50" s="3406"/>
      <c r="E50" s="1238" t="s">
        <v>1990</v>
      </c>
      <c r="F50" s="1239">
        <f>IF(EDATE(F25,1)&gt;$F$7,"",EDATE(F25,1))</f>
        <v>45870</v>
      </c>
      <c r="G50" s="1173">
        <f t="shared" ref="G50:AJ50" si="26">IF(G49&gt;$F$7,"",IF(F50=EOMONTH(DATE($F47,$G47,1),0),"",IF(F50="","",F50+1)))</f>
        <v>45871</v>
      </c>
      <c r="H50" s="1173">
        <f t="shared" si="26"/>
        <v>45872</v>
      </c>
      <c r="I50" s="1173">
        <f t="shared" si="26"/>
        <v>45873</v>
      </c>
      <c r="J50" s="1173">
        <f t="shared" si="26"/>
        <v>45874</v>
      </c>
      <c r="K50" s="1173">
        <f t="shared" si="26"/>
        <v>45875</v>
      </c>
      <c r="L50" s="1173">
        <f t="shared" si="26"/>
        <v>45876</v>
      </c>
      <c r="M50" s="1173">
        <f t="shared" si="26"/>
        <v>45877</v>
      </c>
      <c r="N50" s="1173">
        <f t="shared" si="26"/>
        <v>45878</v>
      </c>
      <c r="O50" s="1173">
        <f t="shared" si="26"/>
        <v>45879</v>
      </c>
      <c r="P50" s="1173">
        <f t="shared" si="26"/>
        <v>45880</v>
      </c>
      <c r="Q50" s="1173">
        <f t="shared" si="26"/>
        <v>45881</v>
      </c>
      <c r="R50" s="1173">
        <f t="shared" si="26"/>
        <v>45882</v>
      </c>
      <c r="S50" s="1173">
        <f t="shared" si="26"/>
        <v>45883</v>
      </c>
      <c r="T50" s="1173">
        <f t="shared" si="26"/>
        <v>45884</v>
      </c>
      <c r="U50" s="1173">
        <f t="shared" si="26"/>
        <v>45885</v>
      </c>
      <c r="V50" s="1173">
        <f t="shared" si="26"/>
        <v>45886</v>
      </c>
      <c r="W50" s="1173">
        <f t="shared" si="26"/>
        <v>45887</v>
      </c>
      <c r="X50" s="1173">
        <f t="shared" si="26"/>
        <v>45888</v>
      </c>
      <c r="Y50" s="1173">
        <f t="shared" si="26"/>
        <v>45889</v>
      </c>
      <c r="Z50" s="1173">
        <f t="shared" si="26"/>
        <v>45890</v>
      </c>
      <c r="AA50" s="1173">
        <f t="shared" si="26"/>
        <v>45891</v>
      </c>
      <c r="AB50" s="1173">
        <f t="shared" si="26"/>
        <v>45892</v>
      </c>
      <c r="AC50" s="1173">
        <f t="shared" si="26"/>
        <v>45893</v>
      </c>
      <c r="AD50" s="1173">
        <f t="shared" si="26"/>
        <v>45894</v>
      </c>
      <c r="AE50" s="1173">
        <f t="shared" si="26"/>
        <v>45895</v>
      </c>
      <c r="AF50" s="1173">
        <f t="shared" si="26"/>
        <v>45896</v>
      </c>
      <c r="AG50" s="1173">
        <f t="shared" si="26"/>
        <v>45897</v>
      </c>
      <c r="AH50" s="1173">
        <f t="shared" si="26"/>
        <v>45898</v>
      </c>
      <c r="AI50" s="1173">
        <f t="shared" si="26"/>
        <v>45899</v>
      </c>
      <c r="AJ50" s="1173">
        <f t="shared" si="26"/>
        <v>45900</v>
      </c>
      <c r="AK50" s="3365"/>
      <c r="AL50" s="3412"/>
      <c r="AM50" s="3365"/>
      <c r="AN50" s="3367"/>
      <c r="AO50" s="3365"/>
      <c r="AQ50" s="3388"/>
      <c r="AR50" s="3388"/>
    </row>
    <row r="51" spans="2:44" s="1242" customFormat="1">
      <c r="B51" s="3407"/>
      <c r="C51" s="3408"/>
      <c r="D51" s="3409"/>
      <c r="E51" s="1240" t="s">
        <v>846</v>
      </c>
      <c r="F51" s="1241" t="str">
        <f>IFERROR(TEXT(WEEKDAY(+F50),"aaa"),"")</f>
        <v>金</v>
      </c>
      <c r="G51" s="1241" t="str">
        <f t="shared" ref="G51:AJ51" si="27">IFERROR(TEXT(WEEKDAY(+G50),"aaa"),"")</f>
        <v>土</v>
      </c>
      <c r="H51" s="1241" t="str">
        <f t="shared" si="27"/>
        <v>日</v>
      </c>
      <c r="I51" s="1241" t="str">
        <f t="shared" si="27"/>
        <v>月</v>
      </c>
      <c r="J51" s="1241" t="str">
        <f t="shared" si="27"/>
        <v>火</v>
      </c>
      <c r="K51" s="1241" t="str">
        <f t="shared" si="27"/>
        <v>水</v>
      </c>
      <c r="L51" s="1241" t="str">
        <f t="shared" si="27"/>
        <v>木</v>
      </c>
      <c r="M51" s="1241" t="str">
        <f t="shared" si="27"/>
        <v>金</v>
      </c>
      <c r="N51" s="1241" t="str">
        <f t="shared" si="27"/>
        <v>土</v>
      </c>
      <c r="O51" s="1241" t="str">
        <f t="shared" si="27"/>
        <v>日</v>
      </c>
      <c r="P51" s="1241" t="str">
        <f t="shared" si="27"/>
        <v>月</v>
      </c>
      <c r="Q51" s="1241" t="str">
        <f t="shared" si="27"/>
        <v>火</v>
      </c>
      <c r="R51" s="1241" t="str">
        <f t="shared" si="27"/>
        <v>水</v>
      </c>
      <c r="S51" s="1241" t="str">
        <f t="shared" si="27"/>
        <v>木</v>
      </c>
      <c r="T51" s="1241" t="str">
        <f t="shared" si="27"/>
        <v>金</v>
      </c>
      <c r="U51" s="1241" t="str">
        <f t="shared" si="27"/>
        <v>土</v>
      </c>
      <c r="V51" s="1241" t="str">
        <f t="shared" si="27"/>
        <v>日</v>
      </c>
      <c r="W51" s="1241" t="str">
        <f t="shared" si="27"/>
        <v>月</v>
      </c>
      <c r="X51" s="1241" t="str">
        <f t="shared" si="27"/>
        <v>火</v>
      </c>
      <c r="Y51" s="1241" t="str">
        <f t="shared" si="27"/>
        <v>水</v>
      </c>
      <c r="Z51" s="1241" t="str">
        <f t="shared" si="27"/>
        <v>木</v>
      </c>
      <c r="AA51" s="1241" t="str">
        <f t="shared" si="27"/>
        <v>金</v>
      </c>
      <c r="AB51" s="1241" t="str">
        <f t="shared" si="27"/>
        <v>土</v>
      </c>
      <c r="AC51" s="1241" t="str">
        <f t="shared" si="27"/>
        <v>日</v>
      </c>
      <c r="AD51" s="1241" t="str">
        <f>IFERROR(TEXT(WEEKDAY(+AD50),"aaa"),"")</f>
        <v>月</v>
      </c>
      <c r="AE51" s="1241" t="str">
        <f t="shared" si="27"/>
        <v>火</v>
      </c>
      <c r="AF51" s="1241" t="str">
        <f t="shared" si="27"/>
        <v>水</v>
      </c>
      <c r="AG51" s="1241" t="str">
        <f t="shared" si="27"/>
        <v>木</v>
      </c>
      <c r="AH51" s="1241" t="str">
        <f t="shared" si="27"/>
        <v>金</v>
      </c>
      <c r="AI51" s="1241" t="str">
        <f t="shared" si="27"/>
        <v>土</v>
      </c>
      <c r="AJ51" s="1241" t="str">
        <f t="shared" si="27"/>
        <v>日</v>
      </c>
      <c r="AK51" s="3365"/>
      <c r="AL51" s="3412"/>
      <c r="AM51" s="3365"/>
      <c r="AN51" s="3367"/>
      <c r="AO51" s="3365"/>
      <c r="AP51" s="1112"/>
      <c r="AQ51" s="3388"/>
      <c r="AR51" s="3388"/>
    </row>
    <row r="52" spans="2:44" s="1242" customFormat="1" ht="21" customHeight="1">
      <c r="B52" s="1243" t="s">
        <v>1991</v>
      </c>
      <c r="C52" s="1244" t="s">
        <v>1999</v>
      </c>
      <c r="D52" s="1180" t="s">
        <v>2000</v>
      </c>
      <c r="E52" s="1181" t="s">
        <v>1994</v>
      </c>
      <c r="F52" s="1182"/>
      <c r="G52" s="1183"/>
      <c r="H52" s="1183"/>
      <c r="I52" s="1183"/>
      <c r="J52" s="1183"/>
      <c r="K52" s="1183"/>
      <c r="L52" s="1183"/>
      <c r="M52" s="1183"/>
      <c r="N52" s="1183"/>
      <c r="O52" s="1183"/>
      <c r="P52" s="1183"/>
      <c r="Q52" s="1183"/>
      <c r="R52" s="1183"/>
      <c r="S52" s="1183"/>
      <c r="T52" s="1183"/>
      <c r="U52" s="1183"/>
      <c r="V52" s="1183"/>
      <c r="W52" s="1183"/>
      <c r="X52" s="1183"/>
      <c r="Y52" s="1183"/>
      <c r="Z52" s="1183"/>
      <c r="AA52" s="1183"/>
      <c r="AB52" s="1183"/>
      <c r="AC52" s="1183"/>
      <c r="AD52" s="1183"/>
      <c r="AE52" s="1183"/>
      <c r="AF52" s="1183"/>
      <c r="AG52" s="1211"/>
      <c r="AH52" s="1211"/>
      <c r="AI52" s="1211"/>
      <c r="AJ52" s="1211"/>
      <c r="AK52" s="1184" t="s">
        <v>2001</v>
      </c>
      <c r="AL52" s="1184" t="s">
        <v>2002</v>
      </c>
      <c r="AM52" s="1184" t="s">
        <v>2003</v>
      </c>
      <c r="AN52" s="1185" t="s">
        <v>2004</v>
      </c>
      <c r="AO52" s="1184" t="s">
        <v>889</v>
      </c>
      <c r="AP52" s="1112"/>
      <c r="AQ52" s="3389"/>
      <c r="AR52" s="3389"/>
    </row>
    <row r="53" spans="2:44" s="1242" customFormat="1" ht="13.5" customHeight="1">
      <c r="B53" s="3392" t="s">
        <v>856</v>
      </c>
      <c r="C53" s="3395" t="s">
        <v>857</v>
      </c>
      <c r="D53" s="1186" t="s">
        <v>1981</v>
      </c>
      <c r="E53" s="1187"/>
      <c r="F53" s="1245"/>
      <c r="G53" s="1246"/>
      <c r="H53" s="1223"/>
      <c r="I53" s="1189"/>
      <c r="J53" s="1189"/>
      <c r="K53" s="1189"/>
      <c r="L53" s="1189"/>
      <c r="M53" s="1189"/>
      <c r="N53" s="1189"/>
      <c r="O53" s="1189"/>
      <c r="P53" s="1189"/>
      <c r="Q53" s="1189"/>
      <c r="R53" s="1189"/>
      <c r="S53" s="1189"/>
      <c r="T53" s="1189"/>
      <c r="U53" s="1189"/>
      <c r="V53" s="1189"/>
      <c r="W53" s="1189"/>
      <c r="X53" s="1189"/>
      <c r="Y53" s="1189"/>
      <c r="Z53" s="1189"/>
      <c r="AA53" s="1189"/>
      <c r="AB53" s="1189"/>
      <c r="AC53" s="1189"/>
      <c r="AD53" s="1189"/>
      <c r="AE53" s="1189"/>
      <c r="AF53" s="1189"/>
      <c r="AG53" s="1189"/>
      <c r="AH53" s="1189"/>
      <c r="AI53" s="1190"/>
      <c r="AJ53" s="1190"/>
      <c r="AK53" s="1191">
        <f>IF(D53="","",COUNT($F$50:$AJ$50)-AL53)</f>
        <v>31</v>
      </c>
      <c r="AL53" s="1192">
        <f>IF(D53="","",AQ53+AR53)</f>
        <v>0</v>
      </c>
      <c r="AM53" s="1192">
        <f>IF(D53="","",COUNTIF(F53:AJ53,"休"))</f>
        <v>0</v>
      </c>
      <c r="AN53" s="1193">
        <f>IF(D53="","",IFERROR(ROUND(AM53/AK53,3),""))</f>
        <v>0</v>
      </c>
      <c r="AO53" s="3398">
        <f>ROUND(AVERAGE(AN53:AN68),3)</f>
        <v>0</v>
      </c>
      <c r="AP53" s="1112"/>
      <c r="AQ53" s="1194">
        <f>+COUNTIF(F53:AJ53,"－")</f>
        <v>0</v>
      </c>
      <c r="AR53" s="1194">
        <f t="shared" ref="AR53:AR58" si="28">+COUNTIF(H53:AJ53,"外")</f>
        <v>0</v>
      </c>
    </row>
    <row r="54" spans="2:44" s="1242" customFormat="1" ht="13.5" customHeight="1">
      <c r="B54" s="3393"/>
      <c r="C54" s="3396"/>
      <c r="D54" s="1195" t="s">
        <v>1982</v>
      </c>
      <c r="E54" s="1187"/>
      <c r="F54" s="1247"/>
      <c r="G54" s="1248"/>
      <c r="H54" s="1198"/>
      <c r="I54" s="1197"/>
      <c r="J54" s="1197"/>
      <c r="K54" s="1197"/>
      <c r="L54" s="1197"/>
      <c r="M54" s="1197"/>
      <c r="N54" s="1197"/>
      <c r="O54" s="1197"/>
      <c r="P54" s="1197"/>
      <c r="Q54" s="1197"/>
      <c r="R54" s="1197"/>
      <c r="S54" s="1197"/>
      <c r="T54" s="1197"/>
      <c r="U54" s="1197"/>
      <c r="V54" s="1197"/>
      <c r="W54" s="1197"/>
      <c r="X54" s="1197"/>
      <c r="Y54" s="1197"/>
      <c r="Z54" s="1197"/>
      <c r="AA54" s="1197"/>
      <c r="AB54" s="1197"/>
      <c r="AC54" s="1197"/>
      <c r="AD54" s="1197"/>
      <c r="AE54" s="1197"/>
      <c r="AF54" s="1197"/>
      <c r="AG54" s="1197"/>
      <c r="AH54" s="1197"/>
      <c r="AI54" s="1198"/>
      <c r="AJ54" s="1198"/>
      <c r="AK54" s="1191">
        <f t="shared" ref="AK54:AK58" si="29">IF(D54="","",COUNT($F$50:$AJ$50)-AL54)</f>
        <v>31</v>
      </c>
      <c r="AL54" s="1192">
        <f t="shared" ref="AL54:AL58" si="30">IF(D54="","",AQ54+AR54)</f>
        <v>0</v>
      </c>
      <c r="AM54" s="1192">
        <f t="shared" ref="AM54:AM58" si="31">IF(D54="","",COUNTIF(F54:AJ54,"休"))</f>
        <v>0</v>
      </c>
      <c r="AN54" s="1193">
        <f t="shared" ref="AN54:AN58" si="32">IF(D54="","",IFERROR(ROUND(AM54/AK54,3),""))</f>
        <v>0</v>
      </c>
      <c r="AO54" s="3399"/>
      <c r="AP54" s="1112"/>
      <c r="AQ54" s="1194">
        <f>+COUNTIF(F54:AJ54,"－")</f>
        <v>0</v>
      </c>
      <c r="AR54" s="1194">
        <f t="shared" si="28"/>
        <v>0</v>
      </c>
    </row>
    <row r="55" spans="2:44" s="1242" customFormat="1">
      <c r="B55" s="3393"/>
      <c r="C55" s="3396"/>
      <c r="D55" s="1201" t="s">
        <v>1983</v>
      </c>
      <c r="E55" s="1187"/>
      <c r="F55" s="1247"/>
      <c r="G55" s="1197"/>
      <c r="H55" s="1249"/>
      <c r="I55" s="1197"/>
      <c r="J55" s="1197"/>
      <c r="K55" s="1197"/>
      <c r="L55" s="1197"/>
      <c r="M55" s="1197"/>
      <c r="N55" s="1197"/>
      <c r="O55" s="1197"/>
      <c r="P55" s="1197"/>
      <c r="Q55" s="1197"/>
      <c r="R55" s="1197"/>
      <c r="S55" s="1197"/>
      <c r="T55" s="1197"/>
      <c r="U55" s="1197"/>
      <c r="V55" s="1197"/>
      <c r="W55" s="1197"/>
      <c r="X55" s="1197"/>
      <c r="Y55" s="1197"/>
      <c r="Z55" s="1197"/>
      <c r="AA55" s="1197"/>
      <c r="AB55" s="1197"/>
      <c r="AC55" s="1197"/>
      <c r="AD55" s="1197"/>
      <c r="AE55" s="1197"/>
      <c r="AF55" s="1197"/>
      <c r="AG55" s="1197"/>
      <c r="AH55" s="1197"/>
      <c r="AI55" s="1197"/>
      <c r="AJ55" s="1198"/>
      <c r="AK55" s="1191">
        <f t="shared" si="29"/>
        <v>31</v>
      </c>
      <c r="AL55" s="1192">
        <f t="shared" si="30"/>
        <v>0</v>
      </c>
      <c r="AM55" s="1192">
        <f t="shared" si="31"/>
        <v>0</v>
      </c>
      <c r="AN55" s="1193">
        <f t="shared" si="32"/>
        <v>0</v>
      </c>
      <c r="AO55" s="3399"/>
      <c r="AP55" s="1112"/>
      <c r="AQ55" s="1194">
        <f t="shared" ref="AQ55:AQ58" si="33">+COUNTIF(F55:AJ55,"－")</f>
        <v>0</v>
      </c>
      <c r="AR55" s="1194">
        <f t="shared" si="28"/>
        <v>0</v>
      </c>
    </row>
    <row r="56" spans="2:44" s="1242" customFormat="1">
      <c r="B56" s="3393"/>
      <c r="C56" s="3396"/>
      <c r="D56" s="1201" t="s">
        <v>1984</v>
      </c>
      <c r="E56" s="1202"/>
      <c r="F56" s="1247"/>
      <c r="G56" s="1248"/>
      <c r="H56" s="1249"/>
      <c r="I56" s="1197"/>
      <c r="J56" s="1197"/>
      <c r="K56" s="1197"/>
      <c r="L56" s="1197"/>
      <c r="M56" s="1197"/>
      <c r="N56" s="1197"/>
      <c r="O56" s="1197"/>
      <c r="P56" s="1197"/>
      <c r="Q56" s="1197"/>
      <c r="R56" s="1197"/>
      <c r="S56" s="1197"/>
      <c r="T56" s="1197"/>
      <c r="U56" s="1197"/>
      <c r="V56" s="1197"/>
      <c r="W56" s="1197"/>
      <c r="X56" s="1197"/>
      <c r="Y56" s="1197"/>
      <c r="Z56" s="1197"/>
      <c r="AA56" s="1197"/>
      <c r="AB56" s="1197"/>
      <c r="AC56" s="1197"/>
      <c r="AD56" s="1197"/>
      <c r="AE56" s="1197"/>
      <c r="AF56" s="1197"/>
      <c r="AG56" s="1197"/>
      <c r="AH56" s="1197"/>
      <c r="AI56" s="1198"/>
      <c r="AJ56" s="1197"/>
      <c r="AK56" s="1191">
        <f t="shared" si="29"/>
        <v>31</v>
      </c>
      <c r="AL56" s="1192">
        <f t="shared" si="30"/>
        <v>0</v>
      </c>
      <c r="AM56" s="1192">
        <f t="shared" si="31"/>
        <v>0</v>
      </c>
      <c r="AN56" s="1193">
        <f t="shared" si="32"/>
        <v>0</v>
      </c>
      <c r="AO56" s="3399"/>
      <c r="AP56" s="1112"/>
      <c r="AQ56" s="1194">
        <f t="shared" si="33"/>
        <v>0</v>
      </c>
      <c r="AR56" s="1194">
        <f t="shared" si="28"/>
        <v>0</v>
      </c>
    </row>
    <row r="57" spans="2:44" s="1242" customFormat="1">
      <c r="B57" s="3393"/>
      <c r="C57" s="3396"/>
      <c r="D57" s="1201" t="s">
        <v>1985</v>
      </c>
      <c r="E57" s="1187"/>
      <c r="F57" s="1247"/>
      <c r="G57" s="1248"/>
      <c r="H57" s="1198"/>
      <c r="I57" s="1197"/>
      <c r="J57" s="1197"/>
      <c r="K57" s="1197"/>
      <c r="L57" s="1197"/>
      <c r="M57" s="1197"/>
      <c r="N57" s="1197"/>
      <c r="O57" s="1197"/>
      <c r="P57" s="1197"/>
      <c r="Q57" s="1197"/>
      <c r="R57" s="1197"/>
      <c r="S57" s="1197"/>
      <c r="T57" s="1197"/>
      <c r="U57" s="1197"/>
      <c r="V57" s="1197"/>
      <c r="W57" s="1197"/>
      <c r="X57" s="1197"/>
      <c r="Y57" s="1197"/>
      <c r="Z57" s="1197"/>
      <c r="AA57" s="1197"/>
      <c r="AB57" s="1197"/>
      <c r="AC57" s="1197"/>
      <c r="AD57" s="1197"/>
      <c r="AE57" s="1197"/>
      <c r="AF57" s="1197"/>
      <c r="AG57" s="1197"/>
      <c r="AH57" s="1197"/>
      <c r="AI57" s="1198"/>
      <c r="AJ57" s="1198"/>
      <c r="AK57" s="1191">
        <f t="shared" si="29"/>
        <v>31</v>
      </c>
      <c r="AL57" s="1192">
        <f t="shared" si="30"/>
        <v>0</v>
      </c>
      <c r="AM57" s="1192">
        <f t="shared" si="31"/>
        <v>0</v>
      </c>
      <c r="AN57" s="1193">
        <f t="shared" si="32"/>
        <v>0</v>
      </c>
      <c r="AO57" s="3399"/>
      <c r="AP57" s="1112"/>
      <c r="AQ57" s="1194">
        <f t="shared" si="33"/>
        <v>0</v>
      </c>
      <c r="AR57" s="1194">
        <f t="shared" si="28"/>
        <v>0</v>
      </c>
    </row>
    <row r="58" spans="2:44" s="1242" customFormat="1">
      <c r="B58" s="3394"/>
      <c r="C58" s="3397"/>
      <c r="D58" s="1203">
        <f>E$29</f>
        <v>0</v>
      </c>
      <c r="E58" s="1204"/>
      <c r="F58" s="1225"/>
      <c r="G58" s="1250"/>
      <c r="H58" s="1226"/>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8"/>
      <c r="AJ58" s="1208"/>
      <c r="AK58" s="1191">
        <f t="shared" si="29"/>
        <v>31</v>
      </c>
      <c r="AL58" s="1192">
        <f t="shared" si="30"/>
        <v>0</v>
      </c>
      <c r="AM58" s="1209">
        <f t="shared" si="31"/>
        <v>0</v>
      </c>
      <c r="AN58" s="1193">
        <f t="shared" si="32"/>
        <v>0</v>
      </c>
      <c r="AO58" s="3399"/>
      <c r="AP58" s="1112"/>
      <c r="AQ58" s="1194">
        <f t="shared" si="33"/>
        <v>0</v>
      </c>
      <c r="AR58" s="1194">
        <f t="shared" si="28"/>
        <v>0</v>
      </c>
    </row>
    <row r="59" spans="2:44" s="1242" customFormat="1">
      <c r="B59" s="3392" t="s">
        <v>858</v>
      </c>
      <c r="C59" s="3395" t="s">
        <v>859</v>
      </c>
      <c r="D59" s="1180" t="s">
        <v>1997</v>
      </c>
      <c r="E59" s="1251" t="s">
        <v>1994</v>
      </c>
      <c r="F59" s="1182"/>
      <c r="G59" s="1211"/>
      <c r="H59" s="1183"/>
      <c r="I59" s="1183"/>
      <c r="J59" s="1183"/>
      <c r="K59" s="1183"/>
      <c r="L59" s="1183"/>
      <c r="M59" s="1183"/>
      <c r="N59" s="1183"/>
      <c r="O59" s="1183"/>
      <c r="P59" s="1183"/>
      <c r="Q59" s="1183"/>
      <c r="R59" s="1183"/>
      <c r="S59" s="1183"/>
      <c r="T59" s="1183"/>
      <c r="U59" s="1183"/>
      <c r="V59" s="1183"/>
      <c r="W59" s="1183"/>
      <c r="X59" s="1183"/>
      <c r="Y59" s="1183"/>
      <c r="Z59" s="1183"/>
      <c r="AA59" s="1183"/>
      <c r="AB59" s="1183"/>
      <c r="AC59" s="1183"/>
      <c r="AD59" s="1183"/>
      <c r="AE59" s="1183"/>
      <c r="AF59" s="1183"/>
      <c r="AG59" s="1211"/>
      <c r="AH59" s="1211"/>
      <c r="AI59" s="1211"/>
      <c r="AJ59" s="1211"/>
      <c r="AK59" s="1212"/>
      <c r="AL59" s="1194"/>
      <c r="AM59" s="1213"/>
      <c r="AN59" s="1214"/>
      <c r="AO59" s="3399"/>
      <c r="AP59" s="1112"/>
      <c r="AQ59" s="1116"/>
      <c r="AR59" s="1116"/>
    </row>
    <row r="60" spans="2:44" s="1242" customFormat="1">
      <c r="B60" s="3393"/>
      <c r="C60" s="3396"/>
      <c r="D60" s="1215" t="s">
        <v>1981</v>
      </c>
      <c r="E60" s="1187"/>
      <c r="F60" s="1245"/>
      <c r="G60" s="1252"/>
      <c r="H60" s="1252"/>
      <c r="I60" s="1252"/>
      <c r="J60" s="1252"/>
      <c r="K60" s="1252"/>
      <c r="L60" s="1252"/>
      <c r="M60" s="1252"/>
      <c r="N60" s="1252"/>
      <c r="O60" s="1252"/>
      <c r="P60" s="1252"/>
      <c r="Q60" s="1252"/>
      <c r="R60" s="1252"/>
      <c r="S60" s="1252"/>
      <c r="T60" s="1252"/>
      <c r="U60" s="1252"/>
      <c r="V60" s="1252"/>
      <c r="W60" s="1252"/>
      <c r="X60" s="1252"/>
      <c r="Y60" s="1252"/>
      <c r="Z60" s="1252"/>
      <c r="AA60" s="1252"/>
      <c r="AB60" s="1252"/>
      <c r="AC60" s="1252"/>
      <c r="AD60" s="1252"/>
      <c r="AE60" s="1252"/>
      <c r="AF60" s="1252"/>
      <c r="AG60" s="1252"/>
      <c r="AH60" s="1252"/>
      <c r="AI60" s="1252"/>
      <c r="AJ60" s="1253"/>
      <c r="AK60" s="1191">
        <f>IF(D60="","",COUNT($F$50:$AJ$50)-AL60)</f>
        <v>31</v>
      </c>
      <c r="AL60" s="1192">
        <f>IF(D60="","",AQ60+AR60)</f>
        <v>0</v>
      </c>
      <c r="AM60" s="1192">
        <f>IF(D60="","",COUNTIF(F60:AJ60,"休"))</f>
        <v>0</v>
      </c>
      <c r="AN60" s="1193">
        <f>IF(D60="","",IFERROR(ROUND(AM60/AK60,3),""))</f>
        <v>0</v>
      </c>
      <c r="AO60" s="3399"/>
      <c r="AP60" s="1112"/>
      <c r="AQ60" s="1194">
        <f>+COUNTIF(F60:AJ60,"－")</f>
        <v>0</v>
      </c>
      <c r="AR60" s="1194">
        <f>+COUNTIF(F60:AJ60,"外")</f>
        <v>0</v>
      </c>
    </row>
    <row r="61" spans="2:44" s="1242" customFormat="1">
      <c r="B61" s="3393"/>
      <c r="C61" s="3396"/>
      <c r="D61" s="1195" t="s">
        <v>1982</v>
      </c>
      <c r="E61" s="1187"/>
      <c r="F61" s="1254"/>
      <c r="G61" s="1207"/>
      <c r="H61" s="1207"/>
      <c r="I61" s="1207"/>
      <c r="J61" s="1207"/>
      <c r="K61" s="1219"/>
      <c r="L61" s="1219"/>
      <c r="M61" s="1207"/>
      <c r="N61" s="1207"/>
      <c r="O61" s="1207"/>
      <c r="P61" s="1207"/>
      <c r="Q61" s="1219"/>
      <c r="R61" s="1219"/>
      <c r="S61" s="1207"/>
      <c r="T61" s="1207"/>
      <c r="U61" s="1207"/>
      <c r="V61" s="1207"/>
      <c r="W61" s="1207"/>
      <c r="X61" s="1207"/>
      <c r="Y61" s="1219"/>
      <c r="Z61" s="1207"/>
      <c r="AA61" s="1207"/>
      <c r="AB61" s="1207"/>
      <c r="AC61" s="1207"/>
      <c r="AD61" s="1207"/>
      <c r="AE61" s="1207"/>
      <c r="AF61" s="1219"/>
      <c r="AG61" s="1207"/>
      <c r="AH61" s="1207"/>
      <c r="AI61" s="1208"/>
      <c r="AJ61" s="1208"/>
      <c r="AK61" s="1191">
        <f t="shared" ref="AK61:AK63" si="34">IF(D61="","",COUNT($F$50:$AJ$50)-AL61)</f>
        <v>31</v>
      </c>
      <c r="AL61" s="1192">
        <f t="shared" ref="AL61:AL63" si="35">IF(D61="","",AQ61+AR61)</f>
        <v>0</v>
      </c>
      <c r="AM61" s="1192">
        <f t="shared" ref="AM61:AM63" si="36">IF(D61="","",COUNTIF(F61:AJ61,"休"))</f>
        <v>0</v>
      </c>
      <c r="AN61" s="1193">
        <f t="shared" ref="AN61:AN63" si="37">IF(D61="","",IFERROR(ROUND(AM61/AK61,3),""))</f>
        <v>0</v>
      </c>
      <c r="AO61" s="3399"/>
      <c r="AP61" s="1112"/>
      <c r="AQ61" s="1194">
        <f>+COUNTIF(F61:AJ61,"－")</f>
        <v>0</v>
      </c>
      <c r="AR61" s="1194">
        <f>+COUNTIF(F61:AJ61,"外")</f>
        <v>0</v>
      </c>
    </row>
    <row r="62" spans="2:44" s="1242" customFormat="1">
      <c r="B62" s="3393"/>
      <c r="C62" s="3396"/>
      <c r="D62" s="1112"/>
      <c r="E62" s="1187"/>
      <c r="F62" s="1247"/>
      <c r="G62" s="1197"/>
      <c r="H62" s="1197"/>
      <c r="I62" s="1197"/>
      <c r="J62" s="1197"/>
      <c r="K62" s="1197"/>
      <c r="L62" s="1197"/>
      <c r="M62" s="1197"/>
      <c r="N62" s="1197"/>
      <c r="O62" s="1197"/>
      <c r="P62" s="1197"/>
      <c r="Q62" s="1197"/>
      <c r="R62" s="1197"/>
      <c r="S62" s="1197"/>
      <c r="T62" s="1197"/>
      <c r="U62" s="1197"/>
      <c r="V62" s="1197"/>
      <c r="W62" s="1197"/>
      <c r="X62" s="1197"/>
      <c r="Y62" s="1197"/>
      <c r="Z62" s="1197"/>
      <c r="AA62" s="1197"/>
      <c r="AB62" s="1197"/>
      <c r="AC62" s="1197"/>
      <c r="AD62" s="1197"/>
      <c r="AE62" s="1197"/>
      <c r="AF62" s="1197"/>
      <c r="AG62" s="1198"/>
      <c r="AH62" s="1198"/>
      <c r="AI62" s="1198"/>
      <c r="AJ62" s="1198"/>
      <c r="AK62" s="1191" t="str">
        <f t="shared" si="34"/>
        <v/>
      </c>
      <c r="AL62" s="1192" t="str">
        <f t="shared" si="35"/>
        <v/>
      </c>
      <c r="AM62" s="1192" t="str">
        <f t="shared" si="36"/>
        <v/>
      </c>
      <c r="AN62" s="1193" t="str">
        <f t="shared" si="37"/>
        <v/>
      </c>
      <c r="AO62" s="3399"/>
      <c r="AP62" s="1112"/>
      <c r="AQ62" s="1194">
        <f>+COUNTIF(F62:AJ62,"－")</f>
        <v>0</v>
      </c>
      <c r="AR62" s="1194">
        <f>+COUNTIF(F62:AJ62,"外")</f>
        <v>0</v>
      </c>
    </row>
    <row r="63" spans="2:44" s="1242" customFormat="1">
      <c r="B63" s="3393"/>
      <c r="C63" s="3397"/>
      <c r="D63" s="1217"/>
      <c r="E63" s="1255"/>
      <c r="F63" s="1256"/>
      <c r="G63" s="1208"/>
      <c r="H63" s="1219"/>
      <c r="I63" s="1219"/>
      <c r="J63" s="1219"/>
      <c r="K63" s="1219"/>
      <c r="L63" s="1219"/>
      <c r="M63" s="1219"/>
      <c r="N63" s="1219"/>
      <c r="O63" s="1219"/>
      <c r="P63" s="1219"/>
      <c r="Q63" s="1219"/>
      <c r="R63" s="1219"/>
      <c r="S63" s="1219"/>
      <c r="T63" s="1219"/>
      <c r="U63" s="1219"/>
      <c r="V63" s="1219"/>
      <c r="W63" s="1219"/>
      <c r="X63" s="1219"/>
      <c r="Y63" s="1219"/>
      <c r="Z63" s="1219"/>
      <c r="AA63" s="1219"/>
      <c r="AB63" s="1219"/>
      <c r="AC63" s="1219"/>
      <c r="AD63" s="1219"/>
      <c r="AE63" s="1219"/>
      <c r="AF63" s="1219"/>
      <c r="AG63" s="1190"/>
      <c r="AH63" s="1190"/>
      <c r="AI63" s="1190"/>
      <c r="AJ63" s="1190"/>
      <c r="AK63" s="1191" t="str">
        <f t="shared" si="34"/>
        <v/>
      </c>
      <c r="AL63" s="1192" t="str">
        <f t="shared" si="35"/>
        <v/>
      </c>
      <c r="AM63" s="1192" t="str">
        <f t="shared" si="36"/>
        <v/>
      </c>
      <c r="AN63" s="1193" t="str">
        <f t="shared" si="37"/>
        <v/>
      </c>
      <c r="AO63" s="3399"/>
      <c r="AP63" s="1112"/>
      <c r="AQ63" s="1194">
        <f>+COUNTIF(F63:AJ63,"－")</f>
        <v>0</v>
      </c>
      <c r="AR63" s="1194">
        <f>+COUNTIF(F63:AJ63,"外")</f>
        <v>0</v>
      </c>
    </row>
    <row r="64" spans="2:44" s="1242" customFormat="1">
      <c r="B64" s="3393"/>
      <c r="C64" s="3395" t="s">
        <v>860</v>
      </c>
      <c r="D64" s="1180" t="s">
        <v>1997</v>
      </c>
      <c r="E64" s="1181" t="s">
        <v>1994</v>
      </c>
      <c r="F64" s="1182"/>
      <c r="G64" s="1211"/>
      <c r="H64" s="1183"/>
      <c r="I64" s="1183"/>
      <c r="J64" s="1183"/>
      <c r="K64" s="1183"/>
      <c r="L64" s="1183"/>
      <c r="M64" s="1183"/>
      <c r="N64" s="1183"/>
      <c r="O64" s="1183"/>
      <c r="P64" s="1183"/>
      <c r="Q64" s="1183"/>
      <c r="R64" s="1183"/>
      <c r="S64" s="1183"/>
      <c r="T64" s="1183"/>
      <c r="U64" s="1183"/>
      <c r="V64" s="1183"/>
      <c r="W64" s="1183"/>
      <c r="X64" s="1183"/>
      <c r="Y64" s="1183"/>
      <c r="Z64" s="1183"/>
      <c r="AA64" s="1183"/>
      <c r="AB64" s="1183"/>
      <c r="AC64" s="1183"/>
      <c r="AD64" s="1183"/>
      <c r="AE64" s="1183"/>
      <c r="AF64" s="1183"/>
      <c r="AG64" s="1211"/>
      <c r="AH64" s="1211"/>
      <c r="AI64" s="1211"/>
      <c r="AJ64" s="1211"/>
      <c r="AK64" s="1212"/>
      <c r="AL64" s="1194"/>
      <c r="AM64" s="1221"/>
      <c r="AN64" s="1214"/>
      <c r="AO64" s="3399"/>
      <c r="AP64" s="1112"/>
      <c r="AQ64" s="1116"/>
      <c r="AR64" s="1116"/>
    </row>
    <row r="65" spans="2:44" s="1242" customFormat="1">
      <c r="B65" s="3393"/>
      <c r="C65" s="3396"/>
      <c r="D65" s="1222" t="s">
        <v>1982</v>
      </c>
      <c r="E65" s="1187"/>
      <c r="F65" s="1245"/>
      <c r="G65" s="1252"/>
      <c r="H65" s="1189"/>
      <c r="I65" s="1189"/>
      <c r="J65" s="1189"/>
      <c r="K65" s="1189"/>
      <c r="L65" s="1189"/>
      <c r="M65" s="1189"/>
      <c r="N65" s="1189"/>
      <c r="O65" s="1189"/>
      <c r="P65" s="1189"/>
      <c r="Q65" s="1189"/>
      <c r="R65" s="1189"/>
      <c r="S65" s="1189"/>
      <c r="T65" s="1189"/>
      <c r="U65" s="1189"/>
      <c r="V65" s="1189"/>
      <c r="W65" s="1189"/>
      <c r="X65" s="1189"/>
      <c r="Y65" s="1252"/>
      <c r="Z65" s="1252"/>
      <c r="AA65" s="1189"/>
      <c r="AB65" s="1189"/>
      <c r="AC65" s="1189"/>
      <c r="AD65" s="1189"/>
      <c r="AE65" s="1189"/>
      <c r="AF65" s="1189"/>
      <c r="AG65" s="1223"/>
      <c r="AH65" s="1223"/>
      <c r="AI65" s="1189"/>
      <c r="AJ65" s="1189"/>
      <c r="AK65" s="1191">
        <f>IF(D65="","",COUNT($F$50:$AJ$50)-AL65)</f>
        <v>31</v>
      </c>
      <c r="AL65" s="1192">
        <f>IF(D65="","",AQ65+AR65)</f>
        <v>0</v>
      </c>
      <c r="AM65" s="1192">
        <f>IF(D65="","",COUNTIF(F65:AJ65,"休"))</f>
        <v>0</v>
      </c>
      <c r="AN65" s="1193">
        <f>IF(D65="","",IFERROR(ROUND(AM65/AK65,3),""))</f>
        <v>0</v>
      </c>
      <c r="AO65" s="3399"/>
      <c r="AP65" s="1112"/>
      <c r="AQ65" s="1194">
        <f>+COUNTIF(F65:AJ65,"－")</f>
        <v>0</v>
      </c>
      <c r="AR65" s="1194">
        <f>+COUNTIF(F65:AJ65,"外")</f>
        <v>0</v>
      </c>
    </row>
    <row r="66" spans="2:44" s="1242" customFormat="1">
      <c r="B66" s="3393"/>
      <c r="C66" s="3396"/>
      <c r="D66" s="1112"/>
      <c r="E66" s="1187"/>
      <c r="F66" s="1247"/>
      <c r="G66" s="1197"/>
      <c r="H66" s="1197"/>
      <c r="I66" s="1197"/>
      <c r="J66" s="1197"/>
      <c r="K66" s="1197"/>
      <c r="L66" s="1197"/>
      <c r="M66" s="1197"/>
      <c r="N66" s="1197"/>
      <c r="O66" s="1197"/>
      <c r="P66" s="1197"/>
      <c r="Q66" s="1197"/>
      <c r="R66" s="1197"/>
      <c r="S66" s="1197"/>
      <c r="T66" s="1197"/>
      <c r="U66" s="1197"/>
      <c r="V66" s="1197"/>
      <c r="W66" s="1197"/>
      <c r="X66" s="1197"/>
      <c r="Y66" s="1197"/>
      <c r="Z66" s="1197"/>
      <c r="AA66" s="1197"/>
      <c r="AB66" s="1197"/>
      <c r="AC66" s="1197"/>
      <c r="AD66" s="1197"/>
      <c r="AE66" s="1197"/>
      <c r="AF66" s="1197"/>
      <c r="AG66" s="1198"/>
      <c r="AH66" s="1198"/>
      <c r="AI66" s="1198"/>
      <c r="AJ66" s="1198"/>
      <c r="AK66" s="1191" t="str">
        <f t="shared" ref="AK66:AK68" si="38">IF(D66="","",COUNT($F$50:$AJ$50)-AL66)</f>
        <v/>
      </c>
      <c r="AL66" s="1192" t="str">
        <f t="shared" ref="AL66:AL68" si="39">IF(D66="","",AQ66+AR66)</f>
        <v/>
      </c>
      <c r="AM66" s="1192" t="str">
        <f t="shared" ref="AM66:AM68" si="40">IF(D66="","",COUNTIF(F66:AJ66,"休"))</f>
        <v/>
      </c>
      <c r="AN66" s="1193" t="str">
        <f t="shared" ref="AN66:AN68" si="41">IF(D66="","",IFERROR(ROUND(AM66/AK66,3),""))</f>
        <v/>
      </c>
      <c r="AO66" s="3399"/>
      <c r="AP66" s="1112"/>
      <c r="AQ66" s="1194">
        <f>+COUNTIF(F66:AJ66,"－")</f>
        <v>0</v>
      </c>
      <c r="AR66" s="1194">
        <f>+COUNTIF(F66:AJ66,"外")</f>
        <v>0</v>
      </c>
    </row>
    <row r="67" spans="2:44" s="1242" customFormat="1">
      <c r="B67" s="3393"/>
      <c r="C67" s="3396"/>
      <c r="D67" s="1224"/>
      <c r="E67" s="1187"/>
      <c r="F67" s="1247"/>
      <c r="G67" s="1197"/>
      <c r="H67" s="1197"/>
      <c r="I67" s="1197"/>
      <c r="J67" s="1197"/>
      <c r="K67" s="1197"/>
      <c r="L67" s="1197"/>
      <c r="M67" s="1197"/>
      <c r="N67" s="1197"/>
      <c r="O67" s="1197"/>
      <c r="P67" s="1197"/>
      <c r="Q67" s="1197"/>
      <c r="R67" s="1197"/>
      <c r="S67" s="1197"/>
      <c r="T67" s="1197"/>
      <c r="U67" s="1197"/>
      <c r="V67" s="1197"/>
      <c r="W67" s="1197"/>
      <c r="X67" s="1197"/>
      <c r="Y67" s="1197"/>
      <c r="Z67" s="1197"/>
      <c r="AA67" s="1197"/>
      <c r="AB67" s="1197"/>
      <c r="AC67" s="1197"/>
      <c r="AD67" s="1197"/>
      <c r="AE67" s="1197"/>
      <c r="AF67" s="1197"/>
      <c r="AG67" s="1198"/>
      <c r="AH67" s="1198"/>
      <c r="AI67" s="1198"/>
      <c r="AJ67" s="1198"/>
      <c r="AK67" s="1191" t="str">
        <f t="shared" si="38"/>
        <v/>
      </c>
      <c r="AL67" s="1192" t="str">
        <f t="shared" si="39"/>
        <v/>
      </c>
      <c r="AM67" s="1192" t="str">
        <f t="shared" si="40"/>
        <v/>
      </c>
      <c r="AN67" s="1193" t="str">
        <f t="shared" si="41"/>
        <v/>
      </c>
      <c r="AO67" s="3399"/>
      <c r="AP67" s="1112"/>
      <c r="AQ67" s="1194">
        <f>+COUNTIF(F67:AJ67,"－")</f>
        <v>0</v>
      </c>
      <c r="AR67" s="1194">
        <f>+COUNTIF(F67:AJ67,"外")</f>
        <v>0</v>
      </c>
    </row>
    <row r="68" spans="2:44" s="1242" customFormat="1" ht="14.25" thickBot="1">
      <c r="B68" s="3394"/>
      <c r="C68" s="3397"/>
      <c r="D68" s="1217"/>
      <c r="E68" s="1255"/>
      <c r="F68" s="1225"/>
      <c r="G68" s="1257"/>
      <c r="H68" s="1257"/>
      <c r="I68" s="1206"/>
      <c r="J68" s="1206"/>
      <c r="K68" s="1206"/>
      <c r="L68" s="1206"/>
      <c r="M68" s="1206"/>
      <c r="N68" s="1206"/>
      <c r="O68" s="1206"/>
      <c r="P68" s="1206"/>
      <c r="Q68" s="1206"/>
      <c r="R68" s="1206"/>
      <c r="S68" s="1206"/>
      <c r="T68" s="1206"/>
      <c r="U68" s="1206"/>
      <c r="V68" s="1206"/>
      <c r="W68" s="1206"/>
      <c r="X68" s="1206"/>
      <c r="Y68" s="1206"/>
      <c r="Z68" s="1206"/>
      <c r="AA68" s="1206"/>
      <c r="AB68" s="1206"/>
      <c r="AC68" s="1206"/>
      <c r="AD68" s="1206"/>
      <c r="AE68" s="1206"/>
      <c r="AF68" s="1206"/>
      <c r="AG68" s="1226"/>
      <c r="AH68" s="1226"/>
      <c r="AI68" s="1226"/>
      <c r="AJ68" s="1226"/>
      <c r="AK68" s="1227" t="str">
        <f t="shared" si="38"/>
        <v/>
      </c>
      <c r="AL68" s="1209" t="str">
        <f t="shared" si="39"/>
        <v/>
      </c>
      <c r="AM68" s="1209" t="str">
        <f t="shared" si="40"/>
        <v/>
      </c>
      <c r="AN68" s="1193" t="str">
        <f t="shared" si="41"/>
        <v/>
      </c>
      <c r="AO68" s="3400"/>
      <c r="AP68" s="1112"/>
      <c r="AQ68" s="1194">
        <f>+COUNTIF(F68:AJ68,"－")</f>
        <v>0</v>
      </c>
      <c r="AR68" s="1194">
        <f>+COUNTIF(F68:AJ68,"外")</f>
        <v>0</v>
      </c>
    </row>
    <row r="69" spans="2:44" ht="14.25" thickBot="1">
      <c r="B69" s="1229"/>
      <c r="C69" s="1230"/>
      <c r="D69" s="1224"/>
      <c r="E69" s="1166"/>
      <c r="F69" s="1190"/>
      <c r="G69" s="1190"/>
      <c r="H69" s="1190"/>
      <c r="I69" s="1190"/>
      <c r="J69" s="1190"/>
      <c r="K69" s="1190"/>
      <c r="L69" s="1190"/>
      <c r="M69" s="1190"/>
      <c r="N69" s="1190"/>
      <c r="O69" s="1190"/>
      <c r="P69" s="1190"/>
      <c r="Q69" s="1190"/>
      <c r="R69" s="1190"/>
      <c r="S69" s="1190"/>
      <c r="T69" s="1190"/>
      <c r="U69" s="1190"/>
      <c r="V69" s="1190"/>
      <c r="W69" s="1190"/>
      <c r="X69" s="1190"/>
      <c r="Y69" s="1190"/>
      <c r="Z69" s="1190"/>
      <c r="AA69" s="1190"/>
      <c r="AB69" s="1190"/>
      <c r="AC69" s="1190"/>
      <c r="AD69" s="1190"/>
      <c r="AE69" s="1190"/>
      <c r="AF69" s="1190"/>
      <c r="AG69" s="1190"/>
      <c r="AH69" s="1190"/>
      <c r="AI69" s="1190"/>
      <c r="AJ69" s="1190"/>
      <c r="AK69" s="1231"/>
      <c r="AL69" s="1232"/>
      <c r="AN69" s="1233" t="s">
        <v>1998</v>
      </c>
      <c r="AO69" s="1234" t="str">
        <f>IF(AO53&gt;=0.285,"OK","NG")</f>
        <v>NG</v>
      </c>
      <c r="AQ69" s="1232"/>
      <c r="AR69" s="1232"/>
    </row>
    <row r="70" spans="2:44">
      <c r="F70" s="1235"/>
      <c r="G70" s="1235"/>
      <c r="H70" s="1235"/>
      <c r="I70" s="1235"/>
      <c r="J70" s="1235"/>
      <c r="K70" s="1235"/>
      <c r="L70" s="1235"/>
      <c r="M70" s="1235"/>
      <c r="N70" s="1235"/>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row>
    <row r="71" spans="2:44" hidden="1">
      <c r="F71" s="1113">
        <f>YEAR(F74)</f>
        <v>2025</v>
      </c>
      <c r="G71" s="1113">
        <f>MONTH(F74)</f>
        <v>9</v>
      </c>
    </row>
    <row r="72" spans="2:44" ht="13.5" customHeight="1">
      <c r="B72" s="3401"/>
      <c r="C72" s="3402"/>
      <c r="D72" s="3403"/>
      <c r="E72" s="1236" t="s">
        <v>1986</v>
      </c>
      <c r="F72" s="3410">
        <f>F74</f>
        <v>45901</v>
      </c>
      <c r="G72" s="3411"/>
      <c r="H72" s="3411"/>
      <c r="I72" s="3411"/>
      <c r="J72" s="3411"/>
      <c r="K72" s="3411"/>
      <c r="L72" s="3411"/>
      <c r="M72" s="3411"/>
      <c r="N72" s="3411"/>
      <c r="O72" s="3411"/>
      <c r="P72" s="3411"/>
      <c r="Q72" s="3411"/>
      <c r="R72" s="3411"/>
      <c r="S72" s="3411"/>
      <c r="T72" s="3411"/>
      <c r="U72" s="3411"/>
      <c r="V72" s="3411"/>
      <c r="W72" s="3411"/>
      <c r="X72" s="3411"/>
      <c r="Y72" s="3411"/>
      <c r="Z72" s="3411"/>
      <c r="AA72" s="3411"/>
      <c r="AB72" s="3411"/>
      <c r="AC72" s="3411"/>
      <c r="AD72" s="3411"/>
      <c r="AE72" s="3411"/>
      <c r="AF72" s="3411"/>
      <c r="AG72" s="3411"/>
      <c r="AH72" s="3411"/>
      <c r="AI72" s="3411"/>
      <c r="AJ72" s="3411"/>
      <c r="AK72" s="3413" t="s">
        <v>861</v>
      </c>
      <c r="AL72" s="3416" t="s">
        <v>862</v>
      </c>
      <c r="AM72" s="3419" t="s">
        <v>854</v>
      </c>
      <c r="AN72" s="3367" t="s">
        <v>1987</v>
      </c>
      <c r="AO72" s="3365" t="s">
        <v>1988</v>
      </c>
      <c r="AQ72" s="3388" t="s">
        <v>1989</v>
      </c>
      <c r="AR72" s="3388" t="s">
        <v>890</v>
      </c>
    </row>
    <row r="73" spans="2:44" ht="13.5" hidden="1" customHeight="1">
      <c r="B73" s="3404"/>
      <c r="C73" s="3405"/>
      <c r="D73" s="3406"/>
      <c r="E73" s="1237"/>
      <c r="F73" s="1173">
        <f>DATE($F71,$G71,1)</f>
        <v>45901</v>
      </c>
      <c r="G73" s="1173">
        <f t="shared" ref="G73:AJ73" si="42">F73+1</f>
        <v>45902</v>
      </c>
      <c r="H73" s="1173">
        <f t="shared" si="42"/>
        <v>45903</v>
      </c>
      <c r="I73" s="1173">
        <f t="shared" si="42"/>
        <v>45904</v>
      </c>
      <c r="J73" s="1173">
        <f t="shared" si="42"/>
        <v>45905</v>
      </c>
      <c r="K73" s="1173">
        <f t="shared" si="42"/>
        <v>45906</v>
      </c>
      <c r="L73" s="1173">
        <f t="shared" si="42"/>
        <v>45907</v>
      </c>
      <c r="M73" s="1173">
        <f t="shared" si="42"/>
        <v>45908</v>
      </c>
      <c r="N73" s="1173">
        <f t="shared" si="42"/>
        <v>45909</v>
      </c>
      <c r="O73" s="1173">
        <f t="shared" si="42"/>
        <v>45910</v>
      </c>
      <c r="P73" s="1173">
        <f t="shared" si="42"/>
        <v>45911</v>
      </c>
      <c r="Q73" s="1173">
        <f t="shared" si="42"/>
        <v>45912</v>
      </c>
      <c r="R73" s="1173">
        <f t="shared" si="42"/>
        <v>45913</v>
      </c>
      <c r="S73" s="1173">
        <f t="shared" si="42"/>
        <v>45914</v>
      </c>
      <c r="T73" s="1173">
        <f t="shared" si="42"/>
        <v>45915</v>
      </c>
      <c r="U73" s="1173">
        <f t="shared" si="42"/>
        <v>45916</v>
      </c>
      <c r="V73" s="1173">
        <f t="shared" si="42"/>
        <v>45917</v>
      </c>
      <c r="W73" s="1173">
        <f t="shared" si="42"/>
        <v>45918</v>
      </c>
      <c r="X73" s="1173">
        <f t="shared" si="42"/>
        <v>45919</v>
      </c>
      <c r="Y73" s="1173">
        <f t="shared" si="42"/>
        <v>45920</v>
      </c>
      <c r="Z73" s="1173">
        <f t="shared" si="42"/>
        <v>45921</v>
      </c>
      <c r="AA73" s="1173">
        <f t="shared" si="42"/>
        <v>45922</v>
      </c>
      <c r="AB73" s="1173">
        <f t="shared" si="42"/>
        <v>45923</v>
      </c>
      <c r="AC73" s="1173">
        <f t="shared" si="42"/>
        <v>45924</v>
      </c>
      <c r="AD73" s="1173">
        <f t="shared" si="42"/>
        <v>45925</v>
      </c>
      <c r="AE73" s="1173">
        <f t="shared" si="42"/>
        <v>45926</v>
      </c>
      <c r="AF73" s="1173">
        <f t="shared" si="42"/>
        <v>45927</v>
      </c>
      <c r="AG73" s="1173">
        <f t="shared" si="42"/>
        <v>45928</v>
      </c>
      <c r="AH73" s="1173">
        <f t="shared" si="42"/>
        <v>45929</v>
      </c>
      <c r="AI73" s="1173">
        <f t="shared" si="42"/>
        <v>45930</v>
      </c>
      <c r="AJ73" s="1173">
        <f t="shared" si="42"/>
        <v>45931</v>
      </c>
      <c r="AK73" s="3414"/>
      <c r="AL73" s="3417"/>
      <c r="AM73" s="3420"/>
      <c r="AN73" s="3367"/>
      <c r="AO73" s="3365"/>
      <c r="AQ73" s="3388"/>
      <c r="AR73" s="3388"/>
    </row>
    <row r="74" spans="2:44">
      <c r="B74" s="3404"/>
      <c r="C74" s="3405"/>
      <c r="D74" s="3406"/>
      <c r="E74" s="1238" t="s">
        <v>1990</v>
      </c>
      <c r="F74" s="1239">
        <f>IF(EDATE(F49,1)&gt;$F$7,"",EDATE(F49,1))</f>
        <v>45901</v>
      </c>
      <c r="G74" s="1173">
        <f t="shared" ref="G74:AJ74" si="43">IF(G73&gt;$F$7,"",IF(F74=EOMONTH(DATE($F71,$G71,1),0),"",IF(F74="","",F74+1)))</f>
        <v>45902</v>
      </c>
      <c r="H74" s="1173">
        <f t="shared" si="43"/>
        <v>45903</v>
      </c>
      <c r="I74" s="1173">
        <f t="shared" si="43"/>
        <v>45904</v>
      </c>
      <c r="J74" s="1173">
        <f t="shared" si="43"/>
        <v>45905</v>
      </c>
      <c r="K74" s="1173">
        <f t="shared" si="43"/>
        <v>45906</v>
      </c>
      <c r="L74" s="1173">
        <f t="shared" si="43"/>
        <v>45907</v>
      </c>
      <c r="M74" s="1173">
        <f t="shared" si="43"/>
        <v>45908</v>
      </c>
      <c r="N74" s="1173">
        <f t="shared" si="43"/>
        <v>45909</v>
      </c>
      <c r="O74" s="1173">
        <f t="shared" si="43"/>
        <v>45910</v>
      </c>
      <c r="P74" s="1173">
        <f t="shared" si="43"/>
        <v>45911</v>
      </c>
      <c r="Q74" s="1173">
        <f t="shared" si="43"/>
        <v>45912</v>
      </c>
      <c r="R74" s="1173">
        <f t="shared" si="43"/>
        <v>45913</v>
      </c>
      <c r="S74" s="1173">
        <f t="shared" si="43"/>
        <v>45914</v>
      </c>
      <c r="T74" s="1173">
        <f t="shared" si="43"/>
        <v>45915</v>
      </c>
      <c r="U74" s="1173">
        <f t="shared" si="43"/>
        <v>45916</v>
      </c>
      <c r="V74" s="1173">
        <f t="shared" si="43"/>
        <v>45917</v>
      </c>
      <c r="W74" s="1173">
        <f t="shared" si="43"/>
        <v>45918</v>
      </c>
      <c r="X74" s="1173">
        <f t="shared" si="43"/>
        <v>45919</v>
      </c>
      <c r="Y74" s="1173">
        <f t="shared" si="43"/>
        <v>45920</v>
      </c>
      <c r="Z74" s="1173">
        <f t="shared" si="43"/>
        <v>45921</v>
      </c>
      <c r="AA74" s="1173">
        <f t="shared" si="43"/>
        <v>45922</v>
      </c>
      <c r="AB74" s="1173">
        <f t="shared" si="43"/>
        <v>45923</v>
      </c>
      <c r="AC74" s="1173">
        <f t="shared" si="43"/>
        <v>45924</v>
      </c>
      <c r="AD74" s="1173">
        <f t="shared" si="43"/>
        <v>45925</v>
      </c>
      <c r="AE74" s="1173">
        <f t="shared" si="43"/>
        <v>45926</v>
      </c>
      <c r="AF74" s="1173">
        <f t="shared" si="43"/>
        <v>45927</v>
      </c>
      <c r="AG74" s="1173">
        <f t="shared" si="43"/>
        <v>45928</v>
      </c>
      <c r="AH74" s="1173">
        <f t="shared" si="43"/>
        <v>45929</v>
      </c>
      <c r="AI74" s="1173">
        <f t="shared" si="43"/>
        <v>45930</v>
      </c>
      <c r="AJ74" s="1173" t="str">
        <f t="shared" si="43"/>
        <v/>
      </c>
      <c r="AK74" s="3414"/>
      <c r="AL74" s="3417"/>
      <c r="AM74" s="3420"/>
      <c r="AN74" s="3367"/>
      <c r="AO74" s="3365"/>
      <c r="AQ74" s="3388"/>
      <c r="AR74" s="3388"/>
    </row>
    <row r="75" spans="2:44" s="1242" customFormat="1">
      <c r="B75" s="3407"/>
      <c r="C75" s="3408"/>
      <c r="D75" s="3409"/>
      <c r="E75" s="1240" t="s">
        <v>846</v>
      </c>
      <c r="F75" s="1241" t="str">
        <f>IFERROR(TEXT(WEEKDAY(+F74),"aaa"),"")</f>
        <v>月</v>
      </c>
      <c r="G75" s="1241" t="str">
        <f t="shared" ref="G75:AJ75" si="44">IFERROR(TEXT(WEEKDAY(+G74),"aaa"),"")</f>
        <v>火</v>
      </c>
      <c r="H75" s="1241" t="str">
        <f t="shared" si="44"/>
        <v>水</v>
      </c>
      <c r="I75" s="1241" t="str">
        <f t="shared" si="44"/>
        <v>木</v>
      </c>
      <c r="J75" s="1241" t="str">
        <f t="shared" si="44"/>
        <v>金</v>
      </c>
      <c r="K75" s="1241" t="str">
        <f t="shared" si="44"/>
        <v>土</v>
      </c>
      <c r="L75" s="1241" t="str">
        <f t="shared" si="44"/>
        <v>日</v>
      </c>
      <c r="M75" s="1241" t="str">
        <f t="shared" si="44"/>
        <v>月</v>
      </c>
      <c r="N75" s="1241" t="str">
        <f t="shared" si="44"/>
        <v>火</v>
      </c>
      <c r="O75" s="1241" t="str">
        <f t="shared" si="44"/>
        <v>水</v>
      </c>
      <c r="P75" s="1241" t="str">
        <f t="shared" si="44"/>
        <v>木</v>
      </c>
      <c r="Q75" s="1241" t="str">
        <f t="shared" si="44"/>
        <v>金</v>
      </c>
      <c r="R75" s="1241" t="str">
        <f t="shared" si="44"/>
        <v>土</v>
      </c>
      <c r="S75" s="1241" t="str">
        <f t="shared" si="44"/>
        <v>日</v>
      </c>
      <c r="T75" s="1241" t="str">
        <f t="shared" si="44"/>
        <v>月</v>
      </c>
      <c r="U75" s="1241" t="str">
        <f t="shared" si="44"/>
        <v>火</v>
      </c>
      <c r="V75" s="1241" t="str">
        <f t="shared" si="44"/>
        <v>水</v>
      </c>
      <c r="W75" s="1241" t="str">
        <f t="shared" si="44"/>
        <v>木</v>
      </c>
      <c r="X75" s="1241" t="str">
        <f t="shared" si="44"/>
        <v>金</v>
      </c>
      <c r="Y75" s="1241" t="str">
        <f t="shared" si="44"/>
        <v>土</v>
      </c>
      <c r="Z75" s="1241" t="str">
        <f t="shared" si="44"/>
        <v>日</v>
      </c>
      <c r="AA75" s="1241" t="str">
        <f t="shared" si="44"/>
        <v>月</v>
      </c>
      <c r="AB75" s="1241" t="str">
        <f t="shared" si="44"/>
        <v>火</v>
      </c>
      <c r="AC75" s="1241" t="str">
        <f t="shared" si="44"/>
        <v>水</v>
      </c>
      <c r="AD75" s="1241" t="str">
        <f t="shared" si="44"/>
        <v>木</v>
      </c>
      <c r="AE75" s="1241" t="str">
        <f t="shared" si="44"/>
        <v>金</v>
      </c>
      <c r="AF75" s="1241" t="str">
        <f t="shared" si="44"/>
        <v>土</v>
      </c>
      <c r="AG75" s="1241" t="str">
        <f t="shared" si="44"/>
        <v>日</v>
      </c>
      <c r="AH75" s="1241" t="str">
        <f t="shared" si="44"/>
        <v>月</v>
      </c>
      <c r="AI75" s="1241" t="str">
        <f t="shared" si="44"/>
        <v>火</v>
      </c>
      <c r="AJ75" s="1241" t="str">
        <f t="shared" si="44"/>
        <v/>
      </c>
      <c r="AK75" s="3414"/>
      <c r="AL75" s="3417"/>
      <c r="AM75" s="3420"/>
      <c r="AN75" s="3367"/>
      <c r="AO75" s="3365"/>
      <c r="AP75" s="1112"/>
      <c r="AQ75" s="3388"/>
      <c r="AR75" s="3388"/>
    </row>
    <row r="76" spans="2:44" s="1242" customFormat="1" ht="21" customHeight="1">
      <c r="B76" s="1243" t="s">
        <v>1991</v>
      </c>
      <c r="C76" s="1244" t="s">
        <v>2005</v>
      </c>
      <c r="D76" s="1180" t="s">
        <v>1997</v>
      </c>
      <c r="E76" s="1181" t="s">
        <v>1994</v>
      </c>
      <c r="F76" s="1182"/>
      <c r="G76" s="1183"/>
      <c r="H76" s="1183"/>
      <c r="I76" s="1183"/>
      <c r="J76" s="1183"/>
      <c r="K76" s="1183"/>
      <c r="L76" s="1183"/>
      <c r="M76" s="1183"/>
      <c r="N76" s="1183"/>
      <c r="O76" s="1183"/>
      <c r="P76" s="1183"/>
      <c r="Q76" s="1183"/>
      <c r="R76" s="1183"/>
      <c r="S76" s="1183"/>
      <c r="T76" s="1183"/>
      <c r="U76" s="1183"/>
      <c r="V76" s="1183"/>
      <c r="W76" s="1183"/>
      <c r="X76" s="1183"/>
      <c r="Y76" s="1183"/>
      <c r="Z76" s="1183"/>
      <c r="AA76" s="1183"/>
      <c r="AB76" s="1183"/>
      <c r="AC76" s="1183"/>
      <c r="AD76" s="1183"/>
      <c r="AE76" s="1183"/>
      <c r="AF76" s="1183"/>
      <c r="AG76" s="1211"/>
      <c r="AH76" s="1211"/>
      <c r="AI76" s="1211"/>
      <c r="AJ76" s="1211"/>
      <c r="AK76" s="3415"/>
      <c r="AL76" s="3418"/>
      <c r="AM76" s="3421"/>
      <c r="AN76" s="1185" t="s">
        <v>2004</v>
      </c>
      <c r="AO76" s="1184" t="s">
        <v>889</v>
      </c>
      <c r="AP76" s="1112"/>
      <c r="AQ76" s="3389"/>
      <c r="AR76" s="3389"/>
    </row>
    <row r="77" spans="2:44" s="1242" customFormat="1" ht="13.5" customHeight="1">
      <c r="B77" s="3392" t="s">
        <v>856</v>
      </c>
      <c r="C77" s="3395" t="s">
        <v>857</v>
      </c>
      <c r="D77" s="1186" t="s">
        <v>1981</v>
      </c>
      <c r="E77" s="1187"/>
      <c r="F77" s="1188"/>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1189"/>
      <c r="AD77" s="1189"/>
      <c r="AE77" s="1189"/>
      <c r="AF77" s="1189"/>
      <c r="AG77" s="1258"/>
      <c r="AH77" s="1258"/>
      <c r="AI77" s="1258"/>
      <c r="AJ77" s="1258"/>
      <c r="AK77" s="1191">
        <f>IF(D77="","",COUNT($F$74:$AJ$74)-AL77)</f>
        <v>30</v>
      </c>
      <c r="AL77" s="1192">
        <f>IF(D77="","",AQ77+AR77)</f>
        <v>0</v>
      </c>
      <c r="AM77" s="1192">
        <f>IF(D77="","",COUNTIF(F77:AJ77,"休"))</f>
        <v>0</v>
      </c>
      <c r="AN77" s="1193">
        <f>IF(D77="","",IFERROR(ROUND(AM77/AK77,3),""))</f>
        <v>0</v>
      </c>
      <c r="AO77" s="3398">
        <f>ROUND(AVERAGE(AN77:AN92),3)</f>
        <v>0</v>
      </c>
      <c r="AP77" s="1112"/>
      <c r="AQ77" s="1194">
        <f>+COUNTIF(F77:AJ77,"－")</f>
        <v>0</v>
      </c>
      <c r="AR77" s="1194">
        <f>+COUNTIF(F77:AJ77,"外")</f>
        <v>0</v>
      </c>
    </row>
    <row r="78" spans="2:44" s="1242" customFormat="1" ht="13.5" customHeight="1">
      <c r="B78" s="3393"/>
      <c r="C78" s="3396"/>
      <c r="D78" s="1195" t="s">
        <v>1982</v>
      </c>
      <c r="E78" s="1187"/>
      <c r="F78" s="1247"/>
      <c r="G78" s="1197"/>
      <c r="H78" s="1197"/>
      <c r="I78" s="1197"/>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7"/>
      <c r="AG78" s="1248"/>
      <c r="AH78" s="1197"/>
      <c r="AI78" s="1197"/>
      <c r="AJ78" s="1248"/>
      <c r="AK78" s="1191">
        <f t="shared" ref="AK78:AK82" si="45">IF(D78="","",COUNT($F$74:$AJ$74)-AL78)</f>
        <v>30</v>
      </c>
      <c r="AL78" s="1192">
        <f t="shared" ref="AL78:AL82" si="46">IF(D78="","",AQ78+AR78)</f>
        <v>0</v>
      </c>
      <c r="AM78" s="1192">
        <f t="shared" ref="AM78:AM82" si="47">IF(D78="","",COUNTIF(F78:AJ78,"休"))</f>
        <v>0</v>
      </c>
      <c r="AN78" s="1193">
        <f t="shared" ref="AN78:AN82" si="48">IF(D78="","",IFERROR(ROUND(AM78/AK78,3),""))</f>
        <v>0</v>
      </c>
      <c r="AO78" s="3399"/>
      <c r="AP78" s="1112"/>
      <c r="AQ78" s="1194">
        <f>+COUNTIF(F78:AJ78,"－")</f>
        <v>0</v>
      </c>
      <c r="AR78" s="1194">
        <f>+COUNTIF(F78:AJ78,"外")</f>
        <v>0</v>
      </c>
    </row>
    <row r="79" spans="2:44" s="1242" customFormat="1">
      <c r="B79" s="3393"/>
      <c r="C79" s="3396"/>
      <c r="D79" s="1201" t="s">
        <v>1983</v>
      </c>
      <c r="E79" s="1187"/>
      <c r="F79" s="1247"/>
      <c r="G79" s="1197"/>
      <c r="H79" s="1197"/>
      <c r="I79" s="1197"/>
      <c r="J79" s="1197"/>
      <c r="K79" s="1197"/>
      <c r="L79" s="1197"/>
      <c r="M79" s="1197"/>
      <c r="N79" s="1197"/>
      <c r="O79" s="1197"/>
      <c r="P79" s="1197"/>
      <c r="Q79" s="1197"/>
      <c r="R79" s="1197"/>
      <c r="S79" s="1197"/>
      <c r="T79" s="1197"/>
      <c r="U79" s="1197"/>
      <c r="V79" s="1197"/>
      <c r="W79" s="1197"/>
      <c r="X79" s="1197"/>
      <c r="Y79" s="1197"/>
      <c r="Z79" s="1197"/>
      <c r="AA79" s="1197"/>
      <c r="AB79" s="1197"/>
      <c r="AC79" s="1197"/>
      <c r="AD79" s="1197"/>
      <c r="AE79" s="1197"/>
      <c r="AF79" s="1197"/>
      <c r="AG79" s="1248"/>
      <c r="AH79" s="1248"/>
      <c r="AI79" s="1248"/>
      <c r="AJ79" s="1248"/>
      <c r="AK79" s="1191">
        <f t="shared" si="45"/>
        <v>30</v>
      </c>
      <c r="AL79" s="1192">
        <f t="shared" si="46"/>
        <v>0</v>
      </c>
      <c r="AM79" s="1192">
        <f t="shared" si="47"/>
        <v>0</v>
      </c>
      <c r="AN79" s="1193">
        <f t="shared" si="48"/>
        <v>0</v>
      </c>
      <c r="AO79" s="3399"/>
      <c r="AP79" s="1112"/>
      <c r="AQ79" s="1194">
        <f>+COUNTIF(F79:AJ79,"－")</f>
        <v>0</v>
      </c>
      <c r="AR79" s="1194">
        <f t="shared" ref="AR79:AR82" si="49">+COUNTIF(F79:AJ79,"外")</f>
        <v>0</v>
      </c>
    </row>
    <row r="80" spans="2:44" s="1242" customFormat="1">
      <c r="B80" s="3393"/>
      <c r="C80" s="3396"/>
      <c r="D80" s="1201" t="s">
        <v>1984</v>
      </c>
      <c r="E80" s="1202"/>
      <c r="F80" s="1247"/>
      <c r="G80" s="1197"/>
      <c r="H80" s="1197"/>
      <c r="I80" s="1197"/>
      <c r="J80" s="1197"/>
      <c r="K80" s="1197"/>
      <c r="L80" s="1197"/>
      <c r="M80" s="1197"/>
      <c r="N80" s="1197"/>
      <c r="O80" s="1197"/>
      <c r="P80" s="1197"/>
      <c r="Q80" s="1197"/>
      <c r="R80" s="1197"/>
      <c r="S80" s="1197"/>
      <c r="T80" s="1197"/>
      <c r="U80" s="1197"/>
      <c r="V80" s="1197"/>
      <c r="W80" s="1197"/>
      <c r="X80" s="1197"/>
      <c r="Y80" s="1197"/>
      <c r="Z80" s="1197"/>
      <c r="AA80" s="1197"/>
      <c r="AB80" s="1197"/>
      <c r="AC80" s="1197"/>
      <c r="AD80" s="1197"/>
      <c r="AE80" s="1197"/>
      <c r="AF80" s="1197"/>
      <c r="AG80" s="1197"/>
      <c r="AH80" s="1248"/>
      <c r="AI80" s="1248"/>
      <c r="AJ80" s="1248"/>
      <c r="AK80" s="1191">
        <f t="shared" si="45"/>
        <v>30</v>
      </c>
      <c r="AL80" s="1192">
        <f t="shared" si="46"/>
        <v>0</v>
      </c>
      <c r="AM80" s="1192">
        <f t="shared" si="47"/>
        <v>0</v>
      </c>
      <c r="AN80" s="1193">
        <f t="shared" si="48"/>
        <v>0</v>
      </c>
      <c r="AO80" s="3399"/>
      <c r="AP80" s="1112"/>
      <c r="AQ80" s="1194">
        <f>+COUNTIF(F80:AJ80,"－")</f>
        <v>0</v>
      </c>
      <c r="AR80" s="1194">
        <f t="shared" si="49"/>
        <v>0</v>
      </c>
    </row>
    <row r="81" spans="2:44" s="1242" customFormat="1">
      <c r="B81" s="3393"/>
      <c r="C81" s="3396"/>
      <c r="D81" s="1201" t="s">
        <v>1985</v>
      </c>
      <c r="E81" s="1187"/>
      <c r="F81" s="1247"/>
      <c r="G81" s="1197"/>
      <c r="H81" s="1197"/>
      <c r="I81" s="1197"/>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7"/>
      <c r="AG81" s="1197"/>
      <c r="AH81" s="1197"/>
      <c r="AI81" s="1197"/>
      <c r="AJ81" s="1197"/>
      <c r="AK81" s="1191">
        <f t="shared" si="45"/>
        <v>30</v>
      </c>
      <c r="AL81" s="1192">
        <f>IF(D81="","",AQ81+AR81)</f>
        <v>0</v>
      </c>
      <c r="AM81" s="1192">
        <f t="shared" si="47"/>
        <v>0</v>
      </c>
      <c r="AN81" s="1193">
        <f t="shared" si="48"/>
        <v>0</v>
      </c>
      <c r="AO81" s="3399"/>
      <c r="AP81" s="1112"/>
      <c r="AQ81" s="1194">
        <f t="shared" ref="AQ81:AQ82" si="50">+COUNTIF(F81:AJ81,"－")</f>
        <v>0</v>
      </c>
      <c r="AR81" s="1194">
        <f t="shared" si="49"/>
        <v>0</v>
      </c>
    </row>
    <row r="82" spans="2:44" s="1242" customFormat="1">
      <c r="B82" s="3394"/>
      <c r="C82" s="3397"/>
      <c r="D82" s="1203">
        <f>E$29</f>
        <v>0</v>
      </c>
      <c r="E82" s="1204"/>
      <c r="F82" s="1259"/>
      <c r="G82" s="1207"/>
      <c r="H82" s="1207"/>
      <c r="I82" s="1207"/>
      <c r="J82" s="1207"/>
      <c r="K82" s="1207"/>
      <c r="L82" s="1207"/>
      <c r="M82" s="1207"/>
      <c r="N82" s="1207"/>
      <c r="O82" s="1207"/>
      <c r="P82" s="1207"/>
      <c r="Q82" s="1207"/>
      <c r="R82" s="1207"/>
      <c r="S82" s="1207"/>
      <c r="T82" s="1207"/>
      <c r="U82" s="1207"/>
      <c r="V82" s="1207"/>
      <c r="W82" s="1207"/>
      <c r="X82" s="1207"/>
      <c r="Y82" s="1207"/>
      <c r="Z82" s="1207"/>
      <c r="AA82" s="1207"/>
      <c r="AB82" s="1207"/>
      <c r="AC82" s="1207"/>
      <c r="AD82" s="1207"/>
      <c r="AE82" s="1207"/>
      <c r="AF82" s="1207"/>
      <c r="AG82" s="1208"/>
      <c r="AH82" s="1208"/>
      <c r="AI82" s="1208"/>
      <c r="AJ82" s="1208"/>
      <c r="AK82" s="1191">
        <f t="shared" si="45"/>
        <v>30</v>
      </c>
      <c r="AL82" s="1192">
        <f t="shared" si="46"/>
        <v>0</v>
      </c>
      <c r="AM82" s="1209">
        <f t="shared" si="47"/>
        <v>0</v>
      </c>
      <c r="AN82" s="1193">
        <f t="shared" si="48"/>
        <v>0</v>
      </c>
      <c r="AO82" s="3399"/>
      <c r="AP82" s="1112"/>
      <c r="AQ82" s="1194">
        <f t="shared" si="50"/>
        <v>0</v>
      </c>
      <c r="AR82" s="1194">
        <f t="shared" si="49"/>
        <v>0</v>
      </c>
    </row>
    <row r="83" spans="2:44" s="1242" customFormat="1" ht="15" customHeight="1">
      <c r="B83" s="3392" t="s">
        <v>858</v>
      </c>
      <c r="C83" s="3395" t="s">
        <v>859</v>
      </c>
      <c r="D83" s="1180" t="s">
        <v>1993</v>
      </c>
      <c r="E83" s="1210" t="s">
        <v>1994</v>
      </c>
      <c r="F83" s="1182"/>
      <c r="G83" s="1183"/>
      <c r="H83" s="1183"/>
      <c r="I83" s="1183"/>
      <c r="J83" s="1183"/>
      <c r="K83" s="1183"/>
      <c r="L83" s="1183"/>
      <c r="M83" s="1183"/>
      <c r="N83" s="1183"/>
      <c r="O83" s="1183"/>
      <c r="P83" s="1183"/>
      <c r="Q83" s="1183"/>
      <c r="R83" s="1183"/>
      <c r="S83" s="1183"/>
      <c r="T83" s="1183"/>
      <c r="U83" s="1183"/>
      <c r="V83" s="1183"/>
      <c r="W83" s="1183"/>
      <c r="X83" s="1183"/>
      <c r="Y83" s="1183"/>
      <c r="Z83" s="1183"/>
      <c r="AA83" s="1183"/>
      <c r="AB83" s="1183"/>
      <c r="AC83" s="1183"/>
      <c r="AD83" s="1183"/>
      <c r="AE83" s="1183"/>
      <c r="AF83" s="1183"/>
      <c r="AG83" s="1211"/>
      <c r="AH83" s="1211"/>
      <c r="AI83" s="1211"/>
      <c r="AJ83" s="1211"/>
      <c r="AK83" s="1212"/>
      <c r="AL83" s="1194"/>
      <c r="AM83" s="1213"/>
      <c r="AN83" s="1214"/>
      <c r="AO83" s="3399"/>
      <c r="AP83" s="1112"/>
      <c r="AQ83" s="1116"/>
      <c r="AR83" s="1116"/>
    </row>
    <row r="84" spans="2:44" s="1242" customFormat="1">
      <c r="B84" s="3393"/>
      <c r="C84" s="3396"/>
      <c r="D84" s="1215" t="s">
        <v>1981</v>
      </c>
      <c r="E84" s="1187"/>
      <c r="F84" s="1245"/>
      <c r="G84" s="1252"/>
      <c r="H84" s="1252"/>
      <c r="I84" s="1252"/>
      <c r="J84" s="1252"/>
      <c r="K84" s="1252"/>
      <c r="L84" s="1252"/>
      <c r="M84" s="1252"/>
      <c r="N84" s="1252"/>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191">
        <f>IF(D84="","",COUNT($F$74:$AJ$74)-AL84)</f>
        <v>30</v>
      </c>
      <c r="AL84" s="1192">
        <f>IF(D84="","",AQ84+AR84)</f>
        <v>0</v>
      </c>
      <c r="AM84" s="1192">
        <f>IF(D84="","",COUNTIF(F84:AJ84,"休"))</f>
        <v>0</v>
      </c>
      <c r="AN84" s="1193">
        <f>IF(D84="","",IFERROR(ROUND(AM84/AK84,3),""))</f>
        <v>0</v>
      </c>
      <c r="AO84" s="3399"/>
      <c r="AP84" s="1112"/>
      <c r="AQ84" s="1194">
        <f>+COUNTIF(F84:AJ84,"－")</f>
        <v>0</v>
      </c>
      <c r="AR84" s="1194">
        <f>+COUNTIF(F84:AJ84,"外")</f>
        <v>0</v>
      </c>
    </row>
    <row r="85" spans="2:44" s="1242" customFormat="1">
      <c r="B85" s="3393"/>
      <c r="C85" s="3396"/>
      <c r="D85" s="1195" t="s">
        <v>1982</v>
      </c>
      <c r="E85" s="1216"/>
      <c r="F85" s="1254"/>
      <c r="G85" s="1207"/>
      <c r="H85" s="1219"/>
      <c r="I85" s="1219"/>
      <c r="J85" s="1207"/>
      <c r="K85" s="1207"/>
      <c r="L85" s="1207"/>
      <c r="M85" s="1207"/>
      <c r="N85" s="1207"/>
      <c r="O85" s="1207"/>
      <c r="P85" s="1207"/>
      <c r="Q85" s="1219"/>
      <c r="R85" s="1219"/>
      <c r="S85" s="1207"/>
      <c r="T85" s="1207"/>
      <c r="U85" s="1207"/>
      <c r="V85" s="1219"/>
      <c r="W85" s="1219"/>
      <c r="X85" s="1207"/>
      <c r="Y85" s="1207"/>
      <c r="Z85" s="1207"/>
      <c r="AA85" s="1207"/>
      <c r="AB85" s="1207"/>
      <c r="AC85" s="1207"/>
      <c r="AD85" s="1207"/>
      <c r="AE85" s="1207"/>
      <c r="AF85" s="1207"/>
      <c r="AG85" s="1207"/>
      <c r="AH85" s="1207"/>
      <c r="AI85" s="1207"/>
      <c r="AJ85" s="1207"/>
      <c r="AK85" s="1191">
        <f t="shared" ref="AK85:AK87" si="51">IF(D85="","",COUNT($F$74:$AJ$74)-AL85)</f>
        <v>30</v>
      </c>
      <c r="AL85" s="1192">
        <f t="shared" ref="AL85:AL87" si="52">IF(D85="","",AQ85+AR85)</f>
        <v>0</v>
      </c>
      <c r="AM85" s="1192">
        <f t="shared" ref="AM85:AM87" si="53">IF(D85="","",COUNTIF(F85:AJ85,"休"))</f>
        <v>0</v>
      </c>
      <c r="AN85" s="1193">
        <f t="shared" ref="AN85:AN87" si="54">IF(D85="","",IFERROR(ROUND(AM85/AK85,3),""))</f>
        <v>0</v>
      </c>
      <c r="AO85" s="3399"/>
      <c r="AP85" s="1112"/>
      <c r="AQ85" s="1194">
        <f>+COUNTIF(F85:AJ85,"－")</f>
        <v>0</v>
      </c>
      <c r="AR85" s="1194">
        <f>+COUNTIF(F85:AJ85,"外")</f>
        <v>0</v>
      </c>
    </row>
    <row r="86" spans="2:44" s="1242" customFormat="1">
      <c r="B86" s="3393"/>
      <c r="C86" s="3396"/>
      <c r="D86" s="1112"/>
      <c r="E86" s="1216"/>
      <c r="F86" s="1247"/>
      <c r="G86" s="1197"/>
      <c r="H86" s="1197"/>
      <c r="I86" s="1197"/>
      <c r="J86" s="1197"/>
      <c r="K86" s="1197"/>
      <c r="L86" s="1197"/>
      <c r="M86" s="1197"/>
      <c r="N86" s="1197"/>
      <c r="O86" s="1197"/>
      <c r="P86" s="1197"/>
      <c r="Q86" s="1197"/>
      <c r="R86" s="1197"/>
      <c r="S86" s="1197"/>
      <c r="T86" s="1197"/>
      <c r="U86" s="1197"/>
      <c r="V86" s="1197"/>
      <c r="W86" s="1197"/>
      <c r="X86" s="1197"/>
      <c r="Y86" s="1197"/>
      <c r="Z86" s="1197"/>
      <c r="AA86" s="1197"/>
      <c r="AB86" s="1197"/>
      <c r="AC86" s="1197"/>
      <c r="AD86" s="1197"/>
      <c r="AE86" s="1197"/>
      <c r="AF86" s="1197"/>
      <c r="AG86" s="1198"/>
      <c r="AH86" s="1198"/>
      <c r="AI86" s="1198"/>
      <c r="AJ86" s="1198"/>
      <c r="AK86" s="1191" t="str">
        <f t="shared" si="51"/>
        <v/>
      </c>
      <c r="AL86" s="1192" t="str">
        <f t="shared" si="52"/>
        <v/>
      </c>
      <c r="AM86" s="1192" t="str">
        <f t="shared" si="53"/>
        <v/>
      </c>
      <c r="AN86" s="1193" t="str">
        <f t="shared" si="54"/>
        <v/>
      </c>
      <c r="AO86" s="3399"/>
      <c r="AP86" s="1112"/>
      <c r="AQ86" s="1194">
        <f>+COUNTIF(F86:AJ86,"－")</f>
        <v>0</v>
      </c>
      <c r="AR86" s="1194">
        <f>+COUNTIF(F86:AJ86,"外")</f>
        <v>0</v>
      </c>
    </row>
    <row r="87" spans="2:44" s="1242" customFormat="1">
      <c r="B87" s="3393"/>
      <c r="C87" s="3397"/>
      <c r="D87" s="1217"/>
      <c r="E87" s="1218"/>
      <c r="F87" s="1260"/>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190"/>
      <c r="AH87" s="1190"/>
      <c r="AI87" s="1190"/>
      <c r="AJ87" s="1190"/>
      <c r="AK87" s="1191" t="str">
        <f t="shared" si="51"/>
        <v/>
      </c>
      <c r="AL87" s="1192" t="str">
        <f t="shared" si="52"/>
        <v/>
      </c>
      <c r="AM87" s="1192" t="str">
        <f t="shared" si="53"/>
        <v/>
      </c>
      <c r="AN87" s="1193" t="str">
        <f t="shared" si="54"/>
        <v/>
      </c>
      <c r="AO87" s="3399"/>
      <c r="AP87" s="1112"/>
      <c r="AQ87" s="1194">
        <f>+COUNTIF(F87:AJ87,"－")</f>
        <v>0</v>
      </c>
      <c r="AR87" s="1194">
        <f>+COUNTIF(F87:AJ87,"外")</f>
        <v>0</v>
      </c>
    </row>
    <row r="88" spans="2:44" s="1242" customFormat="1" ht="15" customHeight="1">
      <c r="B88" s="3393"/>
      <c r="C88" s="3395" t="s">
        <v>860</v>
      </c>
      <c r="D88" s="1180" t="s">
        <v>1997</v>
      </c>
      <c r="E88" s="1220" t="s">
        <v>1994</v>
      </c>
      <c r="F88" s="1182"/>
      <c r="G88" s="1183"/>
      <c r="H88" s="1183"/>
      <c r="I88" s="1183"/>
      <c r="J88" s="1183"/>
      <c r="K88" s="1183"/>
      <c r="L88" s="1183"/>
      <c r="M88" s="1183"/>
      <c r="N88" s="1183"/>
      <c r="O88" s="1183"/>
      <c r="P88" s="1183"/>
      <c r="Q88" s="1183"/>
      <c r="R88" s="1183"/>
      <c r="S88" s="1183"/>
      <c r="T88" s="1183"/>
      <c r="U88" s="1183"/>
      <c r="V88" s="1183"/>
      <c r="W88" s="1183"/>
      <c r="X88" s="1183"/>
      <c r="Y88" s="1183"/>
      <c r="Z88" s="1183"/>
      <c r="AA88" s="1183"/>
      <c r="AB88" s="1183"/>
      <c r="AC88" s="1183"/>
      <c r="AD88" s="1183"/>
      <c r="AE88" s="1183"/>
      <c r="AF88" s="1183"/>
      <c r="AG88" s="1211"/>
      <c r="AH88" s="1211"/>
      <c r="AI88" s="1211"/>
      <c r="AJ88" s="1211"/>
      <c r="AK88" s="1212"/>
      <c r="AL88" s="1194"/>
      <c r="AM88" s="1221"/>
      <c r="AN88" s="1214"/>
      <c r="AO88" s="3399"/>
      <c r="AP88" s="1112"/>
      <c r="AQ88" s="1116"/>
      <c r="AR88" s="1116"/>
    </row>
    <row r="89" spans="2:44" s="1242" customFormat="1">
      <c r="B89" s="3393"/>
      <c r="C89" s="3396"/>
      <c r="D89" s="1222" t="s">
        <v>1982</v>
      </c>
      <c r="E89" s="1187"/>
      <c r="F89" s="1188"/>
      <c r="G89" s="1189"/>
      <c r="H89" s="1189"/>
      <c r="I89" s="1252"/>
      <c r="J89" s="1252"/>
      <c r="K89" s="1189"/>
      <c r="L89" s="1189"/>
      <c r="M89" s="1189"/>
      <c r="N89" s="1189"/>
      <c r="O89" s="1252"/>
      <c r="P89" s="1252"/>
      <c r="Q89" s="1189"/>
      <c r="R89" s="1189"/>
      <c r="S89" s="1189"/>
      <c r="T89" s="1189"/>
      <c r="U89" s="1252"/>
      <c r="V89" s="1252"/>
      <c r="W89" s="1189"/>
      <c r="X89" s="1189"/>
      <c r="Y89" s="1189"/>
      <c r="Z89" s="1189"/>
      <c r="AA89" s="1252"/>
      <c r="AB89" s="1252"/>
      <c r="AC89" s="1252"/>
      <c r="AD89" s="1252"/>
      <c r="AE89" s="1252"/>
      <c r="AF89" s="1252"/>
      <c r="AG89" s="1252"/>
      <c r="AH89" s="1252"/>
      <c r="AI89" s="1252"/>
      <c r="AJ89" s="1252"/>
      <c r="AK89" s="1191">
        <f>IF(D89="","",COUNT($F$74:$AJ$74)-AL89)</f>
        <v>30</v>
      </c>
      <c r="AL89" s="1192">
        <f>IF(D89="","",AQ89+AR89)</f>
        <v>0</v>
      </c>
      <c r="AM89" s="1192">
        <f>IF(D89="","",COUNTIF(F89:AJ89,"休"))</f>
        <v>0</v>
      </c>
      <c r="AN89" s="1193">
        <f>IF(D89="","",IFERROR(ROUND(AM89/AK89,3),""))</f>
        <v>0</v>
      </c>
      <c r="AO89" s="3399"/>
      <c r="AP89" s="1112"/>
      <c r="AQ89" s="1194">
        <f>+COUNTIF(F89:AJ89,"－")</f>
        <v>0</v>
      </c>
      <c r="AR89" s="1194">
        <f>+COUNTIF(F89:AJ89,"外")</f>
        <v>0</v>
      </c>
    </row>
    <row r="90" spans="2:44" s="1242" customFormat="1">
      <c r="B90" s="3393"/>
      <c r="C90" s="3396"/>
      <c r="D90" s="1112"/>
      <c r="E90" s="1216"/>
      <c r="F90" s="1196"/>
      <c r="G90" s="1197"/>
      <c r="H90" s="1197"/>
      <c r="I90" s="1197"/>
      <c r="J90" s="1197"/>
      <c r="K90" s="1197"/>
      <c r="L90" s="1197"/>
      <c r="M90" s="1197"/>
      <c r="N90" s="1197"/>
      <c r="O90" s="1197"/>
      <c r="P90" s="1197"/>
      <c r="Q90" s="1197"/>
      <c r="R90" s="1197"/>
      <c r="S90" s="1197"/>
      <c r="T90" s="1197"/>
      <c r="U90" s="1197"/>
      <c r="V90" s="1197"/>
      <c r="W90" s="1197"/>
      <c r="X90" s="1197"/>
      <c r="Y90" s="1197"/>
      <c r="Z90" s="1197"/>
      <c r="AA90" s="1197"/>
      <c r="AB90" s="1197"/>
      <c r="AC90" s="1197"/>
      <c r="AD90" s="1197"/>
      <c r="AE90" s="1197"/>
      <c r="AF90" s="1197"/>
      <c r="AG90" s="1198"/>
      <c r="AH90" s="1198"/>
      <c r="AI90" s="1198"/>
      <c r="AJ90" s="1198"/>
      <c r="AK90" s="1191" t="str">
        <f>IF(D90="","",COUNT($F$74:$AJ$74)-AL90)</f>
        <v/>
      </c>
      <c r="AL90" s="1192" t="str">
        <f>IF(D90="","",AQ90+AR90)</f>
        <v/>
      </c>
      <c r="AM90" s="1192" t="str">
        <f t="shared" ref="AM90:AM92" si="55">IF(D90="","",COUNTIF(F90:AJ90,"休"))</f>
        <v/>
      </c>
      <c r="AN90" s="1193" t="str">
        <f t="shared" ref="AN90:AN92" si="56">IF(D90="","",IFERROR(ROUND(AM90/AK90,3),""))</f>
        <v/>
      </c>
      <c r="AO90" s="3399"/>
      <c r="AP90" s="1112"/>
      <c r="AQ90" s="1194">
        <f>+COUNTIF(F90:AJ90,"－")</f>
        <v>0</v>
      </c>
      <c r="AR90" s="1194">
        <f>+COUNTIF(F90:AJ90,"外")</f>
        <v>0</v>
      </c>
    </row>
    <row r="91" spans="2:44" s="1242" customFormat="1">
      <c r="B91" s="3393"/>
      <c r="C91" s="3396"/>
      <c r="D91" s="1224"/>
      <c r="E91" s="1216"/>
      <c r="F91" s="1196"/>
      <c r="G91" s="1197"/>
      <c r="H91" s="1197"/>
      <c r="I91" s="1197"/>
      <c r="J91" s="1197"/>
      <c r="K91" s="1197"/>
      <c r="L91" s="1197"/>
      <c r="M91" s="1197"/>
      <c r="N91" s="1197"/>
      <c r="O91" s="1197"/>
      <c r="P91" s="1197"/>
      <c r="Q91" s="1197"/>
      <c r="R91" s="1197"/>
      <c r="S91" s="1197"/>
      <c r="T91" s="1197"/>
      <c r="U91" s="1197"/>
      <c r="V91" s="1197"/>
      <c r="W91" s="1197"/>
      <c r="X91" s="1197"/>
      <c r="Y91" s="1197"/>
      <c r="Z91" s="1197"/>
      <c r="AA91" s="1197"/>
      <c r="AB91" s="1197"/>
      <c r="AC91" s="1197"/>
      <c r="AD91" s="1197"/>
      <c r="AE91" s="1197"/>
      <c r="AF91" s="1197"/>
      <c r="AG91" s="1198"/>
      <c r="AH91" s="1198"/>
      <c r="AI91" s="1198"/>
      <c r="AJ91" s="1198"/>
      <c r="AK91" s="1191" t="str">
        <f>IF(D91="","",COUNT($F$74:$AJ$74)-AL91)</f>
        <v/>
      </c>
      <c r="AL91" s="1192" t="str">
        <f t="shared" ref="AL91:AL92" si="57">IF(D91="","",AQ91+AR91)</f>
        <v/>
      </c>
      <c r="AM91" s="1192" t="str">
        <f t="shared" si="55"/>
        <v/>
      </c>
      <c r="AN91" s="1193" t="str">
        <f t="shared" si="56"/>
        <v/>
      </c>
      <c r="AO91" s="3399"/>
      <c r="AP91" s="1112"/>
      <c r="AQ91" s="1194">
        <f>+COUNTIF(F91:AJ91,"－")</f>
        <v>0</v>
      </c>
      <c r="AR91" s="1194">
        <f>+COUNTIF(F91:AJ91,"外")</f>
        <v>0</v>
      </c>
    </row>
    <row r="92" spans="2:44" s="1242" customFormat="1" ht="14.25" thickBot="1">
      <c r="B92" s="3394"/>
      <c r="C92" s="3397"/>
      <c r="D92" s="1217"/>
      <c r="E92" s="1218"/>
      <c r="F92" s="1259"/>
      <c r="G92" s="1206"/>
      <c r="H92" s="1206"/>
      <c r="I92" s="1206"/>
      <c r="J92" s="1206"/>
      <c r="K92" s="1206"/>
      <c r="L92" s="1206"/>
      <c r="M92" s="1206"/>
      <c r="N92" s="1206"/>
      <c r="O92" s="1206"/>
      <c r="P92" s="1206"/>
      <c r="Q92" s="1206"/>
      <c r="R92" s="1206"/>
      <c r="S92" s="1206"/>
      <c r="T92" s="1206"/>
      <c r="U92" s="1206"/>
      <c r="V92" s="1206"/>
      <c r="W92" s="1206"/>
      <c r="X92" s="1206"/>
      <c r="Y92" s="1206"/>
      <c r="Z92" s="1206"/>
      <c r="AA92" s="1206"/>
      <c r="AB92" s="1206"/>
      <c r="AC92" s="1206"/>
      <c r="AD92" s="1206"/>
      <c r="AE92" s="1206"/>
      <c r="AF92" s="1206"/>
      <c r="AG92" s="1226"/>
      <c r="AH92" s="1226"/>
      <c r="AI92" s="1226"/>
      <c r="AJ92" s="1226"/>
      <c r="AK92" s="1227" t="str">
        <f t="shared" ref="AK92" si="58">IF(D92="","",COUNT($F$74:$AJ$74)-AL92)</f>
        <v/>
      </c>
      <c r="AL92" s="1209" t="str">
        <f t="shared" si="57"/>
        <v/>
      </c>
      <c r="AM92" s="1209" t="str">
        <f t="shared" si="55"/>
        <v/>
      </c>
      <c r="AN92" s="1193" t="str">
        <f t="shared" si="56"/>
        <v/>
      </c>
      <c r="AO92" s="3400"/>
      <c r="AP92" s="1112"/>
      <c r="AQ92" s="1194">
        <f>+COUNTIF(F92:AJ92,"－")</f>
        <v>0</v>
      </c>
      <c r="AR92" s="1194">
        <f>+COUNTIF(F92:AJ92,"外")</f>
        <v>0</v>
      </c>
    </row>
    <row r="93" spans="2:44" ht="14.25" thickBot="1">
      <c r="B93" s="1229"/>
      <c r="C93" s="1230"/>
      <c r="D93" s="1224"/>
      <c r="E93" s="1166"/>
      <c r="F93" s="1190"/>
      <c r="G93" s="1190"/>
      <c r="H93" s="1190"/>
      <c r="I93" s="1190"/>
      <c r="J93" s="1190"/>
      <c r="K93" s="1190"/>
      <c r="L93" s="1190"/>
      <c r="M93" s="1190"/>
      <c r="N93" s="1190"/>
      <c r="O93" s="1190"/>
      <c r="P93" s="1190"/>
      <c r="Q93" s="1190"/>
      <c r="R93" s="1190"/>
      <c r="S93" s="1190"/>
      <c r="T93" s="1190"/>
      <c r="U93" s="1190"/>
      <c r="V93" s="1190"/>
      <c r="W93" s="1190"/>
      <c r="X93" s="1190"/>
      <c r="Y93" s="1190"/>
      <c r="Z93" s="1190"/>
      <c r="AA93" s="1190"/>
      <c r="AB93" s="1190"/>
      <c r="AC93" s="1190"/>
      <c r="AD93" s="1190"/>
      <c r="AE93" s="1190"/>
      <c r="AF93" s="1190"/>
      <c r="AG93" s="1190"/>
      <c r="AH93" s="1190"/>
      <c r="AI93" s="1190"/>
      <c r="AJ93" s="1190"/>
      <c r="AK93" s="1231"/>
      <c r="AL93" s="1232"/>
      <c r="AN93" s="1233" t="s">
        <v>1998</v>
      </c>
      <c r="AO93" s="1234" t="str">
        <f>IF(AO77&gt;=0.285,"OK","NG")</f>
        <v>NG</v>
      </c>
      <c r="AQ93" s="1232"/>
      <c r="AR93" s="1232"/>
    </row>
    <row r="94" spans="2:44" s="1242" customFormat="1">
      <c r="E94" s="1261"/>
      <c r="F94" s="1261"/>
      <c r="G94" s="1261"/>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L94" s="1261"/>
      <c r="AN94" s="1262"/>
    </row>
    <row r="95" spans="2:44" hidden="1">
      <c r="F95" s="1113">
        <f>YEAR(F98)</f>
        <v>2025</v>
      </c>
      <c r="G95" s="1113">
        <f>MONTH(F98)</f>
        <v>10</v>
      </c>
    </row>
    <row r="96" spans="2:44">
      <c r="B96" s="3401"/>
      <c r="C96" s="3402"/>
      <c r="D96" s="3403"/>
      <c r="E96" s="1236" t="s">
        <v>1986</v>
      </c>
      <c r="F96" s="3410">
        <f>F98</f>
        <v>45931</v>
      </c>
      <c r="G96" s="3411"/>
      <c r="H96" s="3411"/>
      <c r="I96" s="3411"/>
      <c r="J96" s="3411"/>
      <c r="K96" s="3411"/>
      <c r="L96" s="3411"/>
      <c r="M96" s="3411"/>
      <c r="N96" s="3411"/>
      <c r="O96" s="3411"/>
      <c r="P96" s="3411"/>
      <c r="Q96" s="3411"/>
      <c r="R96" s="3411"/>
      <c r="S96" s="3411"/>
      <c r="T96" s="3411"/>
      <c r="U96" s="3411"/>
      <c r="V96" s="3411"/>
      <c r="W96" s="3411"/>
      <c r="X96" s="3411"/>
      <c r="Y96" s="3411"/>
      <c r="Z96" s="3411"/>
      <c r="AA96" s="3411"/>
      <c r="AB96" s="3411"/>
      <c r="AC96" s="3411"/>
      <c r="AD96" s="3411"/>
      <c r="AE96" s="3411"/>
      <c r="AF96" s="3411"/>
      <c r="AG96" s="3411"/>
      <c r="AH96" s="3411"/>
      <c r="AI96" s="3411"/>
      <c r="AJ96" s="3411"/>
      <c r="AK96" s="3413" t="s">
        <v>861</v>
      </c>
      <c r="AL96" s="3416" t="s">
        <v>862</v>
      </c>
      <c r="AM96" s="3419" t="s">
        <v>854</v>
      </c>
      <c r="AN96" s="3367" t="s">
        <v>1987</v>
      </c>
      <c r="AO96" s="3365" t="s">
        <v>1988</v>
      </c>
      <c r="AQ96" s="3388" t="s">
        <v>2006</v>
      </c>
      <c r="AR96" s="3388" t="s">
        <v>890</v>
      </c>
    </row>
    <row r="97" spans="2:44" ht="13.5" hidden="1" customHeight="1">
      <c r="B97" s="3404"/>
      <c r="C97" s="3405"/>
      <c r="D97" s="3406"/>
      <c r="E97" s="1237"/>
      <c r="F97" s="1173">
        <f>DATE($F95,$G95,1)</f>
        <v>45931</v>
      </c>
      <c r="G97" s="1173">
        <f t="shared" ref="G97:AJ97" si="59">F97+1</f>
        <v>45932</v>
      </c>
      <c r="H97" s="1173">
        <f t="shared" si="59"/>
        <v>45933</v>
      </c>
      <c r="I97" s="1173">
        <f t="shared" si="59"/>
        <v>45934</v>
      </c>
      <c r="J97" s="1173">
        <f t="shared" si="59"/>
        <v>45935</v>
      </c>
      <c r="K97" s="1173">
        <f t="shared" si="59"/>
        <v>45936</v>
      </c>
      <c r="L97" s="1173">
        <f t="shared" si="59"/>
        <v>45937</v>
      </c>
      <c r="M97" s="1173">
        <f t="shared" si="59"/>
        <v>45938</v>
      </c>
      <c r="N97" s="1173">
        <f t="shared" si="59"/>
        <v>45939</v>
      </c>
      <c r="O97" s="1173">
        <f t="shared" si="59"/>
        <v>45940</v>
      </c>
      <c r="P97" s="1173">
        <f t="shared" si="59"/>
        <v>45941</v>
      </c>
      <c r="Q97" s="1173">
        <f t="shared" si="59"/>
        <v>45942</v>
      </c>
      <c r="R97" s="1173">
        <f t="shared" si="59"/>
        <v>45943</v>
      </c>
      <c r="S97" s="1173">
        <f t="shared" si="59"/>
        <v>45944</v>
      </c>
      <c r="T97" s="1173">
        <f t="shared" si="59"/>
        <v>45945</v>
      </c>
      <c r="U97" s="1173">
        <f t="shared" si="59"/>
        <v>45946</v>
      </c>
      <c r="V97" s="1173">
        <f t="shared" si="59"/>
        <v>45947</v>
      </c>
      <c r="W97" s="1173">
        <f t="shared" si="59"/>
        <v>45948</v>
      </c>
      <c r="X97" s="1173">
        <f t="shared" si="59"/>
        <v>45949</v>
      </c>
      <c r="Y97" s="1173">
        <f t="shared" si="59"/>
        <v>45950</v>
      </c>
      <c r="Z97" s="1173">
        <f t="shared" si="59"/>
        <v>45951</v>
      </c>
      <c r="AA97" s="1173">
        <f t="shared" si="59"/>
        <v>45952</v>
      </c>
      <c r="AB97" s="1173">
        <f t="shared" si="59"/>
        <v>45953</v>
      </c>
      <c r="AC97" s="1173">
        <f t="shared" si="59"/>
        <v>45954</v>
      </c>
      <c r="AD97" s="1173">
        <f t="shared" si="59"/>
        <v>45955</v>
      </c>
      <c r="AE97" s="1173">
        <f t="shared" si="59"/>
        <v>45956</v>
      </c>
      <c r="AF97" s="1173">
        <f t="shared" si="59"/>
        <v>45957</v>
      </c>
      <c r="AG97" s="1173">
        <f t="shared" si="59"/>
        <v>45958</v>
      </c>
      <c r="AH97" s="1173">
        <f t="shared" si="59"/>
        <v>45959</v>
      </c>
      <c r="AI97" s="1173">
        <f t="shared" si="59"/>
        <v>45960</v>
      </c>
      <c r="AJ97" s="1173">
        <f t="shared" si="59"/>
        <v>45961</v>
      </c>
      <c r="AK97" s="3414"/>
      <c r="AL97" s="3417"/>
      <c r="AM97" s="3420"/>
      <c r="AN97" s="3367"/>
      <c r="AO97" s="3365"/>
      <c r="AQ97" s="3388"/>
      <c r="AR97" s="3388"/>
    </row>
    <row r="98" spans="2:44">
      <c r="B98" s="3404"/>
      <c r="C98" s="3405"/>
      <c r="D98" s="3406"/>
      <c r="E98" s="1238" t="s">
        <v>1990</v>
      </c>
      <c r="F98" s="1239">
        <f>IF(EDATE(F73,1)&gt;$F$7,"",EDATE(F73,1))</f>
        <v>45931</v>
      </c>
      <c r="G98" s="1173">
        <f t="shared" ref="G98:AJ98" si="60">IF(G97&gt;$F$7,"",IF(F98=EOMONTH(DATE($F95,$G95,1),0),"",IF(F98="","",F98+1)))</f>
        <v>45932</v>
      </c>
      <c r="H98" s="1173">
        <f t="shared" si="60"/>
        <v>45933</v>
      </c>
      <c r="I98" s="1173">
        <f t="shared" si="60"/>
        <v>45934</v>
      </c>
      <c r="J98" s="1173">
        <f t="shared" si="60"/>
        <v>45935</v>
      </c>
      <c r="K98" s="1173">
        <f t="shared" si="60"/>
        <v>45936</v>
      </c>
      <c r="L98" s="1173">
        <f t="shared" si="60"/>
        <v>45937</v>
      </c>
      <c r="M98" s="1173">
        <f t="shared" si="60"/>
        <v>45938</v>
      </c>
      <c r="N98" s="1173">
        <f t="shared" si="60"/>
        <v>45939</v>
      </c>
      <c r="O98" s="1173">
        <f t="shared" si="60"/>
        <v>45940</v>
      </c>
      <c r="P98" s="1173">
        <f t="shared" si="60"/>
        <v>45941</v>
      </c>
      <c r="Q98" s="1173">
        <f t="shared" si="60"/>
        <v>45942</v>
      </c>
      <c r="R98" s="1173">
        <f t="shared" si="60"/>
        <v>45943</v>
      </c>
      <c r="S98" s="1173">
        <f t="shared" si="60"/>
        <v>45944</v>
      </c>
      <c r="T98" s="1173">
        <f t="shared" si="60"/>
        <v>45945</v>
      </c>
      <c r="U98" s="1173">
        <f t="shared" si="60"/>
        <v>45946</v>
      </c>
      <c r="V98" s="1173">
        <f t="shared" si="60"/>
        <v>45947</v>
      </c>
      <c r="W98" s="1173">
        <f t="shared" si="60"/>
        <v>45948</v>
      </c>
      <c r="X98" s="1173">
        <f t="shared" si="60"/>
        <v>45949</v>
      </c>
      <c r="Y98" s="1173">
        <f t="shared" si="60"/>
        <v>45950</v>
      </c>
      <c r="Z98" s="1173">
        <f t="shared" si="60"/>
        <v>45951</v>
      </c>
      <c r="AA98" s="1173">
        <f t="shared" si="60"/>
        <v>45952</v>
      </c>
      <c r="AB98" s="1173">
        <f t="shared" si="60"/>
        <v>45953</v>
      </c>
      <c r="AC98" s="1173">
        <f t="shared" si="60"/>
        <v>45954</v>
      </c>
      <c r="AD98" s="1173">
        <f t="shared" si="60"/>
        <v>45955</v>
      </c>
      <c r="AE98" s="1173">
        <f t="shared" si="60"/>
        <v>45956</v>
      </c>
      <c r="AF98" s="1173">
        <f t="shared" si="60"/>
        <v>45957</v>
      </c>
      <c r="AG98" s="1173">
        <f t="shared" si="60"/>
        <v>45958</v>
      </c>
      <c r="AH98" s="1173">
        <f t="shared" si="60"/>
        <v>45959</v>
      </c>
      <c r="AI98" s="1173">
        <f t="shared" si="60"/>
        <v>45960</v>
      </c>
      <c r="AJ98" s="1173">
        <f t="shared" si="60"/>
        <v>45961</v>
      </c>
      <c r="AK98" s="3414"/>
      <c r="AL98" s="3417"/>
      <c r="AM98" s="3420"/>
      <c r="AN98" s="3367"/>
      <c r="AO98" s="3365"/>
      <c r="AQ98" s="3388"/>
      <c r="AR98" s="3388"/>
    </row>
    <row r="99" spans="2:44" s="1242" customFormat="1">
      <c r="B99" s="3407"/>
      <c r="C99" s="3408"/>
      <c r="D99" s="3409"/>
      <c r="E99" s="1240" t="s">
        <v>846</v>
      </c>
      <c r="F99" s="1241" t="str">
        <f>IFERROR(TEXT(WEEKDAY(+F98),"aaa"),"")</f>
        <v>水</v>
      </c>
      <c r="G99" s="1241" t="str">
        <f t="shared" ref="G99:AJ99" si="61">IFERROR(TEXT(WEEKDAY(+G98),"aaa"),"")</f>
        <v>木</v>
      </c>
      <c r="H99" s="1241" t="str">
        <f t="shared" si="61"/>
        <v>金</v>
      </c>
      <c r="I99" s="1241" t="str">
        <f t="shared" si="61"/>
        <v>土</v>
      </c>
      <c r="J99" s="1241" t="str">
        <f t="shared" si="61"/>
        <v>日</v>
      </c>
      <c r="K99" s="1241" t="str">
        <f t="shared" si="61"/>
        <v>月</v>
      </c>
      <c r="L99" s="1241" t="str">
        <f t="shared" si="61"/>
        <v>火</v>
      </c>
      <c r="M99" s="1241" t="str">
        <f t="shared" si="61"/>
        <v>水</v>
      </c>
      <c r="N99" s="1241" t="str">
        <f t="shared" si="61"/>
        <v>木</v>
      </c>
      <c r="O99" s="1241" t="str">
        <f t="shared" si="61"/>
        <v>金</v>
      </c>
      <c r="P99" s="1241" t="str">
        <f t="shared" si="61"/>
        <v>土</v>
      </c>
      <c r="Q99" s="1241" t="str">
        <f t="shared" si="61"/>
        <v>日</v>
      </c>
      <c r="R99" s="1241" t="str">
        <f t="shared" si="61"/>
        <v>月</v>
      </c>
      <c r="S99" s="1241" t="str">
        <f t="shared" si="61"/>
        <v>火</v>
      </c>
      <c r="T99" s="1241" t="str">
        <f t="shared" si="61"/>
        <v>水</v>
      </c>
      <c r="U99" s="1241" t="str">
        <f t="shared" si="61"/>
        <v>木</v>
      </c>
      <c r="V99" s="1241" t="str">
        <f t="shared" si="61"/>
        <v>金</v>
      </c>
      <c r="W99" s="1241" t="str">
        <f t="shared" si="61"/>
        <v>土</v>
      </c>
      <c r="X99" s="1241" t="str">
        <f t="shared" si="61"/>
        <v>日</v>
      </c>
      <c r="Y99" s="1241" t="str">
        <f t="shared" si="61"/>
        <v>月</v>
      </c>
      <c r="Z99" s="1241" t="str">
        <f t="shared" si="61"/>
        <v>火</v>
      </c>
      <c r="AA99" s="1241" t="str">
        <f t="shared" si="61"/>
        <v>水</v>
      </c>
      <c r="AB99" s="1241" t="str">
        <f t="shared" si="61"/>
        <v>木</v>
      </c>
      <c r="AC99" s="1241" t="str">
        <f t="shared" si="61"/>
        <v>金</v>
      </c>
      <c r="AD99" s="1241" t="str">
        <f t="shared" si="61"/>
        <v>土</v>
      </c>
      <c r="AE99" s="1241" t="str">
        <f t="shared" si="61"/>
        <v>日</v>
      </c>
      <c r="AF99" s="1241" t="str">
        <f t="shared" si="61"/>
        <v>月</v>
      </c>
      <c r="AG99" s="1241" t="str">
        <f t="shared" si="61"/>
        <v>火</v>
      </c>
      <c r="AH99" s="1241" t="str">
        <f t="shared" si="61"/>
        <v>水</v>
      </c>
      <c r="AI99" s="1241" t="str">
        <f t="shared" si="61"/>
        <v>木</v>
      </c>
      <c r="AJ99" s="1241" t="str">
        <f t="shared" si="61"/>
        <v>金</v>
      </c>
      <c r="AK99" s="3414"/>
      <c r="AL99" s="3417"/>
      <c r="AM99" s="3420"/>
      <c r="AN99" s="3367"/>
      <c r="AO99" s="3365"/>
      <c r="AP99" s="1112"/>
      <c r="AQ99" s="3388"/>
      <c r="AR99" s="3388"/>
    </row>
    <row r="100" spans="2:44" s="1242" customFormat="1" ht="21" customHeight="1">
      <c r="B100" s="1243" t="s">
        <v>1991</v>
      </c>
      <c r="C100" s="1244" t="s">
        <v>1971</v>
      </c>
      <c r="D100" s="1180" t="s">
        <v>1997</v>
      </c>
      <c r="E100" s="1181" t="s">
        <v>1994</v>
      </c>
      <c r="F100" s="1182"/>
      <c r="G100" s="1183"/>
      <c r="H100" s="1183"/>
      <c r="I100" s="1183"/>
      <c r="J100" s="1183"/>
      <c r="K100" s="1183"/>
      <c r="L100" s="1183"/>
      <c r="M100" s="1183"/>
      <c r="N100" s="1183"/>
      <c r="O100" s="1183"/>
      <c r="P100" s="1183"/>
      <c r="Q100" s="1183"/>
      <c r="R100" s="1183"/>
      <c r="S100" s="1183"/>
      <c r="T100" s="1183"/>
      <c r="U100" s="1183"/>
      <c r="V100" s="1183"/>
      <c r="W100" s="1183"/>
      <c r="X100" s="1183"/>
      <c r="Y100" s="1183"/>
      <c r="Z100" s="1183"/>
      <c r="AA100" s="1183"/>
      <c r="AB100" s="1183"/>
      <c r="AC100" s="1183"/>
      <c r="AD100" s="1183"/>
      <c r="AE100" s="1183"/>
      <c r="AF100" s="1183"/>
      <c r="AG100" s="1211"/>
      <c r="AH100" s="1211"/>
      <c r="AI100" s="1211"/>
      <c r="AJ100" s="1211"/>
      <c r="AK100" s="3415"/>
      <c r="AL100" s="3418"/>
      <c r="AM100" s="3421"/>
      <c r="AN100" s="1185" t="s">
        <v>2004</v>
      </c>
      <c r="AO100" s="1184" t="s">
        <v>889</v>
      </c>
      <c r="AP100" s="1112"/>
      <c r="AQ100" s="3389"/>
      <c r="AR100" s="3389"/>
    </row>
    <row r="101" spans="2:44" s="1242" customFormat="1" ht="13.5" customHeight="1">
      <c r="B101" s="3392" t="s">
        <v>856</v>
      </c>
      <c r="C101" s="3395" t="s">
        <v>857</v>
      </c>
      <c r="D101" s="1186" t="s">
        <v>1981</v>
      </c>
      <c r="E101" s="1187"/>
      <c r="F101" s="1188"/>
      <c r="G101" s="1189"/>
      <c r="H101" s="1189"/>
      <c r="I101" s="1189"/>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8"/>
      <c r="AJ101" s="1258"/>
      <c r="AK101" s="1191">
        <f>IF(D101="","",COUNT($F$98:$AJ$98)-AL101)</f>
        <v>31</v>
      </c>
      <c r="AL101" s="1192">
        <f>IF(D101="","",AQ101+AR101)</f>
        <v>0</v>
      </c>
      <c r="AM101" s="1192">
        <f>IF(D101="","",COUNTIF(F101:AJ101,"休"))</f>
        <v>0</v>
      </c>
      <c r="AN101" s="1193">
        <f>IF(D101="","",IFERROR(ROUND(AM101/AK101,3),""))</f>
        <v>0</v>
      </c>
      <c r="AO101" s="3398">
        <f>ROUND(AVERAGE(AN101:AN116),3)</f>
        <v>0</v>
      </c>
      <c r="AP101" s="1112"/>
      <c r="AQ101" s="1194">
        <f>+COUNTIF(F101:AJ101,"－")</f>
        <v>0</v>
      </c>
      <c r="AR101" s="1194">
        <f>+COUNTIF(F101:AJ101,"外")</f>
        <v>0</v>
      </c>
    </row>
    <row r="102" spans="2:44" s="1242" customFormat="1" ht="13.5" customHeight="1">
      <c r="B102" s="3393"/>
      <c r="C102" s="3396"/>
      <c r="D102" s="1195" t="s">
        <v>1982</v>
      </c>
      <c r="E102" s="1187"/>
      <c r="F102" s="1247"/>
      <c r="G102" s="1197"/>
      <c r="H102" s="1197"/>
      <c r="I102" s="1197"/>
      <c r="J102" s="1219"/>
      <c r="K102" s="1219"/>
      <c r="L102" s="1207"/>
      <c r="M102" s="1207"/>
      <c r="N102" s="1207"/>
      <c r="O102" s="1207"/>
      <c r="P102" s="1207"/>
      <c r="Q102" s="1219"/>
      <c r="R102" s="1219"/>
      <c r="S102" s="1207"/>
      <c r="T102" s="1207"/>
      <c r="U102" s="1207"/>
      <c r="V102" s="1207"/>
      <c r="W102" s="1207"/>
      <c r="X102" s="1219"/>
      <c r="Y102" s="1219"/>
      <c r="Z102" s="1207"/>
      <c r="AA102" s="1207"/>
      <c r="AB102" s="1207"/>
      <c r="AC102" s="1207"/>
      <c r="AD102" s="1207"/>
      <c r="AE102" s="1219"/>
      <c r="AF102" s="1219"/>
      <c r="AG102" s="1263"/>
      <c r="AH102" s="1207"/>
      <c r="AI102" s="1197"/>
      <c r="AJ102" s="1248"/>
      <c r="AK102" s="1191">
        <f t="shared" ref="AK102:AK106" si="62">IF(D102="","",COUNT($F$98:$AJ$98)-AL102)</f>
        <v>31</v>
      </c>
      <c r="AL102" s="1192">
        <f t="shared" ref="AL102:AL106" si="63">IF(D102="","",AQ102+AR102)</f>
        <v>0</v>
      </c>
      <c r="AM102" s="1192">
        <f t="shared" ref="AM102:AM106" si="64">IF(D102="","",COUNTIF(F102:AJ102,"休"))</f>
        <v>0</v>
      </c>
      <c r="AN102" s="1193">
        <f t="shared" ref="AN102:AN106" si="65">IF(D102="","",IFERROR(ROUND(AM102/AK102,3),""))</f>
        <v>0</v>
      </c>
      <c r="AO102" s="3399"/>
      <c r="AP102" s="1112"/>
      <c r="AQ102" s="1194">
        <f>+COUNTIF(F102:AJ102,"－")</f>
        <v>0</v>
      </c>
      <c r="AR102" s="1194">
        <f>+COUNTIF(F102:AJ102,"外")</f>
        <v>0</v>
      </c>
    </row>
    <row r="103" spans="2:44" s="1242" customFormat="1">
      <c r="B103" s="3393"/>
      <c r="C103" s="3396"/>
      <c r="D103" s="1201" t="s">
        <v>1983</v>
      </c>
      <c r="E103" s="1187"/>
      <c r="F103" s="1247"/>
      <c r="G103" s="1197"/>
      <c r="H103" s="1197"/>
      <c r="I103" s="1197"/>
      <c r="J103" s="1197"/>
      <c r="K103" s="1197"/>
      <c r="L103" s="1197"/>
      <c r="M103" s="1197"/>
      <c r="N103" s="1197"/>
      <c r="O103" s="1197"/>
      <c r="P103" s="1197"/>
      <c r="Q103" s="1197"/>
      <c r="R103" s="1197"/>
      <c r="S103" s="1197"/>
      <c r="T103" s="1197"/>
      <c r="U103" s="1197"/>
      <c r="V103" s="1197"/>
      <c r="W103" s="1197"/>
      <c r="X103" s="1197"/>
      <c r="Y103" s="1197"/>
      <c r="Z103" s="1197"/>
      <c r="AA103" s="1197"/>
      <c r="AB103" s="1197"/>
      <c r="AC103" s="1197"/>
      <c r="AD103" s="1197"/>
      <c r="AE103" s="1197"/>
      <c r="AF103" s="1197"/>
      <c r="AG103" s="1248"/>
      <c r="AH103" s="1248"/>
      <c r="AI103" s="1248"/>
      <c r="AJ103" s="1248"/>
      <c r="AK103" s="1191">
        <f t="shared" si="62"/>
        <v>31</v>
      </c>
      <c r="AL103" s="1192">
        <f t="shared" si="63"/>
        <v>0</v>
      </c>
      <c r="AM103" s="1192">
        <f t="shared" si="64"/>
        <v>0</v>
      </c>
      <c r="AN103" s="1193">
        <f t="shared" si="65"/>
        <v>0</v>
      </c>
      <c r="AO103" s="3399"/>
      <c r="AP103" s="1112"/>
      <c r="AQ103" s="1194">
        <f>+COUNTIF(F103:AJ103,"－")</f>
        <v>0</v>
      </c>
      <c r="AR103" s="1194">
        <f t="shared" ref="AR103:AR106" si="66">+COUNTIF(F103:AJ103,"外")</f>
        <v>0</v>
      </c>
    </row>
    <row r="104" spans="2:44" s="1242" customFormat="1">
      <c r="B104" s="3393"/>
      <c r="C104" s="3396"/>
      <c r="D104" s="1201" t="s">
        <v>1984</v>
      </c>
      <c r="E104" s="1202"/>
      <c r="F104" s="1247"/>
      <c r="G104" s="1197"/>
      <c r="H104" s="1197"/>
      <c r="I104" s="1197"/>
      <c r="J104" s="1197"/>
      <c r="K104" s="1197"/>
      <c r="L104" s="1197"/>
      <c r="M104" s="1197"/>
      <c r="N104" s="1197"/>
      <c r="O104" s="1197"/>
      <c r="P104" s="1197"/>
      <c r="Q104" s="1197"/>
      <c r="R104" s="1197"/>
      <c r="S104" s="1197"/>
      <c r="T104" s="1197"/>
      <c r="U104" s="1197"/>
      <c r="V104" s="1197"/>
      <c r="W104" s="1197"/>
      <c r="X104" s="1197"/>
      <c r="Y104" s="1197"/>
      <c r="Z104" s="1197"/>
      <c r="AA104" s="1197"/>
      <c r="AB104" s="1197"/>
      <c r="AC104" s="1197"/>
      <c r="AD104" s="1197"/>
      <c r="AE104" s="1197"/>
      <c r="AF104" s="1197"/>
      <c r="AG104" s="1197"/>
      <c r="AH104" s="1248"/>
      <c r="AI104" s="1248"/>
      <c r="AJ104" s="1248"/>
      <c r="AK104" s="1191">
        <f t="shared" si="62"/>
        <v>31</v>
      </c>
      <c r="AL104" s="1192">
        <f t="shared" si="63"/>
        <v>0</v>
      </c>
      <c r="AM104" s="1192">
        <f t="shared" si="64"/>
        <v>0</v>
      </c>
      <c r="AN104" s="1193">
        <f t="shared" si="65"/>
        <v>0</v>
      </c>
      <c r="AO104" s="3399"/>
      <c r="AP104" s="1112"/>
      <c r="AQ104" s="1194">
        <f>+COUNTIF(F104:AJ104,"－")</f>
        <v>0</v>
      </c>
      <c r="AR104" s="1194">
        <f t="shared" si="66"/>
        <v>0</v>
      </c>
    </row>
    <row r="105" spans="2:44" s="1242" customFormat="1">
      <c r="B105" s="3393"/>
      <c r="C105" s="3396"/>
      <c r="D105" s="1201" t="s">
        <v>1985</v>
      </c>
      <c r="E105" s="1187"/>
      <c r="F105" s="124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c r="AG105" s="1197"/>
      <c r="AH105" s="1197"/>
      <c r="AI105" s="1197"/>
      <c r="AJ105" s="1197"/>
      <c r="AK105" s="1191">
        <f t="shared" si="62"/>
        <v>31</v>
      </c>
      <c r="AL105" s="1192">
        <f t="shared" si="63"/>
        <v>0</v>
      </c>
      <c r="AM105" s="1192">
        <f t="shared" si="64"/>
        <v>0</v>
      </c>
      <c r="AN105" s="1193">
        <f t="shared" si="65"/>
        <v>0</v>
      </c>
      <c r="AO105" s="3399"/>
      <c r="AP105" s="1112"/>
      <c r="AQ105" s="1194">
        <f t="shared" ref="AQ105:AQ106" si="67">+COUNTIF(F105:AJ105,"－")</f>
        <v>0</v>
      </c>
      <c r="AR105" s="1194">
        <f t="shared" si="66"/>
        <v>0</v>
      </c>
    </row>
    <row r="106" spans="2:44" s="1242" customFormat="1">
      <c r="B106" s="3394"/>
      <c r="C106" s="3397"/>
      <c r="D106" s="1203">
        <f>E$29</f>
        <v>0</v>
      </c>
      <c r="E106" s="1204"/>
      <c r="F106" s="1259"/>
      <c r="G106" s="1207"/>
      <c r="H106" s="1207"/>
      <c r="I106" s="1207"/>
      <c r="J106" s="1207"/>
      <c r="K106" s="1207"/>
      <c r="L106" s="1207"/>
      <c r="M106" s="1207"/>
      <c r="N106" s="1207"/>
      <c r="O106" s="1207"/>
      <c r="P106" s="1207"/>
      <c r="Q106" s="1207"/>
      <c r="R106" s="1207"/>
      <c r="S106" s="1207"/>
      <c r="T106" s="1207"/>
      <c r="U106" s="1207"/>
      <c r="V106" s="1207"/>
      <c r="W106" s="1207"/>
      <c r="X106" s="1207"/>
      <c r="Y106" s="1207"/>
      <c r="Z106" s="1207"/>
      <c r="AA106" s="1207"/>
      <c r="AB106" s="1207"/>
      <c r="AC106" s="1207"/>
      <c r="AD106" s="1207"/>
      <c r="AE106" s="1207"/>
      <c r="AF106" s="1207"/>
      <c r="AG106" s="1208"/>
      <c r="AH106" s="1208"/>
      <c r="AI106" s="1208"/>
      <c r="AJ106" s="1208"/>
      <c r="AK106" s="1191">
        <f t="shared" si="62"/>
        <v>31</v>
      </c>
      <c r="AL106" s="1192">
        <f t="shared" si="63"/>
        <v>0</v>
      </c>
      <c r="AM106" s="1209">
        <f t="shared" si="64"/>
        <v>0</v>
      </c>
      <c r="AN106" s="1193">
        <f t="shared" si="65"/>
        <v>0</v>
      </c>
      <c r="AO106" s="3399"/>
      <c r="AP106" s="1112"/>
      <c r="AQ106" s="1194">
        <f t="shared" si="67"/>
        <v>0</v>
      </c>
      <c r="AR106" s="1194">
        <f t="shared" si="66"/>
        <v>0</v>
      </c>
    </row>
    <row r="107" spans="2:44" s="1242" customFormat="1">
      <c r="B107" s="3392" t="s">
        <v>858</v>
      </c>
      <c r="C107" s="3395" t="s">
        <v>859</v>
      </c>
      <c r="D107" s="1180" t="s">
        <v>1997</v>
      </c>
      <c r="E107" s="1210" t="s">
        <v>1994</v>
      </c>
      <c r="F107" s="1182"/>
      <c r="G107" s="1183"/>
      <c r="H107" s="1183"/>
      <c r="I107" s="1183"/>
      <c r="J107" s="1183"/>
      <c r="K107" s="1183"/>
      <c r="L107" s="1183"/>
      <c r="M107" s="1183"/>
      <c r="N107" s="1183"/>
      <c r="O107" s="1183"/>
      <c r="P107" s="1183"/>
      <c r="Q107" s="1183"/>
      <c r="R107" s="1183"/>
      <c r="S107" s="1183"/>
      <c r="T107" s="1183"/>
      <c r="U107" s="1183"/>
      <c r="V107" s="1183"/>
      <c r="W107" s="1183"/>
      <c r="X107" s="1183"/>
      <c r="Y107" s="1183"/>
      <c r="Z107" s="1183"/>
      <c r="AA107" s="1183"/>
      <c r="AB107" s="1183"/>
      <c r="AC107" s="1183"/>
      <c r="AD107" s="1183"/>
      <c r="AE107" s="1183"/>
      <c r="AF107" s="1183"/>
      <c r="AG107" s="1211"/>
      <c r="AH107" s="1211"/>
      <c r="AI107" s="1211"/>
      <c r="AJ107" s="1211"/>
      <c r="AK107" s="1212"/>
      <c r="AL107" s="1194"/>
      <c r="AM107" s="1213"/>
      <c r="AN107" s="1214"/>
      <c r="AO107" s="3399"/>
      <c r="AP107" s="1112"/>
      <c r="AQ107" s="1116"/>
      <c r="AR107" s="1116"/>
    </row>
    <row r="108" spans="2:44" s="1242" customFormat="1">
      <c r="B108" s="3393"/>
      <c r="C108" s="3396"/>
      <c r="D108" s="1215" t="s">
        <v>1981</v>
      </c>
      <c r="E108" s="1187"/>
      <c r="F108" s="1245"/>
      <c r="G108" s="1252"/>
      <c r="H108" s="1252"/>
      <c r="I108" s="1252"/>
      <c r="J108" s="1252"/>
      <c r="K108" s="1252"/>
      <c r="L108" s="1252"/>
      <c r="M108" s="1252"/>
      <c r="N108" s="1252"/>
      <c r="O108" s="1252"/>
      <c r="P108" s="1252"/>
      <c r="Q108" s="1252"/>
      <c r="R108" s="1252"/>
      <c r="S108" s="1252"/>
      <c r="T108" s="1252"/>
      <c r="U108" s="1252"/>
      <c r="V108" s="1252"/>
      <c r="W108" s="1252"/>
      <c r="X108" s="1252"/>
      <c r="Y108" s="1252"/>
      <c r="Z108" s="1252"/>
      <c r="AA108" s="1252"/>
      <c r="AB108" s="1252"/>
      <c r="AC108" s="1252"/>
      <c r="AD108" s="1252"/>
      <c r="AE108" s="1252"/>
      <c r="AF108" s="1252"/>
      <c r="AG108" s="1252"/>
      <c r="AH108" s="1252"/>
      <c r="AI108" s="1252"/>
      <c r="AJ108" s="1252"/>
      <c r="AK108" s="1191">
        <f>IF(D108="","",COUNT($F$98:$AJ$98)-AL108)</f>
        <v>31</v>
      </c>
      <c r="AL108" s="1192">
        <f>IF(D108="","",AQ108+AR108)</f>
        <v>0</v>
      </c>
      <c r="AM108" s="1192">
        <f>IF(D108="","",COUNTIF(F108:AJ108,"休"))</f>
        <v>0</v>
      </c>
      <c r="AN108" s="1193">
        <f>IF(D108="","",IFERROR(ROUND(AM108/AK108,3),""))</f>
        <v>0</v>
      </c>
      <c r="AO108" s="3399"/>
      <c r="AP108" s="1112"/>
      <c r="AQ108" s="1194">
        <f>+COUNTIF(F108:AJ108,"－")</f>
        <v>0</v>
      </c>
      <c r="AR108" s="1194">
        <f>+COUNTIF(F108:AJ108,"外")</f>
        <v>0</v>
      </c>
    </row>
    <row r="109" spans="2:44" s="1242" customFormat="1">
      <c r="B109" s="3393"/>
      <c r="C109" s="3396"/>
      <c r="D109" s="1195" t="s">
        <v>1982</v>
      </c>
      <c r="E109" s="1216"/>
      <c r="F109" s="1254"/>
      <c r="G109" s="1207"/>
      <c r="H109" s="1219"/>
      <c r="I109" s="1219"/>
      <c r="J109" s="1207"/>
      <c r="K109" s="1207"/>
      <c r="L109" s="1207"/>
      <c r="M109" s="1207"/>
      <c r="N109" s="1207"/>
      <c r="O109" s="1219"/>
      <c r="P109" s="1219"/>
      <c r="Q109" s="1219"/>
      <c r="R109" s="1219"/>
      <c r="S109" s="1207"/>
      <c r="T109" s="1207"/>
      <c r="U109" s="1207"/>
      <c r="V109" s="1219"/>
      <c r="W109" s="1219"/>
      <c r="X109" s="1207"/>
      <c r="Y109" s="1207"/>
      <c r="Z109" s="1207"/>
      <c r="AA109" s="1207"/>
      <c r="AB109" s="1207"/>
      <c r="AC109" s="1219"/>
      <c r="AD109" s="1219"/>
      <c r="AE109" s="1207"/>
      <c r="AF109" s="1207"/>
      <c r="AG109" s="1207"/>
      <c r="AH109" s="1207"/>
      <c r="AI109" s="1207"/>
      <c r="AJ109" s="1207"/>
      <c r="AK109" s="1191">
        <f t="shared" ref="AK109:AK111" si="68">IF(D109="","",COUNT($F$98:$AJ$98)-AL109)</f>
        <v>31</v>
      </c>
      <c r="AL109" s="1192">
        <f t="shared" ref="AL109:AL111" si="69">IF(D109="","",AQ109+AR109)</f>
        <v>0</v>
      </c>
      <c r="AM109" s="1192">
        <f t="shared" ref="AM109:AM111" si="70">IF(D109="","",COUNTIF(F109:AJ109,"休"))</f>
        <v>0</v>
      </c>
      <c r="AN109" s="1193">
        <f t="shared" ref="AN109:AN111" si="71">IF(D109="","",IFERROR(ROUND(AM109/AK109,3),""))</f>
        <v>0</v>
      </c>
      <c r="AO109" s="3399"/>
      <c r="AP109" s="1112"/>
      <c r="AQ109" s="1194">
        <f>+COUNTIF(F109:AJ109,"－")</f>
        <v>0</v>
      </c>
      <c r="AR109" s="1194">
        <f>+COUNTIF(F109:AJ109,"外")</f>
        <v>0</v>
      </c>
    </row>
    <row r="110" spans="2:44" s="1242" customFormat="1">
      <c r="B110" s="3393"/>
      <c r="C110" s="3396"/>
      <c r="D110" s="1112"/>
      <c r="E110" s="1216"/>
      <c r="F110" s="1247"/>
      <c r="G110" s="1197"/>
      <c r="H110" s="1197"/>
      <c r="I110" s="1197"/>
      <c r="J110" s="1197"/>
      <c r="K110" s="1197"/>
      <c r="L110" s="1197"/>
      <c r="M110" s="1197"/>
      <c r="N110" s="1197"/>
      <c r="O110" s="1197"/>
      <c r="P110" s="1197"/>
      <c r="Q110" s="1197"/>
      <c r="R110" s="1197"/>
      <c r="S110" s="1197"/>
      <c r="T110" s="1197"/>
      <c r="U110" s="1197"/>
      <c r="V110" s="1197"/>
      <c r="W110" s="1197"/>
      <c r="X110" s="1197"/>
      <c r="Y110" s="1197"/>
      <c r="Z110" s="1197"/>
      <c r="AA110" s="1197"/>
      <c r="AB110" s="1197"/>
      <c r="AC110" s="1197"/>
      <c r="AD110" s="1197"/>
      <c r="AE110" s="1197"/>
      <c r="AF110" s="1197"/>
      <c r="AG110" s="1198"/>
      <c r="AH110" s="1198"/>
      <c r="AI110" s="1198"/>
      <c r="AJ110" s="1198"/>
      <c r="AK110" s="1191" t="str">
        <f t="shared" si="68"/>
        <v/>
      </c>
      <c r="AL110" s="1192" t="str">
        <f t="shared" si="69"/>
        <v/>
      </c>
      <c r="AM110" s="1192" t="str">
        <f t="shared" si="70"/>
        <v/>
      </c>
      <c r="AN110" s="1193" t="str">
        <f t="shared" si="71"/>
        <v/>
      </c>
      <c r="AO110" s="3399"/>
      <c r="AP110" s="1112"/>
      <c r="AQ110" s="1194">
        <f>+COUNTIF(F110:AJ110,"－")</f>
        <v>0</v>
      </c>
      <c r="AR110" s="1194">
        <f>+COUNTIF(F110:AJ110,"外")</f>
        <v>0</v>
      </c>
    </row>
    <row r="111" spans="2:44" s="1242" customFormat="1">
      <c r="B111" s="3393"/>
      <c r="C111" s="3397"/>
      <c r="D111" s="1217"/>
      <c r="E111" s="1218"/>
      <c r="F111" s="1260"/>
      <c r="G111" s="1219"/>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190"/>
      <c r="AH111" s="1190"/>
      <c r="AI111" s="1190"/>
      <c r="AJ111" s="1190"/>
      <c r="AK111" s="1191" t="str">
        <f t="shared" si="68"/>
        <v/>
      </c>
      <c r="AL111" s="1192" t="str">
        <f t="shared" si="69"/>
        <v/>
      </c>
      <c r="AM111" s="1192" t="str">
        <f t="shared" si="70"/>
        <v/>
      </c>
      <c r="AN111" s="1193" t="str">
        <f t="shared" si="71"/>
        <v/>
      </c>
      <c r="AO111" s="3399"/>
      <c r="AP111" s="1112"/>
      <c r="AQ111" s="1194">
        <f>+COUNTIF(F111:AJ111,"－")</f>
        <v>0</v>
      </c>
      <c r="AR111" s="1194">
        <f>+COUNTIF(F111:AJ111,"外")</f>
        <v>0</v>
      </c>
    </row>
    <row r="112" spans="2:44" s="1242" customFormat="1">
      <c r="B112" s="3393"/>
      <c r="C112" s="3395" t="s">
        <v>860</v>
      </c>
      <c r="D112" s="1180" t="s">
        <v>1997</v>
      </c>
      <c r="E112" s="1220" t="s">
        <v>1994</v>
      </c>
      <c r="F112" s="1182"/>
      <c r="G112" s="1183"/>
      <c r="H112" s="1183"/>
      <c r="I112" s="1183"/>
      <c r="J112" s="1183"/>
      <c r="K112" s="1183"/>
      <c r="L112" s="1183"/>
      <c r="M112" s="1183"/>
      <c r="N112" s="1183"/>
      <c r="O112" s="1183"/>
      <c r="P112" s="1183"/>
      <c r="Q112" s="1183"/>
      <c r="R112" s="1183"/>
      <c r="S112" s="1183"/>
      <c r="T112" s="1183"/>
      <c r="U112" s="1183"/>
      <c r="V112" s="1183"/>
      <c r="W112" s="1183"/>
      <c r="X112" s="1183"/>
      <c r="Y112" s="1183"/>
      <c r="Z112" s="1183"/>
      <c r="AA112" s="1183"/>
      <c r="AB112" s="1183"/>
      <c r="AC112" s="1183"/>
      <c r="AD112" s="1183"/>
      <c r="AE112" s="1183"/>
      <c r="AF112" s="1183"/>
      <c r="AG112" s="1211"/>
      <c r="AH112" s="1211"/>
      <c r="AI112" s="1211"/>
      <c r="AJ112" s="1211"/>
      <c r="AK112" s="1212"/>
      <c r="AL112" s="1194"/>
      <c r="AM112" s="1221"/>
      <c r="AN112" s="1214"/>
      <c r="AO112" s="3399"/>
      <c r="AP112" s="1112"/>
      <c r="AQ112" s="1116"/>
      <c r="AR112" s="1116"/>
    </row>
    <row r="113" spans="2:44" s="1242" customFormat="1">
      <c r="B113" s="3393"/>
      <c r="C113" s="3396"/>
      <c r="D113" s="1222" t="s">
        <v>1982</v>
      </c>
      <c r="E113" s="1187"/>
      <c r="F113" s="1188"/>
      <c r="G113" s="1189"/>
      <c r="H113" s="1189"/>
      <c r="I113" s="1252"/>
      <c r="J113" s="1252"/>
      <c r="K113" s="1189"/>
      <c r="L113" s="1189"/>
      <c r="M113" s="1189"/>
      <c r="N113" s="1189"/>
      <c r="O113" s="1252"/>
      <c r="P113" s="1252"/>
      <c r="Q113" s="1189"/>
      <c r="R113" s="1189"/>
      <c r="S113" s="1189"/>
      <c r="T113" s="1189"/>
      <c r="U113" s="1252"/>
      <c r="V113" s="1189"/>
      <c r="W113" s="1252"/>
      <c r="X113" s="1252"/>
      <c r="Y113" s="1189"/>
      <c r="Z113" s="1189"/>
      <c r="AA113" s="1189"/>
      <c r="AB113" s="1189"/>
      <c r="AC113" s="1252"/>
      <c r="AD113" s="1189"/>
      <c r="AE113" s="1252"/>
      <c r="AF113" s="1252"/>
      <c r="AG113" s="1189"/>
      <c r="AH113" s="1189"/>
      <c r="AI113" s="1189"/>
      <c r="AJ113" s="1189"/>
      <c r="AK113" s="1191">
        <f>IF(D113="","",COUNT($F$98:$AJ$98)-AL113)</f>
        <v>31</v>
      </c>
      <c r="AL113" s="1192">
        <f>IF(D113="","",AQ113+AR113)</f>
        <v>0</v>
      </c>
      <c r="AM113" s="1192">
        <f>IF(D113="","",COUNTIF(F113:AJ113,"休"))</f>
        <v>0</v>
      </c>
      <c r="AN113" s="1193">
        <f>IF(D113="","",IFERROR(ROUND(AM113/AK113,3),""))</f>
        <v>0</v>
      </c>
      <c r="AO113" s="3399"/>
      <c r="AP113" s="1112"/>
      <c r="AQ113" s="1194">
        <f>+COUNTIF(F113:AJ113,"－")</f>
        <v>0</v>
      </c>
      <c r="AR113" s="1194">
        <f>+COUNTIF(F113:AJ113,"外")</f>
        <v>0</v>
      </c>
    </row>
    <row r="114" spans="2:44" s="1242" customFormat="1">
      <c r="B114" s="3393"/>
      <c r="C114" s="3396"/>
      <c r="D114" s="1112"/>
      <c r="E114" s="1216"/>
      <c r="F114" s="1196"/>
      <c r="G114" s="1197"/>
      <c r="H114" s="1197"/>
      <c r="I114" s="1197"/>
      <c r="J114" s="1197"/>
      <c r="K114" s="1197"/>
      <c r="L114" s="1197"/>
      <c r="M114" s="1197"/>
      <c r="N114" s="1197"/>
      <c r="O114" s="1197"/>
      <c r="P114" s="1197"/>
      <c r="Q114" s="1197"/>
      <c r="R114" s="1197"/>
      <c r="S114" s="1197"/>
      <c r="T114" s="1197"/>
      <c r="U114" s="1197"/>
      <c r="V114" s="1197"/>
      <c r="W114" s="1197"/>
      <c r="X114" s="1197"/>
      <c r="Y114" s="1197"/>
      <c r="Z114" s="1197"/>
      <c r="AA114" s="1197"/>
      <c r="AB114" s="1197"/>
      <c r="AC114" s="1197"/>
      <c r="AD114" s="1197"/>
      <c r="AE114" s="1197"/>
      <c r="AF114" s="1197"/>
      <c r="AG114" s="1198"/>
      <c r="AH114" s="1198"/>
      <c r="AI114" s="1198"/>
      <c r="AJ114" s="1198"/>
      <c r="AK114" s="1191" t="str">
        <f t="shared" ref="AK114:AK116" si="72">IF(D114="","",COUNT($F$98:$AJ$98)-AL114)</f>
        <v/>
      </c>
      <c r="AL114" s="1192" t="str">
        <f t="shared" ref="AL114:AL116" si="73">IF(D114="","",AQ114+AR114)</f>
        <v/>
      </c>
      <c r="AM114" s="1192" t="str">
        <f t="shared" ref="AM114:AM116" si="74">IF(D114="","",COUNTIF(F114:AJ114,"休"))</f>
        <v/>
      </c>
      <c r="AN114" s="1193" t="str">
        <f t="shared" ref="AN114:AN116" si="75">IF(D114="","",IFERROR(ROUND(AM114/AK114,3),""))</f>
        <v/>
      </c>
      <c r="AO114" s="3399"/>
      <c r="AP114" s="1112"/>
      <c r="AQ114" s="1194">
        <f>+COUNTIF(F114:AJ114,"－")</f>
        <v>0</v>
      </c>
      <c r="AR114" s="1194">
        <f>+COUNTIF(F114:AJ114,"外")</f>
        <v>0</v>
      </c>
    </row>
    <row r="115" spans="2:44" s="1242" customFormat="1">
      <c r="B115" s="3393"/>
      <c r="C115" s="3396"/>
      <c r="D115" s="1224"/>
      <c r="E115" s="1216"/>
      <c r="F115" s="1196"/>
      <c r="G115" s="1197"/>
      <c r="H115" s="1197"/>
      <c r="I115" s="1197"/>
      <c r="J115" s="1197"/>
      <c r="K115" s="1197"/>
      <c r="L115" s="1197"/>
      <c r="M115" s="1197"/>
      <c r="N115" s="1197"/>
      <c r="O115" s="1197"/>
      <c r="P115" s="1197"/>
      <c r="Q115" s="1197"/>
      <c r="R115" s="1197"/>
      <c r="S115" s="1197"/>
      <c r="T115" s="1197"/>
      <c r="U115" s="1197"/>
      <c r="V115" s="1197"/>
      <c r="W115" s="1197"/>
      <c r="X115" s="1197"/>
      <c r="Y115" s="1197"/>
      <c r="Z115" s="1197"/>
      <c r="AA115" s="1197"/>
      <c r="AB115" s="1197"/>
      <c r="AC115" s="1197"/>
      <c r="AD115" s="1197"/>
      <c r="AE115" s="1197"/>
      <c r="AF115" s="1197"/>
      <c r="AG115" s="1198"/>
      <c r="AH115" s="1198"/>
      <c r="AI115" s="1198"/>
      <c r="AJ115" s="1198"/>
      <c r="AK115" s="1191" t="str">
        <f t="shared" si="72"/>
        <v/>
      </c>
      <c r="AL115" s="1192" t="str">
        <f t="shared" si="73"/>
        <v/>
      </c>
      <c r="AM115" s="1192" t="str">
        <f t="shared" si="74"/>
        <v/>
      </c>
      <c r="AN115" s="1193" t="str">
        <f t="shared" si="75"/>
        <v/>
      </c>
      <c r="AO115" s="3399"/>
      <c r="AP115" s="1112"/>
      <c r="AQ115" s="1194">
        <f>+COUNTIF(F115:AJ115,"－")</f>
        <v>0</v>
      </c>
      <c r="AR115" s="1194">
        <f>+COUNTIF(F115:AJ115,"外")</f>
        <v>0</v>
      </c>
    </row>
    <row r="116" spans="2:44" s="1242" customFormat="1" ht="14.25" thickBot="1">
      <c r="B116" s="3394"/>
      <c r="C116" s="3397"/>
      <c r="D116" s="1217"/>
      <c r="E116" s="1218"/>
      <c r="F116" s="1259"/>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26"/>
      <c r="AH116" s="1226"/>
      <c r="AI116" s="1226"/>
      <c r="AJ116" s="1226"/>
      <c r="AK116" s="1227" t="str">
        <f t="shared" si="72"/>
        <v/>
      </c>
      <c r="AL116" s="1209" t="str">
        <f t="shared" si="73"/>
        <v/>
      </c>
      <c r="AM116" s="1209" t="str">
        <f t="shared" si="74"/>
        <v/>
      </c>
      <c r="AN116" s="1193" t="str">
        <f t="shared" si="75"/>
        <v/>
      </c>
      <c r="AO116" s="3400"/>
      <c r="AP116" s="1112"/>
      <c r="AQ116" s="1194">
        <f>+COUNTIF(F116:AJ116,"－")</f>
        <v>0</v>
      </c>
      <c r="AR116" s="1194">
        <f>+COUNTIF(F116:AJ116,"外")</f>
        <v>0</v>
      </c>
    </row>
    <row r="117" spans="2:44" ht="14.25" thickBot="1">
      <c r="B117" s="1229"/>
      <c r="C117" s="1230"/>
      <c r="D117" s="1224"/>
      <c r="E117" s="1166"/>
      <c r="F117" s="1190"/>
      <c r="G117" s="1190"/>
      <c r="H117" s="1190"/>
      <c r="I117" s="1190"/>
      <c r="J117" s="1190"/>
      <c r="K117" s="1190"/>
      <c r="L117" s="1190"/>
      <c r="M117" s="1190"/>
      <c r="N117" s="1190"/>
      <c r="O117" s="1190"/>
      <c r="P117" s="1190"/>
      <c r="Q117" s="1190"/>
      <c r="R117" s="1190"/>
      <c r="S117" s="1190"/>
      <c r="T117" s="1190"/>
      <c r="U117" s="1190"/>
      <c r="V117" s="1190"/>
      <c r="W117" s="1190"/>
      <c r="X117" s="1190"/>
      <c r="Y117" s="1190"/>
      <c r="Z117" s="1190"/>
      <c r="AA117" s="1190"/>
      <c r="AB117" s="1190"/>
      <c r="AC117" s="1190"/>
      <c r="AD117" s="1190"/>
      <c r="AE117" s="1190"/>
      <c r="AF117" s="1190"/>
      <c r="AG117" s="1190"/>
      <c r="AH117" s="1190"/>
      <c r="AI117" s="1190"/>
      <c r="AJ117" s="1190"/>
      <c r="AK117" s="1231"/>
      <c r="AL117" s="1232"/>
      <c r="AN117" s="1233" t="s">
        <v>1998</v>
      </c>
      <c r="AO117" s="1234" t="str">
        <f>IF(AO101&gt;=0.285,"OK","NG")</f>
        <v>NG</v>
      </c>
      <c r="AQ117" s="1232"/>
      <c r="AR117" s="1232"/>
    </row>
    <row r="118" spans="2:44" s="1242" customFormat="1">
      <c r="E118" s="1261"/>
      <c r="F118" s="1261"/>
      <c r="G118" s="1261"/>
      <c r="H118" s="1261"/>
      <c r="I118" s="1261"/>
      <c r="J118" s="1261"/>
      <c r="K118" s="1261"/>
      <c r="L118" s="1261"/>
      <c r="M118" s="1261"/>
      <c r="N118" s="1261"/>
      <c r="O118" s="1261"/>
      <c r="P118" s="1261"/>
      <c r="Q118" s="1261"/>
      <c r="R118" s="1261"/>
      <c r="S118" s="1261"/>
      <c r="T118" s="1261"/>
      <c r="U118" s="1261"/>
      <c r="V118" s="1261"/>
      <c r="W118" s="1261"/>
      <c r="X118" s="1261"/>
      <c r="Y118" s="1261"/>
      <c r="Z118" s="1261"/>
      <c r="AA118" s="1261"/>
      <c r="AB118" s="1261"/>
      <c r="AC118" s="1261"/>
      <c r="AD118" s="1261"/>
      <c r="AE118" s="1261"/>
      <c r="AF118" s="1261"/>
      <c r="AG118" s="1261"/>
      <c r="AH118" s="1261"/>
      <c r="AI118" s="1261"/>
      <c r="AJ118" s="1261"/>
      <c r="AL118" s="1261"/>
      <c r="AN118" s="1262"/>
    </row>
    <row r="119" spans="2:44" hidden="1">
      <c r="F119" s="1113">
        <f>YEAR(F122)</f>
        <v>2025</v>
      </c>
      <c r="G119" s="1113">
        <f>MONTH(F122)</f>
        <v>11</v>
      </c>
    </row>
    <row r="120" spans="2:44">
      <c r="B120" s="3401"/>
      <c r="C120" s="3402"/>
      <c r="D120" s="3403"/>
      <c r="E120" s="1236" t="s">
        <v>1986</v>
      </c>
      <c r="F120" s="3410">
        <f>F122</f>
        <v>45962</v>
      </c>
      <c r="G120" s="3411"/>
      <c r="H120" s="3411"/>
      <c r="I120" s="3411"/>
      <c r="J120" s="3411"/>
      <c r="K120" s="3411"/>
      <c r="L120" s="3411"/>
      <c r="M120" s="3411"/>
      <c r="N120" s="3411"/>
      <c r="O120" s="3411"/>
      <c r="P120" s="3411"/>
      <c r="Q120" s="3411"/>
      <c r="R120" s="3411"/>
      <c r="S120" s="3411"/>
      <c r="T120" s="3411"/>
      <c r="U120" s="3411"/>
      <c r="V120" s="3411"/>
      <c r="W120" s="3411"/>
      <c r="X120" s="3411"/>
      <c r="Y120" s="3411"/>
      <c r="Z120" s="3411"/>
      <c r="AA120" s="3411"/>
      <c r="AB120" s="3411"/>
      <c r="AC120" s="3411"/>
      <c r="AD120" s="3411"/>
      <c r="AE120" s="3411"/>
      <c r="AF120" s="3411"/>
      <c r="AG120" s="3411"/>
      <c r="AH120" s="3411"/>
      <c r="AI120" s="3411"/>
      <c r="AJ120" s="3411"/>
      <c r="AK120" s="3413" t="s">
        <v>861</v>
      </c>
      <c r="AL120" s="3416" t="s">
        <v>862</v>
      </c>
      <c r="AM120" s="3419" t="s">
        <v>854</v>
      </c>
      <c r="AN120" s="3367" t="s">
        <v>1987</v>
      </c>
      <c r="AO120" s="3365" t="s">
        <v>1988</v>
      </c>
      <c r="AQ120" s="3388" t="s">
        <v>2007</v>
      </c>
      <c r="AR120" s="3388" t="s">
        <v>890</v>
      </c>
    </row>
    <row r="121" spans="2:44" ht="13.5" hidden="1" customHeight="1">
      <c r="B121" s="3404"/>
      <c r="C121" s="3405"/>
      <c r="D121" s="3406"/>
      <c r="E121" s="1237"/>
      <c r="F121" s="1173">
        <f>DATE($F119,$G119,1)</f>
        <v>45962</v>
      </c>
      <c r="G121" s="1173">
        <f t="shared" ref="G121:AJ121" si="76">F121+1</f>
        <v>45963</v>
      </c>
      <c r="H121" s="1173">
        <f t="shared" si="76"/>
        <v>45964</v>
      </c>
      <c r="I121" s="1173">
        <f t="shared" si="76"/>
        <v>45965</v>
      </c>
      <c r="J121" s="1173">
        <f t="shared" si="76"/>
        <v>45966</v>
      </c>
      <c r="K121" s="1173">
        <f t="shared" si="76"/>
        <v>45967</v>
      </c>
      <c r="L121" s="1173">
        <f t="shared" si="76"/>
        <v>45968</v>
      </c>
      <c r="M121" s="1173">
        <f t="shared" si="76"/>
        <v>45969</v>
      </c>
      <c r="N121" s="1173">
        <f t="shared" si="76"/>
        <v>45970</v>
      </c>
      <c r="O121" s="1173">
        <f t="shared" si="76"/>
        <v>45971</v>
      </c>
      <c r="P121" s="1173">
        <f t="shared" si="76"/>
        <v>45972</v>
      </c>
      <c r="Q121" s="1173">
        <f t="shared" si="76"/>
        <v>45973</v>
      </c>
      <c r="R121" s="1173">
        <f t="shared" si="76"/>
        <v>45974</v>
      </c>
      <c r="S121" s="1173">
        <f t="shared" si="76"/>
        <v>45975</v>
      </c>
      <c r="T121" s="1173">
        <f t="shared" si="76"/>
        <v>45976</v>
      </c>
      <c r="U121" s="1173">
        <f t="shared" si="76"/>
        <v>45977</v>
      </c>
      <c r="V121" s="1173">
        <f t="shared" si="76"/>
        <v>45978</v>
      </c>
      <c r="W121" s="1173">
        <f t="shared" si="76"/>
        <v>45979</v>
      </c>
      <c r="X121" s="1173">
        <f t="shared" si="76"/>
        <v>45980</v>
      </c>
      <c r="Y121" s="1173">
        <f t="shared" si="76"/>
        <v>45981</v>
      </c>
      <c r="Z121" s="1173">
        <f t="shared" si="76"/>
        <v>45982</v>
      </c>
      <c r="AA121" s="1173">
        <f t="shared" si="76"/>
        <v>45983</v>
      </c>
      <c r="AB121" s="1173">
        <f t="shared" si="76"/>
        <v>45984</v>
      </c>
      <c r="AC121" s="1173">
        <f t="shared" si="76"/>
        <v>45985</v>
      </c>
      <c r="AD121" s="1173">
        <f t="shared" si="76"/>
        <v>45986</v>
      </c>
      <c r="AE121" s="1173">
        <f t="shared" si="76"/>
        <v>45987</v>
      </c>
      <c r="AF121" s="1173">
        <f t="shared" si="76"/>
        <v>45988</v>
      </c>
      <c r="AG121" s="1173">
        <f t="shared" si="76"/>
        <v>45989</v>
      </c>
      <c r="AH121" s="1173">
        <f t="shared" si="76"/>
        <v>45990</v>
      </c>
      <c r="AI121" s="1173">
        <f t="shared" si="76"/>
        <v>45991</v>
      </c>
      <c r="AJ121" s="1173">
        <f t="shared" si="76"/>
        <v>45992</v>
      </c>
      <c r="AK121" s="3414"/>
      <c r="AL121" s="3417"/>
      <c r="AM121" s="3420"/>
      <c r="AN121" s="3367"/>
      <c r="AO121" s="3365"/>
      <c r="AQ121" s="3388"/>
      <c r="AR121" s="3388"/>
    </row>
    <row r="122" spans="2:44">
      <c r="B122" s="3404"/>
      <c r="C122" s="3405"/>
      <c r="D122" s="3406"/>
      <c r="E122" s="1238" t="s">
        <v>1990</v>
      </c>
      <c r="F122" s="1239">
        <f>IF(EDATE(F97,1)&gt;$F$7,"",EDATE(F97,1))</f>
        <v>45962</v>
      </c>
      <c r="G122" s="1173">
        <f t="shared" ref="G122:AJ122" si="77">IF(G121&gt;$F$7,"",IF(F122=EOMONTH(DATE($F119,$G119,1),0),"",IF(F122="","",F122+1)))</f>
        <v>45963</v>
      </c>
      <c r="H122" s="1173">
        <f t="shared" si="77"/>
        <v>45964</v>
      </c>
      <c r="I122" s="1173">
        <f t="shared" si="77"/>
        <v>45965</v>
      </c>
      <c r="J122" s="1173">
        <f t="shared" si="77"/>
        <v>45966</v>
      </c>
      <c r="K122" s="1173">
        <f t="shared" si="77"/>
        <v>45967</v>
      </c>
      <c r="L122" s="1173">
        <f t="shared" si="77"/>
        <v>45968</v>
      </c>
      <c r="M122" s="1173">
        <f t="shared" si="77"/>
        <v>45969</v>
      </c>
      <c r="N122" s="1173">
        <f t="shared" si="77"/>
        <v>45970</v>
      </c>
      <c r="O122" s="1173">
        <f t="shared" si="77"/>
        <v>45971</v>
      </c>
      <c r="P122" s="1173">
        <f t="shared" si="77"/>
        <v>45972</v>
      </c>
      <c r="Q122" s="1173">
        <f t="shared" si="77"/>
        <v>45973</v>
      </c>
      <c r="R122" s="1173">
        <f t="shared" si="77"/>
        <v>45974</v>
      </c>
      <c r="S122" s="1173">
        <f t="shared" si="77"/>
        <v>45975</v>
      </c>
      <c r="T122" s="1173">
        <f t="shared" si="77"/>
        <v>45976</v>
      </c>
      <c r="U122" s="1173">
        <f t="shared" si="77"/>
        <v>45977</v>
      </c>
      <c r="V122" s="1173">
        <f t="shared" si="77"/>
        <v>45978</v>
      </c>
      <c r="W122" s="1173">
        <f t="shared" si="77"/>
        <v>45979</v>
      </c>
      <c r="X122" s="1173">
        <f t="shared" si="77"/>
        <v>45980</v>
      </c>
      <c r="Y122" s="1173">
        <f t="shared" si="77"/>
        <v>45981</v>
      </c>
      <c r="Z122" s="1173">
        <f t="shared" si="77"/>
        <v>45982</v>
      </c>
      <c r="AA122" s="1173">
        <f t="shared" si="77"/>
        <v>45983</v>
      </c>
      <c r="AB122" s="1173">
        <f t="shared" si="77"/>
        <v>45984</v>
      </c>
      <c r="AC122" s="1173">
        <f t="shared" si="77"/>
        <v>45985</v>
      </c>
      <c r="AD122" s="1173">
        <f t="shared" si="77"/>
        <v>45986</v>
      </c>
      <c r="AE122" s="1173">
        <f t="shared" si="77"/>
        <v>45987</v>
      </c>
      <c r="AF122" s="1173">
        <f t="shared" si="77"/>
        <v>45988</v>
      </c>
      <c r="AG122" s="1173" t="str">
        <f t="shared" si="77"/>
        <v/>
      </c>
      <c r="AH122" s="1173" t="str">
        <f t="shared" si="77"/>
        <v/>
      </c>
      <c r="AI122" s="1173" t="str">
        <f t="shared" si="77"/>
        <v/>
      </c>
      <c r="AJ122" s="1173" t="str">
        <f t="shared" si="77"/>
        <v/>
      </c>
      <c r="AK122" s="3414"/>
      <c r="AL122" s="3417"/>
      <c r="AM122" s="3420"/>
      <c r="AN122" s="3367"/>
      <c r="AO122" s="3365"/>
      <c r="AQ122" s="3388"/>
      <c r="AR122" s="3388"/>
    </row>
    <row r="123" spans="2:44" s="1242" customFormat="1">
      <c r="B123" s="3407"/>
      <c r="C123" s="3408"/>
      <c r="D123" s="3409"/>
      <c r="E123" s="1240" t="s">
        <v>846</v>
      </c>
      <c r="F123" s="1241" t="str">
        <f>IFERROR(TEXT(WEEKDAY(+F122),"aaa"),"")</f>
        <v>土</v>
      </c>
      <c r="G123" s="1241" t="str">
        <f t="shared" ref="G123:AJ123" si="78">IFERROR(TEXT(WEEKDAY(+G122),"aaa"),"")</f>
        <v>日</v>
      </c>
      <c r="H123" s="1241" t="str">
        <f t="shared" si="78"/>
        <v>月</v>
      </c>
      <c r="I123" s="1241" t="str">
        <f t="shared" si="78"/>
        <v>火</v>
      </c>
      <c r="J123" s="1241" t="str">
        <f t="shared" si="78"/>
        <v>水</v>
      </c>
      <c r="K123" s="1241" t="str">
        <f t="shared" si="78"/>
        <v>木</v>
      </c>
      <c r="L123" s="1241" t="str">
        <f t="shared" si="78"/>
        <v>金</v>
      </c>
      <c r="M123" s="1241" t="str">
        <f t="shared" si="78"/>
        <v>土</v>
      </c>
      <c r="N123" s="1241" t="str">
        <f t="shared" si="78"/>
        <v>日</v>
      </c>
      <c r="O123" s="1241" t="str">
        <f t="shared" si="78"/>
        <v>月</v>
      </c>
      <c r="P123" s="1241" t="str">
        <f t="shared" si="78"/>
        <v>火</v>
      </c>
      <c r="Q123" s="1241" t="str">
        <f t="shared" si="78"/>
        <v>水</v>
      </c>
      <c r="R123" s="1241" t="str">
        <f t="shared" si="78"/>
        <v>木</v>
      </c>
      <c r="S123" s="1241" t="str">
        <f t="shared" si="78"/>
        <v>金</v>
      </c>
      <c r="T123" s="1241" t="str">
        <f t="shared" si="78"/>
        <v>土</v>
      </c>
      <c r="U123" s="1241" t="str">
        <f t="shared" si="78"/>
        <v>日</v>
      </c>
      <c r="V123" s="1241" t="str">
        <f t="shared" si="78"/>
        <v>月</v>
      </c>
      <c r="W123" s="1241" t="str">
        <f t="shared" si="78"/>
        <v>火</v>
      </c>
      <c r="X123" s="1241" t="str">
        <f t="shared" si="78"/>
        <v>水</v>
      </c>
      <c r="Y123" s="1241" t="str">
        <f t="shared" si="78"/>
        <v>木</v>
      </c>
      <c r="Z123" s="1241" t="str">
        <f t="shared" si="78"/>
        <v>金</v>
      </c>
      <c r="AA123" s="1241" t="str">
        <f t="shared" si="78"/>
        <v>土</v>
      </c>
      <c r="AB123" s="1241" t="str">
        <f t="shared" si="78"/>
        <v>日</v>
      </c>
      <c r="AC123" s="1241" t="str">
        <f t="shared" si="78"/>
        <v>月</v>
      </c>
      <c r="AD123" s="1241" t="str">
        <f t="shared" si="78"/>
        <v>火</v>
      </c>
      <c r="AE123" s="1241" t="str">
        <f t="shared" si="78"/>
        <v>水</v>
      </c>
      <c r="AF123" s="1241" t="str">
        <f t="shared" si="78"/>
        <v>木</v>
      </c>
      <c r="AG123" s="1241" t="str">
        <f t="shared" si="78"/>
        <v/>
      </c>
      <c r="AH123" s="1241" t="str">
        <f t="shared" si="78"/>
        <v/>
      </c>
      <c r="AI123" s="1241" t="str">
        <f t="shared" si="78"/>
        <v/>
      </c>
      <c r="AJ123" s="1241" t="str">
        <f t="shared" si="78"/>
        <v/>
      </c>
      <c r="AK123" s="3414"/>
      <c r="AL123" s="3417"/>
      <c r="AM123" s="3420"/>
      <c r="AN123" s="3367"/>
      <c r="AO123" s="3365"/>
      <c r="AP123" s="1112"/>
      <c r="AQ123" s="3388"/>
      <c r="AR123" s="3388"/>
    </row>
    <row r="124" spans="2:44" s="1242" customFormat="1" ht="21" customHeight="1">
      <c r="B124" s="1243" t="s">
        <v>1991</v>
      </c>
      <c r="C124" s="1244" t="s">
        <v>1971</v>
      </c>
      <c r="D124" s="1180" t="s">
        <v>1972</v>
      </c>
      <c r="E124" s="1181" t="s">
        <v>1994</v>
      </c>
      <c r="F124" s="1182"/>
      <c r="G124" s="1183"/>
      <c r="H124" s="1183"/>
      <c r="I124" s="1183"/>
      <c r="J124" s="1183"/>
      <c r="K124" s="1183"/>
      <c r="L124" s="1183"/>
      <c r="M124" s="1183"/>
      <c r="N124" s="1183"/>
      <c r="O124" s="1183"/>
      <c r="P124" s="1183"/>
      <c r="Q124" s="1183"/>
      <c r="R124" s="1183"/>
      <c r="S124" s="1183"/>
      <c r="T124" s="1183"/>
      <c r="U124" s="1183"/>
      <c r="V124" s="1183"/>
      <c r="W124" s="1183"/>
      <c r="X124" s="1183"/>
      <c r="Y124" s="1183"/>
      <c r="Z124" s="1183"/>
      <c r="AA124" s="1183"/>
      <c r="AB124" s="1183"/>
      <c r="AC124" s="1183"/>
      <c r="AD124" s="1183"/>
      <c r="AE124" s="1183"/>
      <c r="AF124" s="1183"/>
      <c r="AG124" s="1211"/>
      <c r="AH124" s="1211"/>
      <c r="AI124" s="1211"/>
      <c r="AJ124" s="1211"/>
      <c r="AK124" s="3415"/>
      <c r="AL124" s="3418"/>
      <c r="AM124" s="3421"/>
      <c r="AN124" s="1185" t="s">
        <v>1980</v>
      </c>
      <c r="AO124" s="1184" t="s">
        <v>889</v>
      </c>
      <c r="AP124" s="1112"/>
      <c r="AQ124" s="3389"/>
      <c r="AR124" s="3389"/>
    </row>
    <row r="125" spans="2:44" s="1242" customFormat="1" ht="13.5" customHeight="1">
      <c r="B125" s="3392" t="s">
        <v>856</v>
      </c>
      <c r="C125" s="3395" t="s">
        <v>857</v>
      </c>
      <c r="D125" s="1186" t="s">
        <v>1981</v>
      </c>
      <c r="E125" s="1187"/>
      <c r="F125" s="1188"/>
      <c r="G125" s="1189"/>
      <c r="H125" s="1189"/>
      <c r="I125" s="1189"/>
      <c r="J125" s="1252"/>
      <c r="K125" s="1252"/>
      <c r="L125" s="1252"/>
      <c r="M125" s="1252"/>
      <c r="N125" s="1252"/>
      <c r="O125" s="1252"/>
      <c r="P125" s="1252"/>
      <c r="Q125" s="1252"/>
      <c r="R125" s="1252"/>
      <c r="S125" s="1252"/>
      <c r="T125" s="1252"/>
      <c r="U125" s="1252"/>
      <c r="V125" s="1252"/>
      <c r="W125" s="1252"/>
      <c r="X125" s="1252"/>
      <c r="Y125" s="1252"/>
      <c r="Z125" s="1252"/>
      <c r="AA125" s="1252"/>
      <c r="AB125" s="1252"/>
      <c r="AC125" s="1252"/>
      <c r="AD125" s="1252"/>
      <c r="AE125" s="1252"/>
      <c r="AF125" s="1252"/>
      <c r="AG125" s="1252"/>
      <c r="AH125" s="1252"/>
      <c r="AI125" s="1258"/>
      <c r="AJ125" s="1258"/>
      <c r="AK125" s="1191">
        <f>IF(D125="","",COUNT($F$122:$AJ$122)-AL125)</f>
        <v>27</v>
      </c>
      <c r="AL125" s="1192">
        <f>IF(D125="","",AQ125+AR125)</f>
        <v>0</v>
      </c>
      <c r="AM125" s="1192">
        <f>IF(D125="","",COUNTIF(F125:AJ125,"休"))</f>
        <v>0</v>
      </c>
      <c r="AN125" s="1193">
        <f>IF(D125="","",IFERROR(ROUND(AM125/AK125,3),""))</f>
        <v>0</v>
      </c>
      <c r="AO125" s="3398">
        <f>ROUND(AVERAGE(AN125:AN140),3)</f>
        <v>0</v>
      </c>
      <c r="AP125" s="1112"/>
      <c r="AQ125" s="1194">
        <f>+COUNTIF(F125:AJ125,"－")</f>
        <v>0</v>
      </c>
      <c r="AR125" s="1194">
        <f>+COUNTIF(F125:AJ125,"外")</f>
        <v>0</v>
      </c>
    </row>
    <row r="126" spans="2:44" s="1242" customFormat="1" ht="13.5" customHeight="1">
      <c r="B126" s="3393"/>
      <c r="C126" s="3396"/>
      <c r="D126" s="1195" t="s">
        <v>1982</v>
      </c>
      <c r="E126" s="1187"/>
      <c r="F126" s="1247"/>
      <c r="G126" s="1197"/>
      <c r="H126" s="1219"/>
      <c r="I126" s="1219"/>
      <c r="J126" s="1219"/>
      <c r="K126" s="1219"/>
      <c r="L126" s="1207"/>
      <c r="M126" s="1207"/>
      <c r="N126" s="1207"/>
      <c r="O126" s="1219"/>
      <c r="P126" s="1219"/>
      <c r="Q126" s="1219"/>
      <c r="R126" s="1219"/>
      <c r="S126" s="1207"/>
      <c r="T126" s="1207"/>
      <c r="U126" s="1207"/>
      <c r="V126" s="1219"/>
      <c r="W126" s="1219"/>
      <c r="X126" s="1219"/>
      <c r="Y126" s="1219"/>
      <c r="Z126" s="1207"/>
      <c r="AA126" s="1207"/>
      <c r="AB126" s="1207"/>
      <c r="AC126" s="1219"/>
      <c r="AD126" s="1219"/>
      <c r="AE126" s="1219"/>
      <c r="AF126" s="1219"/>
      <c r="AG126" s="1263"/>
      <c r="AH126" s="1207"/>
      <c r="AI126" s="1197"/>
      <c r="AJ126" s="1248"/>
      <c r="AK126" s="1191">
        <f t="shared" ref="AK126:AK130" si="79">IF(D126="","",COUNT($F$122:$AJ$122)-AL126)</f>
        <v>27</v>
      </c>
      <c r="AL126" s="1192">
        <f t="shared" ref="AL126:AL130" si="80">IF(D126="","",AQ126+AR126)</f>
        <v>0</v>
      </c>
      <c r="AM126" s="1192">
        <f t="shared" ref="AM126:AM130" si="81">IF(D126="","",COUNTIF(F126:AJ126,"休"))</f>
        <v>0</v>
      </c>
      <c r="AN126" s="1193">
        <f t="shared" ref="AN126:AN130" si="82">IF(D126="","",IFERROR(ROUND(AM126/AK126,3),""))</f>
        <v>0</v>
      </c>
      <c r="AO126" s="3399"/>
      <c r="AP126" s="1112"/>
      <c r="AQ126" s="1194">
        <f>+COUNTIF(F126:AJ126,"－")</f>
        <v>0</v>
      </c>
      <c r="AR126" s="1194">
        <f>+COUNTIF(F126:AJ126,"外")</f>
        <v>0</v>
      </c>
    </row>
    <row r="127" spans="2:44" s="1242" customFormat="1">
      <c r="B127" s="3393"/>
      <c r="C127" s="3396"/>
      <c r="D127" s="1201" t="s">
        <v>1983</v>
      </c>
      <c r="E127" s="1187"/>
      <c r="F127" s="1247"/>
      <c r="G127" s="1197"/>
      <c r="H127" s="1197"/>
      <c r="I127" s="1197"/>
      <c r="J127" s="1197"/>
      <c r="K127" s="1197"/>
      <c r="L127" s="1197"/>
      <c r="M127" s="1197"/>
      <c r="N127" s="1197"/>
      <c r="O127" s="1197"/>
      <c r="P127" s="1197"/>
      <c r="Q127" s="1197"/>
      <c r="R127" s="1197"/>
      <c r="S127" s="1197"/>
      <c r="T127" s="1197"/>
      <c r="U127" s="1197"/>
      <c r="V127" s="1197"/>
      <c r="W127" s="1197"/>
      <c r="X127" s="1197"/>
      <c r="Y127" s="1197"/>
      <c r="Z127" s="1197"/>
      <c r="AA127" s="1197"/>
      <c r="AB127" s="1197"/>
      <c r="AC127" s="1197"/>
      <c r="AD127" s="1197"/>
      <c r="AE127" s="1197"/>
      <c r="AF127" s="1197"/>
      <c r="AG127" s="1248"/>
      <c r="AH127" s="1248"/>
      <c r="AI127" s="1248"/>
      <c r="AJ127" s="1248"/>
      <c r="AK127" s="1191">
        <f t="shared" si="79"/>
        <v>27</v>
      </c>
      <c r="AL127" s="1192">
        <f t="shared" si="80"/>
        <v>0</v>
      </c>
      <c r="AM127" s="1192">
        <f t="shared" si="81"/>
        <v>0</v>
      </c>
      <c r="AN127" s="1193">
        <f t="shared" si="82"/>
        <v>0</v>
      </c>
      <c r="AO127" s="3399"/>
      <c r="AP127" s="1112"/>
      <c r="AQ127" s="1194">
        <f>+COUNTIF(F127:AJ127,"－")</f>
        <v>0</v>
      </c>
      <c r="AR127" s="1194">
        <f t="shared" ref="AR127:AR130" si="83">+COUNTIF(F127:AJ127,"外")</f>
        <v>0</v>
      </c>
    </row>
    <row r="128" spans="2:44" s="1242" customFormat="1">
      <c r="B128" s="3393"/>
      <c r="C128" s="3396"/>
      <c r="D128" s="1201" t="s">
        <v>1984</v>
      </c>
      <c r="E128" s="1202"/>
      <c r="F128" s="1247"/>
      <c r="G128" s="1197"/>
      <c r="H128" s="1197"/>
      <c r="I128" s="1197"/>
      <c r="J128" s="1197"/>
      <c r="K128" s="1197"/>
      <c r="L128" s="1197"/>
      <c r="M128" s="1197"/>
      <c r="N128" s="1197"/>
      <c r="O128" s="1197"/>
      <c r="P128" s="1197"/>
      <c r="Q128" s="1197"/>
      <c r="R128" s="1197"/>
      <c r="S128" s="1197"/>
      <c r="T128" s="1197"/>
      <c r="U128" s="1197"/>
      <c r="V128" s="1197"/>
      <c r="W128" s="1197"/>
      <c r="X128" s="1197"/>
      <c r="Y128" s="1197"/>
      <c r="Z128" s="1197"/>
      <c r="AA128" s="1197"/>
      <c r="AB128" s="1197"/>
      <c r="AC128" s="1197"/>
      <c r="AD128" s="1197"/>
      <c r="AE128" s="1197"/>
      <c r="AF128" s="1197"/>
      <c r="AG128" s="1197"/>
      <c r="AH128" s="1248"/>
      <c r="AI128" s="1248"/>
      <c r="AJ128" s="1248"/>
      <c r="AK128" s="1191">
        <f t="shared" si="79"/>
        <v>27</v>
      </c>
      <c r="AL128" s="1192">
        <f t="shared" si="80"/>
        <v>0</v>
      </c>
      <c r="AM128" s="1192">
        <f t="shared" si="81"/>
        <v>0</v>
      </c>
      <c r="AN128" s="1193">
        <f t="shared" si="82"/>
        <v>0</v>
      </c>
      <c r="AO128" s="3399"/>
      <c r="AP128" s="1112"/>
      <c r="AQ128" s="1194">
        <f>+COUNTIF(F128:AJ128,"－")</f>
        <v>0</v>
      </c>
      <c r="AR128" s="1194">
        <f t="shared" si="83"/>
        <v>0</v>
      </c>
    </row>
    <row r="129" spans="2:44" s="1242" customFormat="1">
      <c r="B129" s="3393"/>
      <c r="C129" s="3396"/>
      <c r="D129" s="1201" t="s">
        <v>1985</v>
      </c>
      <c r="E129" s="1187"/>
      <c r="F129" s="1247"/>
      <c r="G129" s="1197"/>
      <c r="H129" s="1197"/>
      <c r="I129" s="1197"/>
      <c r="J129" s="1197"/>
      <c r="K129" s="1197"/>
      <c r="L129" s="1197"/>
      <c r="M129" s="1197"/>
      <c r="N129" s="1197"/>
      <c r="O129" s="1197"/>
      <c r="P129" s="1197"/>
      <c r="Q129" s="1197"/>
      <c r="R129" s="1197"/>
      <c r="S129" s="1197"/>
      <c r="T129" s="1197"/>
      <c r="U129" s="1197"/>
      <c r="V129" s="1197"/>
      <c r="W129" s="1197"/>
      <c r="X129" s="1197"/>
      <c r="Y129" s="1197"/>
      <c r="Z129" s="1197"/>
      <c r="AA129" s="1197"/>
      <c r="AB129" s="1197"/>
      <c r="AC129" s="1197"/>
      <c r="AD129" s="1197"/>
      <c r="AE129" s="1197"/>
      <c r="AF129" s="1197"/>
      <c r="AG129" s="1197"/>
      <c r="AH129" s="1197"/>
      <c r="AI129" s="1197"/>
      <c r="AJ129" s="1197"/>
      <c r="AK129" s="1191">
        <f t="shared" si="79"/>
        <v>27</v>
      </c>
      <c r="AL129" s="1192">
        <f t="shared" si="80"/>
        <v>0</v>
      </c>
      <c r="AM129" s="1192">
        <f t="shared" si="81"/>
        <v>0</v>
      </c>
      <c r="AN129" s="1193">
        <f t="shared" si="82"/>
        <v>0</v>
      </c>
      <c r="AO129" s="3399"/>
      <c r="AP129" s="1112"/>
      <c r="AQ129" s="1194">
        <f t="shared" ref="AQ129:AQ130" si="84">+COUNTIF(F129:AJ129,"－")</f>
        <v>0</v>
      </c>
      <c r="AR129" s="1194">
        <f t="shared" si="83"/>
        <v>0</v>
      </c>
    </row>
    <row r="130" spans="2:44" s="1242" customFormat="1">
      <c r="B130" s="3394"/>
      <c r="C130" s="3397"/>
      <c r="D130" s="1203">
        <f>E$29</f>
        <v>0</v>
      </c>
      <c r="E130" s="1204"/>
      <c r="F130" s="1259"/>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8"/>
      <c r="AH130" s="1208"/>
      <c r="AI130" s="1208"/>
      <c r="AJ130" s="1208"/>
      <c r="AK130" s="1191">
        <f t="shared" si="79"/>
        <v>27</v>
      </c>
      <c r="AL130" s="1192">
        <f t="shared" si="80"/>
        <v>0</v>
      </c>
      <c r="AM130" s="1209">
        <f t="shared" si="81"/>
        <v>0</v>
      </c>
      <c r="AN130" s="1193">
        <f t="shared" si="82"/>
        <v>0</v>
      </c>
      <c r="AO130" s="3399"/>
      <c r="AP130" s="1112"/>
      <c r="AQ130" s="1194">
        <f t="shared" si="84"/>
        <v>0</v>
      </c>
      <c r="AR130" s="1194">
        <f t="shared" si="83"/>
        <v>0</v>
      </c>
    </row>
    <row r="131" spans="2:44" s="1242" customFormat="1">
      <c r="B131" s="3392" t="s">
        <v>858</v>
      </c>
      <c r="C131" s="3395" t="s">
        <v>859</v>
      </c>
      <c r="D131" s="1180" t="s">
        <v>1972</v>
      </c>
      <c r="E131" s="1210" t="s">
        <v>1994</v>
      </c>
      <c r="F131" s="1182"/>
      <c r="G131" s="1183"/>
      <c r="H131" s="1183"/>
      <c r="I131" s="1183"/>
      <c r="J131" s="1183"/>
      <c r="K131" s="1183"/>
      <c r="L131" s="1183"/>
      <c r="M131" s="1183"/>
      <c r="N131" s="1183"/>
      <c r="O131" s="1183"/>
      <c r="P131" s="1183"/>
      <c r="Q131" s="1183"/>
      <c r="R131" s="1183"/>
      <c r="S131" s="1183"/>
      <c r="T131" s="1183"/>
      <c r="U131" s="1183"/>
      <c r="V131" s="1183"/>
      <c r="W131" s="1183"/>
      <c r="X131" s="1183"/>
      <c r="Y131" s="1183"/>
      <c r="Z131" s="1183"/>
      <c r="AA131" s="1183"/>
      <c r="AB131" s="1183"/>
      <c r="AC131" s="1183"/>
      <c r="AD131" s="1183"/>
      <c r="AE131" s="1183"/>
      <c r="AF131" s="1183"/>
      <c r="AG131" s="1211"/>
      <c r="AH131" s="1211"/>
      <c r="AI131" s="1211"/>
      <c r="AJ131" s="1211"/>
      <c r="AK131" s="1212"/>
      <c r="AL131" s="1194"/>
      <c r="AM131" s="1213"/>
      <c r="AN131" s="1214"/>
      <c r="AO131" s="3399"/>
      <c r="AP131" s="1112"/>
      <c r="AQ131" s="1116"/>
      <c r="AR131" s="1116"/>
    </row>
    <row r="132" spans="2:44" s="1242" customFormat="1">
      <c r="B132" s="3393"/>
      <c r="C132" s="3396"/>
      <c r="D132" s="1215" t="s">
        <v>1981</v>
      </c>
      <c r="E132" s="1187"/>
      <c r="F132" s="1245"/>
      <c r="G132" s="1252"/>
      <c r="H132" s="1252"/>
      <c r="I132" s="1252"/>
      <c r="J132" s="1252"/>
      <c r="K132" s="1252"/>
      <c r="L132" s="1252"/>
      <c r="M132" s="1252"/>
      <c r="N132" s="1252"/>
      <c r="O132" s="1252"/>
      <c r="P132" s="1252"/>
      <c r="Q132" s="1252"/>
      <c r="R132" s="1252"/>
      <c r="S132" s="1252"/>
      <c r="T132" s="1252"/>
      <c r="U132" s="1252"/>
      <c r="V132" s="1252"/>
      <c r="W132" s="1252"/>
      <c r="X132" s="1252"/>
      <c r="Y132" s="1252"/>
      <c r="Z132" s="1252"/>
      <c r="AA132" s="1252"/>
      <c r="AB132" s="1252"/>
      <c r="AC132" s="1252"/>
      <c r="AD132" s="1252"/>
      <c r="AE132" s="1252"/>
      <c r="AF132" s="1252"/>
      <c r="AG132" s="1252"/>
      <c r="AH132" s="1252"/>
      <c r="AI132" s="1252"/>
      <c r="AJ132" s="1252"/>
      <c r="AK132" s="1191">
        <f>IF(D132="","",COUNT($F$122:$AJ$122)-AL132)</f>
        <v>27</v>
      </c>
      <c r="AL132" s="1192">
        <f>IF(D132="","",AQ132+AR132)</f>
        <v>0</v>
      </c>
      <c r="AM132" s="1192">
        <f>IF(D132="","",COUNTIF(F132:AJ132,"休"))</f>
        <v>0</v>
      </c>
      <c r="AN132" s="1193">
        <f>IF(D132="","",IFERROR(ROUND(AM132/AK132,3),""))</f>
        <v>0</v>
      </c>
      <c r="AO132" s="3399"/>
      <c r="AP132" s="1112"/>
      <c r="AQ132" s="1194">
        <f>+COUNTIF(F132:AJ132,"－")</f>
        <v>0</v>
      </c>
      <c r="AR132" s="1194">
        <f>+COUNTIF(F132:AJ132,"外")</f>
        <v>0</v>
      </c>
    </row>
    <row r="133" spans="2:44" s="1242" customFormat="1">
      <c r="B133" s="3393"/>
      <c r="C133" s="3396"/>
      <c r="D133" s="1195" t="s">
        <v>1982</v>
      </c>
      <c r="E133" s="1216"/>
      <c r="F133" s="1254"/>
      <c r="G133" s="1207"/>
      <c r="H133" s="1219"/>
      <c r="I133" s="1219"/>
      <c r="J133" s="1207"/>
      <c r="K133" s="1207"/>
      <c r="L133" s="1207"/>
      <c r="M133" s="1207"/>
      <c r="N133" s="1207"/>
      <c r="O133" s="1219"/>
      <c r="P133" s="1219"/>
      <c r="Q133" s="1219"/>
      <c r="R133" s="1219"/>
      <c r="S133" s="1207"/>
      <c r="T133" s="1207"/>
      <c r="U133" s="1207"/>
      <c r="V133" s="1219"/>
      <c r="W133" s="1219"/>
      <c r="X133" s="1207"/>
      <c r="Y133" s="1207"/>
      <c r="Z133" s="1207"/>
      <c r="AA133" s="1207"/>
      <c r="AB133" s="1207"/>
      <c r="AC133" s="1219"/>
      <c r="AD133" s="1219"/>
      <c r="AE133" s="1207"/>
      <c r="AF133" s="1207"/>
      <c r="AG133" s="1207"/>
      <c r="AH133" s="1207"/>
      <c r="AI133" s="1207"/>
      <c r="AJ133" s="1207"/>
      <c r="AK133" s="1191">
        <f t="shared" ref="AK133:AK135" si="85">IF(D133="","",COUNT($F$122:$AJ$122)-AL133)</f>
        <v>27</v>
      </c>
      <c r="AL133" s="1192">
        <f t="shared" ref="AL133:AL135" si="86">IF(D133="","",AQ133+AR133)</f>
        <v>0</v>
      </c>
      <c r="AM133" s="1192">
        <f t="shared" ref="AM133:AM135" si="87">IF(D133="","",COUNTIF(F133:AJ133,"休"))</f>
        <v>0</v>
      </c>
      <c r="AN133" s="1193">
        <f t="shared" ref="AN133:AN135" si="88">IF(D133="","",IFERROR(ROUND(AM133/AK133,3),""))</f>
        <v>0</v>
      </c>
      <c r="AO133" s="3399"/>
      <c r="AP133" s="1112"/>
      <c r="AQ133" s="1194">
        <f>+COUNTIF(F133:AJ133,"－")</f>
        <v>0</v>
      </c>
      <c r="AR133" s="1194">
        <f>+COUNTIF(F133:AJ133,"外")</f>
        <v>0</v>
      </c>
    </row>
    <row r="134" spans="2:44" s="1242" customFormat="1">
      <c r="B134" s="3393"/>
      <c r="C134" s="3396"/>
      <c r="D134" s="1112"/>
      <c r="E134" s="1216"/>
      <c r="F134" s="1247"/>
      <c r="G134" s="1197"/>
      <c r="H134" s="1197"/>
      <c r="I134" s="1197"/>
      <c r="J134" s="1197"/>
      <c r="K134" s="1197"/>
      <c r="L134" s="1197"/>
      <c r="M134" s="1197"/>
      <c r="N134" s="1197"/>
      <c r="O134" s="1197"/>
      <c r="P134" s="1197"/>
      <c r="Q134" s="1197"/>
      <c r="R134" s="1197"/>
      <c r="S134" s="1197"/>
      <c r="T134" s="1197"/>
      <c r="U134" s="1197"/>
      <c r="V134" s="1197"/>
      <c r="W134" s="1197"/>
      <c r="X134" s="1197"/>
      <c r="Y134" s="1197"/>
      <c r="Z134" s="1197"/>
      <c r="AA134" s="1197"/>
      <c r="AB134" s="1197"/>
      <c r="AC134" s="1197"/>
      <c r="AD134" s="1197"/>
      <c r="AE134" s="1197"/>
      <c r="AF134" s="1197"/>
      <c r="AG134" s="1198"/>
      <c r="AH134" s="1198"/>
      <c r="AI134" s="1198"/>
      <c r="AJ134" s="1198"/>
      <c r="AK134" s="1191" t="str">
        <f t="shared" si="85"/>
        <v/>
      </c>
      <c r="AL134" s="1192" t="str">
        <f t="shared" si="86"/>
        <v/>
      </c>
      <c r="AM134" s="1192" t="str">
        <f t="shared" si="87"/>
        <v/>
      </c>
      <c r="AN134" s="1193" t="str">
        <f t="shared" si="88"/>
        <v/>
      </c>
      <c r="AO134" s="3399"/>
      <c r="AP134" s="1112"/>
      <c r="AQ134" s="1194">
        <f>+COUNTIF(F134:AJ134,"－")</f>
        <v>0</v>
      </c>
      <c r="AR134" s="1194">
        <f>+COUNTIF(F134:AJ134,"外")</f>
        <v>0</v>
      </c>
    </row>
    <row r="135" spans="2:44" s="1242" customFormat="1">
      <c r="B135" s="3393"/>
      <c r="C135" s="3397"/>
      <c r="D135" s="1217"/>
      <c r="E135" s="1218"/>
      <c r="F135" s="1260"/>
      <c r="G135" s="1219"/>
      <c r="H135" s="1219"/>
      <c r="I135" s="1219"/>
      <c r="J135" s="1219"/>
      <c r="K135" s="1219"/>
      <c r="L135" s="1219"/>
      <c r="M135" s="1219"/>
      <c r="N135" s="1219"/>
      <c r="O135" s="1219"/>
      <c r="P135" s="1219"/>
      <c r="Q135" s="1219"/>
      <c r="R135" s="1219"/>
      <c r="S135" s="1219"/>
      <c r="T135" s="1219"/>
      <c r="U135" s="1219"/>
      <c r="V135" s="1219"/>
      <c r="W135" s="1219"/>
      <c r="X135" s="1219"/>
      <c r="Y135" s="1219"/>
      <c r="Z135" s="1219"/>
      <c r="AA135" s="1219"/>
      <c r="AB135" s="1219"/>
      <c r="AC135" s="1219"/>
      <c r="AD135" s="1219"/>
      <c r="AE135" s="1219"/>
      <c r="AF135" s="1219"/>
      <c r="AG135" s="1190"/>
      <c r="AH135" s="1190"/>
      <c r="AI135" s="1190"/>
      <c r="AJ135" s="1190"/>
      <c r="AK135" s="1191" t="str">
        <f t="shared" si="85"/>
        <v/>
      </c>
      <c r="AL135" s="1192" t="str">
        <f t="shared" si="86"/>
        <v/>
      </c>
      <c r="AM135" s="1192" t="str">
        <f t="shared" si="87"/>
        <v/>
      </c>
      <c r="AN135" s="1193" t="str">
        <f t="shared" si="88"/>
        <v/>
      </c>
      <c r="AO135" s="3399"/>
      <c r="AP135" s="1112"/>
      <c r="AQ135" s="1194">
        <f>+COUNTIF(F135:AJ135,"－")</f>
        <v>0</v>
      </c>
      <c r="AR135" s="1194">
        <f>+COUNTIF(F135:AJ135,"外")</f>
        <v>0</v>
      </c>
    </row>
    <row r="136" spans="2:44" s="1242" customFormat="1">
      <c r="B136" s="3393"/>
      <c r="C136" s="3395" t="s">
        <v>860</v>
      </c>
      <c r="D136" s="1180" t="s">
        <v>1972</v>
      </c>
      <c r="E136" s="1220" t="s">
        <v>1994</v>
      </c>
      <c r="F136" s="1182"/>
      <c r="G136" s="1183"/>
      <c r="H136" s="1183"/>
      <c r="I136" s="1183"/>
      <c r="J136" s="1183"/>
      <c r="K136" s="1183"/>
      <c r="L136" s="1183"/>
      <c r="M136" s="1183"/>
      <c r="N136" s="1183"/>
      <c r="O136" s="1183"/>
      <c r="P136" s="1183"/>
      <c r="Q136" s="1183"/>
      <c r="R136" s="1183"/>
      <c r="S136" s="1183"/>
      <c r="T136" s="1183"/>
      <c r="U136" s="1183"/>
      <c r="V136" s="1183"/>
      <c r="W136" s="1183"/>
      <c r="X136" s="1183"/>
      <c r="Y136" s="1183"/>
      <c r="Z136" s="1183"/>
      <c r="AA136" s="1183"/>
      <c r="AB136" s="1183"/>
      <c r="AC136" s="1183"/>
      <c r="AD136" s="1183"/>
      <c r="AE136" s="1183"/>
      <c r="AF136" s="1183"/>
      <c r="AG136" s="1211"/>
      <c r="AH136" s="1211"/>
      <c r="AI136" s="1211"/>
      <c r="AJ136" s="1211"/>
      <c r="AK136" s="1212"/>
      <c r="AL136" s="1194"/>
      <c r="AM136" s="1221"/>
      <c r="AN136" s="1214"/>
      <c r="AO136" s="3399"/>
      <c r="AP136" s="1112"/>
      <c r="AQ136" s="1116"/>
      <c r="AR136" s="1116"/>
    </row>
    <row r="137" spans="2:44" s="1242" customFormat="1">
      <c r="B137" s="3393"/>
      <c r="C137" s="3396"/>
      <c r="D137" s="1222" t="s">
        <v>1982</v>
      </c>
      <c r="E137" s="1187"/>
      <c r="F137" s="1188"/>
      <c r="G137" s="1189"/>
      <c r="H137" s="1189"/>
      <c r="I137" s="1252"/>
      <c r="J137" s="1252"/>
      <c r="K137" s="1189"/>
      <c r="L137" s="1189"/>
      <c r="M137" s="1189"/>
      <c r="N137" s="1189"/>
      <c r="O137" s="1252"/>
      <c r="P137" s="1252"/>
      <c r="Q137" s="1189"/>
      <c r="R137" s="1189"/>
      <c r="S137" s="1189"/>
      <c r="T137" s="1189"/>
      <c r="U137" s="1252"/>
      <c r="V137" s="1252"/>
      <c r="W137" s="1189"/>
      <c r="X137" s="1189"/>
      <c r="Y137" s="1189"/>
      <c r="Z137" s="1189"/>
      <c r="AA137" s="1252"/>
      <c r="AB137" s="1252"/>
      <c r="AC137" s="1189"/>
      <c r="AD137" s="1189"/>
      <c r="AE137" s="1252"/>
      <c r="AF137" s="1252"/>
      <c r="AG137" s="1189"/>
      <c r="AH137" s="1189"/>
      <c r="AI137" s="1189"/>
      <c r="AJ137" s="1189"/>
      <c r="AK137" s="1191">
        <f>IF(D137="","",COUNT($F$122:$AJ$122)-AL137)</f>
        <v>27</v>
      </c>
      <c r="AL137" s="1192">
        <f>IF(D137="","",AQ137+AR137)</f>
        <v>0</v>
      </c>
      <c r="AM137" s="1192">
        <f>IF(D137="","",COUNTIF(F137:AJ137,"休"))</f>
        <v>0</v>
      </c>
      <c r="AN137" s="1193">
        <f>IF(D137="","",IFERROR(ROUND(AM137/AK137,3),""))</f>
        <v>0</v>
      </c>
      <c r="AO137" s="3399"/>
      <c r="AP137" s="1112"/>
      <c r="AQ137" s="1194">
        <f>+COUNTIF(F137:AJ137,"－")</f>
        <v>0</v>
      </c>
      <c r="AR137" s="1194">
        <f>+COUNTIF(F137:AJ137,"外")</f>
        <v>0</v>
      </c>
    </row>
    <row r="138" spans="2:44" s="1242" customFormat="1">
      <c r="B138" s="3393"/>
      <c r="C138" s="3396"/>
      <c r="D138" s="1112"/>
      <c r="E138" s="1216"/>
      <c r="F138" s="1196"/>
      <c r="G138" s="1197"/>
      <c r="H138" s="1197"/>
      <c r="I138" s="1197"/>
      <c r="J138" s="1197"/>
      <c r="K138" s="1197"/>
      <c r="L138" s="1197"/>
      <c r="M138" s="1197"/>
      <c r="N138" s="1197"/>
      <c r="O138" s="1197"/>
      <c r="P138" s="1197"/>
      <c r="Q138" s="1197"/>
      <c r="R138" s="1197"/>
      <c r="S138" s="1197"/>
      <c r="T138" s="1197"/>
      <c r="U138" s="1197"/>
      <c r="V138" s="1197"/>
      <c r="W138" s="1197"/>
      <c r="X138" s="1197"/>
      <c r="Y138" s="1197"/>
      <c r="Z138" s="1197"/>
      <c r="AA138" s="1197"/>
      <c r="AB138" s="1197"/>
      <c r="AC138" s="1197"/>
      <c r="AD138" s="1197"/>
      <c r="AE138" s="1197"/>
      <c r="AF138" s="1197"/>
      <c r="AG138" s="1198"/>
      <c r="AH138" s="1198"/>
      <c r="AI138" s="1198"/>
      <c r="AJ138" s="1198"/>
      <c r="AK138" s="1191" t="str">
        <f t="shared" ref="AK138:AK140" si="89">IF(D138="","",COUNT($F$122:$AJ$122)-AL138)</f>
        <v/>
      </c>
      <c r="AL138" s="1192" t="str">
        <f t="shared" ref="AL138:AL140" si="90">IF(D138="","",AQ138+AR138)</f>
        <v/>
      </c>
      <c r="AM138" s="1192" t="str">
        <f t="shared" ref="AM138:AM140" si="91">IF(D138="","",COUNTIF(F138:AJ138,"休"))</f>
        <v/>
      </c>
      <c r="AN138" s="1193" t="str">
        <f t="shared" ref="AN138:AN140" si="92">IF(D138="","",IFERROR(ROUND(AM138/AK138,3),""))</f>
        <v/>
      </c>
      <c r="AO138" s="3399"/>
      <c r="AP138" s="1112"/>
      <c r="AQ138" s="1194">
        <f>+COUNTIF(F138:AJ138,"－")</f>
        <v>0</v>
      </c>
      <c r="AR138" s="1194">
        <f>+COUNTIF(F138:AJ138,"外")</f>
        <v>0</v>
      </c>
    </row>
    <row r="139" spans="2:44" s="1242" customFormat="1">
      <c r="B139" s="3393"/>
      <c r="C139" s="3396"/>
      <c r="D139" s="1224"/>
      <c r="E139" s="1216"/>
      <c r="F139" s="1196"/>
      <c r="G139" s="1197"/>
      <c r="H139" s="1197"/>
      <c r="I139" s="1197"/>
      <c r="J139" s="1197"/>
      <c r="K139" s="1197"/>
      <c r="L139" s="1197"/>
      <c r="M139" s="1197"/>
      <c r="N139" s="1197"/>
      <c r="O139" s="1197"/>
      <c r="P139" s="1197"/>
      <c r="Q139" s="1197"/>
      <c r="R139" s="1197"/>
      <c r="S139" s="1197"/>
      <c r="T139" s="1197"/>
      <c r="U139" s="1197"/>
      <c r="V139" s="1197"/>
      <c r="W139" s="1197"/>
      <c r="X139" s="1197"/>
      <c r="Y139" s="1197"/>
      <c r="Z139" s="1197"/>
      <c r="AA139" s="1197"/>
      <c r="AB139" s="1197"/>
      <c r="AC139" s="1197"/>
      <c r="AD139" s="1197"/>
      <c r="AE139" s="1197"/>
      <c r="AF139" s="1197"/>
      <c r="AG139" s="1198"/>
      <c r="AH139" s="1198"/>
      <c r="AI139" s="1198"/>
      <c r="AJ139" s="1198"/>
      <c r="AK139" s="1191" t="str">
        <f t="shared" si="89"/>
        <v/>
      </c>
      <c r="AL139" s="1192" t="str">
        <f t="shared" si="90"/>
        <v/>
      </c>
      <c r="AM139" s="1192" t="str">
        <f t="shared" si="91"/>
        <v/>
      </c>
      <c r="AN139" s="1193" t="str">
        <f t="shared" si="92"/>
        <v/>
      </c>
      <c r="AO139" s="3399"/>
      <c r="AP139" s="1112"/>
      <c r="AQ139" s="1194">
        <f>+COUNTIF(F139:AJ139,"－")</f>
        <v>0</v>
      </c>
      <c r="AR139" s="1194">
        <f>+COUNTIF(F139:AJ139,"外")</f>
        <v>0</v>
      </c>
    </row>
    <row r="140" spans="2:44" s="1242" customFormat="1" ht="14.25" thickBot="1">
      <c r="B140" s="3394"/>
      <c r="C140" s="3397"/>
      <c r="D140" s="1217"/>
      <c r="E140" s="1218"/>
      <c r="F140" s="1259"/>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26"/>
      <c r="AH140" s="1226"/>
      <c r="AI140" s="1226"/>
      <c r="AJ140" s="1226"/>
      <c r="AK140" s="1227" t="str">
        <f t="shared" si="89"/>
        <v/>
      </c>
      <c r="AL140" s="1209" t="str">
        <f t="shared" si="90"/>
        <v/>
      </c>
      <c r="AM140" s="1209" t="str">
        <f t="shared" si="91"/>
        <v/>
      </c>
      <c r="AN140" s="1193" t="str">
        <f t="shared" si="92"/>
        <v/>
      </c>
      <c r="AO140" s="3400"/>
      <c r="AP140" s="1112"/>
      <c r="AQ140" s="1194">
        <f>+COUNTIF(F140:AJ140,"－")</f>
        <v>0</v>
      </c>
      <c r="AR140" s="1194">
        <f>+COUNTIF(F140:AJ140,"外")</f>
        <v>0</v>
      </c>
    </row>
    <row r="141" spans="2:44" ht="14.25" thickBot="1">
      <c r="B141" s="1229"/>
      <c r="C141" s="1230"/>
      <c r="D141" s="1224"/>
      <c r="E141" s="1166"/>
      <c r="F141" s="1190"/>
      <c r="G141" s="1190"/>
      <c r="H141" s="1190"/>
      <c r="I141" s="1190"/>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231"/>
      <c r="AL141" s="1232"/>
      <c r="AN141" s="1233" t="s">
        <v>1998</v>
      </c>
      <c r="AO141" s="1234" t="str">
        <f>IF(AO125&gt;=0.285,"OK","NG")</f>
        <v>NG</v>
      </c>
      <c r="AQ141" s="1232"/>
      <c r="AR141" s="1232"/>
    </row>
    <row r="142" spans="2:44">
      <c r="B142" s="1229"/>
      <c r="C142" s="1230"/>
      <c r="D142" s="1224"/>
      <c r="E142" s="1166"/>
      <c r="F142" s="1190"/>
      <c r="G142" s="1190"/>
      <c r="H142" s="1190"/>
      <c r="I142" s="1190"/>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231"/>
      <c r="AL142" s="1232"/>
      <c r="AN142" s="1264"/>
      <c r="AO142" s="1193"/>
      <c r="AQ142" s="1232"/>
      <c r="AR142" s="1232"/>
    </row>
    <row r="143" spans="2:44" hidden="1">
      <c r="F143" s="1113" t="e">
        <f>YEAR(F146)</f>
        <v>#VALUE!</v>
      </c>
      <c r="G143" s="1113" t="e">
        <f>MONTH(F146)</f>
        <v>#VALUE!</v>
      </c>
    </row>
    <row r="144" spans="2:44">
      <c r="B144" s="3401"/>
      <c r="C144" s="3402"/>
      <c r="D144" s="3403"/>
      <c r="E144" s="1236" t="s">
        <v>1986</v>
      </c>
      <c r="F144" s="3410" t="str">
        <f>F146</f>
        <v/>
      </c>
      <c r="G144" s="3411"/>
      <c r="H144" s="3411"/>
      <c r="I144" s="3411"/>
      <c r="J144" s="3411"/>
      <c r="K144" s="3411"/>
      <c r="L144" s="3411"/>
      <c r="M144" s="3411"/>
      <c r="N144" s="3411"/>
      <c r="O144" s="3411"/>
      <c r="P144" s="3411"/>
      <c r="Q144" s="3411"/>
      <c r="R144" s="3411"/>
      <c r="S144" s="3411"/>
      <c r="T144" s="3411"/>
      <c r="U144" s="3411"/>
      <c r="V144" s="3411"/>
      <c r="W144" s="3411"/>
      <c r="X144" s="3411"/>
      <c r="Y144" s="3411"/>
      <c r="Z144" s="3411"/>
      <c r="AA144" s="3411"/>
      <c r="AB144" s="3411"/>
      <c r="AC144" s="3411"/>
      <c r="AD144" s="3411"/>
      <c r="AE144" s="3411"/>
      <c r="AF144" s="3411"/>
      <c r="AG144" s="3411"/>
      <c r="AH144" s="3411"/>
      <c r="AI144" s="3411"/>
      <c r="AJ144" s="3411"/>
      <c r="AK144" s="3413" t="s">
        <v>861</v>
      </c>
      <c r="AL144" s="3416" t="s">
        <v>862</v>
      </c>
      <c r="AM144" s="3419" t="s">
        <v>854</v>
      </c>
      <c r="AN144" s="3367" t="s">
        <v>1987</v>
      </c>
      <c r="AO144" s="3365" t="s">
        <v>1988</v>
      </c>
      <c r="AQ144" s="3388" t="s">
        <v>1989</v>
      </c>
      <c r="AR144" s="3388" t="s">
        <v>890</v>
      </c>
    </row>
    <row r="145" spans="2:44" ht="13.5" hidden="1" customHeight="1">
      <c r="B145" s="3404"/>
      <c r="C145" s="3405"/>
      <c r="D145" s="3406"/>
      <c r="E145" s="1237"/>
      <c r="F145" s="1173" t="e">
        <f>DATE($F143,$G143,1)</f>
        <v>#VALUE!</v>
      </c>
      <c r="G145" s="1173" t="e">
        <f t="shared" ref="G145:AJ145" si="93">F145+1</f>
        <v>#VALUE!</v>
      </c>
      <c r="H145" s="1173" t="e">
        <f t="shared" si="93"/>
        <v>#VALUE!</v>
      </c>
      <c r="I145" s="1173" t="e">
        <f t="shared" si="93"/>
        <v>#VALUE!</v>
      </c>
      <c r="J145" s="1173" t="e">
        <f t="shared" si="93"/>
        <v>#VALUE!</v>
      </c>
      <c r="K145" s="1173" t="e">
        <f t="shared" si="93"/>
        <v>#VALUE!</v>
      </c>
      <c r="L145" s="1173" t="e">
        <f t="shared" si="93"/>
        <v>#VALUE!</v>
      </c>
      <c r="M145" s="1173" t="e">
        <f t="shared" si="93"/>
        <v>#VALUE!</v>
      </c>
      <c r="N145" s="1173" t="e">
        <f t="shared" si="93"/>
        <v>#VALUE!</v>
      </c>
      <c r="O145" s="1173" t="e">
        <f t="shared" si="93"/>
        <v>#VALUE!</v>
      </c>
      <c r="P145" s="1173" t="e">
        <f t="shared" si="93"/>
        <v>#VALUE!</v>
      </c>
      <c r="Q145" s="1173" t="e">
        <f t="shared" si="93"/>
        <v>#VALUE!</v>
      </c>
      <c r="R145" s="1173" t="e">
        <f t="shared" si="93"/>
        <v>#VALUE!</v>
      </c>
      <c r="S145" s="1173" t="e">
        <f t="shared" si="93"/>
        <v>#VALUE!</v>
      </c>
      <c r="T145" s="1173" t="e">
        <f t="shared" si="93"/>
        <v>#VALUE!</v>
      </c>
      <c r="U145" s="1173" t="e">
        <f t="shared" si="93"/>
        <v>#VALUE!</v>
      </c>
      <c r="V145" s="1173" t="e">
        <f t="shared" si="93"/>
        <v>#VALUE!</v>
      </c>
      <c r="W145" s="1173" t="e">
        <f t="shared" si="93"/>
        <v>#VALUE!</v>
      </c>
      <c r="X145" s="1173" t="e">
        <f t="shared" si="93"/>
        <v>#VALUE!</v>
      </c>
      <c r="Y145" s="1173" t="e">
        <f t="shared" si="93"/>
        <v>#VALUE!</v>
      </c>
      <c r="Z145" s="1173" t="e">
        <f t="shared" si="93"/>
        <v>#VALUE!</v>
      </c>
      <c r="AA145" s="1173" t="e">
        <f t="shared" si="93"/>
        <v>#VALUE!</v>
      </c>
      <c r="AB145" s="1173" t="e">
        <f t="shared" si="93"/>
        <v>#VALUE!</v>
      </c>
      <c r="AC145" s="1173" t="e">
        <f t="shared" si="93"/>
        <v>#VALUE!</v>
      </c>
      <c r="AD145" s="1173" t="e">
        <f t="shared" si="93"/>
        <v>#VALUE!</v>
      </c>
      <c r="AE145" s="1173" t="e">
        <f t="shared" si="93"/>
        <v>#VALUE!</v>
      </c>
      <c r="AF145" s="1173" t="e">
        <f t="shared" si="93"/>
        <v>#VALUE!</v>
      </c>
      <c r="AG145" s="1173" t="e">
        <f t="shared" si="93"/>
        <v>#VALUE!</v>
      </c>
      <c r="AH145" s="1173" t="e">
        <f t="shared" si="93"/>
        <v>#VALUE!</v>
      </c>
      <c r="AI145" s="1173" t="e">
        <f t="shared" si="93"/>
        <v>#VALUE!</v>
      </c>
      <c r="AJ145" s="1173" t="e">
        <f t="shared" si="93"/>
        <v>#VALUE!</v>
      </c>
      <c r="AK145" s="3414"/>
      <c r="AL145" s="3417"/>
      <c r="AM145" s="3420"/>
      <c r="AN145" s="3367"/>
      <c r="AO145" s="3365"/>
      <c r="AQ145" s="3388"/>
      <c r="AR145" s="3388"/>
    </row>
    <row r="146" spans="2:44">
      <c r="B146" s="3404"/>
      <c r="C146" s="3405"/>
      <c r="D146" s="3406"/>
      <c r="E146" s="1238" t="s">
        <v>1990</v>
      </c>
      <c r="F146" s="1239" t="str">
        <f>IF(EDATE(F121,1)&gt;$F$7,"",EDATE(F121,1))</f>
        <v/>
      </c>
      <c r="G146" s="1173" t="e">
        <f t="shared" ref="G146:AJ146" si="94">IF(G145&gt;$F$7,"",IF(F146=EOMONTH(DATE($F143,$G143,1),0),"",IF(F146="","",F146+1)))</f>
        <v>#VALUE!</v>
      </c>
      <c r="H146" s="1173" t="e">
        <f t="shared" si="94"/>
        <v>#VALUE!</v>
      </c>
      <c r="I146" s="1173" t="e">
        <f t="shared" si="94"/>
        <v>#VALUE!</v>
      </c>
      <c r="J146" s="1173" t="e">
        <f t="shared" si="94"/>
        <v>#VALUE!</v>
      </c>
      <c r="K146" s="1173" t="e">
        <f t="shared" si="94"/>
        <v>#VALUE!</v>
      </c>
      <c r="L146" s="1173" t="e">
        <f t="shared" si="94"/>
        <v>#VALUE!</v>
      </c>
      <c r="M146" s="1173" t="e">
        <f t="shared" si="94"/>
        <v>#VALUE!</v>
      </c>
      <c r="N146" s="1173" t="e">
        <f t="shared" si="94"/>
        <v>#VALUE!</v>
      </c>
      <c r="O146" s="1173" t="e">
        <f t="shared" si="94"/>
        <v>#VALUE!</v>
      </c>
      <c r="P146" s="1173" t="e">
        <f t="shared" si="94"/>
        <v>#VALUE!</v>
      </c>
      <c r="Q146" s="1173" t="e">
        <f t="shared" si="94"/>
        <v>#VALUE!</v>
      </c>
      <c r="R146" s="1173" t="e">
        <f t="shared" si="94"/>
        <v>#VALUE!</v>
      </c>
      <c r="S146" s="1173" t="e">
        <f t="shared" si="94"/>
        <v>#VALUE!</v>
      </c>
      <c r="T146" s="1173" t="e">
        <f t="shared" si="94"/>
        <v>#VALUE!</v>
      </c>
      <c r="U146" s="1173" t="e">
        <f t="shared" si="94"/>
        <v>#VALUE!</v>
      </c>
      <c r="V146" s="1173" t="e">
        <f t="shared" si="94"/>
        <v>#VALUE!</v>
      </c>
      <c r="W146" s="1173" t="e">
        <f t="shared" si="94"/>
        <v>#VALUE!</v>
      </c>
      <c r="X146" s="1173" t="e">
        <f t="shared" si="94"/>
        <v>#VALUE!</v>
      </c>
      <c r="Y146" s="1173" t="e">
        <f t="shared" si="94"/>
        <v>#VALUE!</v>
      </c>
      <c r="Z146" s="1173" t="e">
        <f t="shared" si="94"/>
        <v>#VALUE!</v>
      </c>
      <c r="AA146" s="1173" t="e">
        <f t="shared" si="94"/>
        <v>#VALUE!</v>
      </c>
      <c r="AB146" s="1173" t="e">
        <f t="shared" si="94"/>
        <v>#VALUE!</v>
      </c>
      <c r="AC146" s="1173" t="e">
        <f t="shared" si="94"/>
        <v>#VALUE!</v>
      </c>
      <c r="AD146" s="1173" t="e">
        <f t="shared" si="94"/>
        <v>#VALUE!</v>
      </c>
      <c r="AE146" s="1173" t="e">
        <f t="shared" si="94"/>
        <v>#VALUE!</v>
      </c>
      <c r="AF146" s="1173" t="e">
        <f t="shared" si="94"/>
        <v>#VALUE!</v>
      </c>
      <c r="AG146" s="1173" t="e">
        <f t="shared" si="94"/>
        <v>#VALUE!</v>
      </c>
      <c r="AH146" s="1173" t="e">
        <f t="shared" si="94"/>
        <v>#VALUE!</v>
      </c>
      <c r="AI146" s="1173" t="e">
        <f t="shared" si="94"/>
        <v>#VALUE!</v>
      </c>
      <c r="AJ146" s="1173" t="e">
        <f t="shared" si="94"/>
        <v>#VALUE!</v>
      </c>
      <c r="AK146" s="3414"/>
      <c r="AL146" s="3417"/>
      <c r="AM146" s="3420"/>
      <c r="AN146" s="3367"/>
      <c r="AO146" s="3365"/>
      <c r="AQ146" s="3388"/>
      <c r="AR146" s="3388"/>
    </row>
    <row r="147" spans="2:44" s="1242" customFormat="1">
      <c r="B147" s="3407"/>
      <c r="C147" s="3408"/>
      <c r="D147" s="3409"/>
      <c r="E147" s="1240" t="s">
        <v>846</v>
      </c>
      <c r="F147" s="1241" t="str">
        <f>IFERROR(TEXT(WEEKDAY(+F146),"aaa"),"")</f>
        <v/>
      </c>
      <c r="G147" s="1241" t="str">
        <f t="shared" ref="G147:AJ147" si="95">IFERROR(TEXT(WEEKDAY(+G146),"aaa"),"")</f>
        <v/>
      </c>
      <c r="H147" s="1241" t="str">
        <f t="shared" si="95"/>
        <v/>
      </c>
      <c r="I147" s="1241" t="str">
        <f t="shared" si="95"/>
        <v/>
      </c>
      <c r="J147" s="1241" t="str">
        <f t="shared" si="95"/>
        <v/>
      </c>
      <c r="K147" s="1241" t="str">
        <f t="shared" si="95"/>
        <v/>
      </c>
      <c r="L147" s="1241" t="str">
        <f t="shared" si="95"/>
        <v/>
      </c>
      <c r="M147" s="1241" t="str">
        <f t="shared" si="95"/>
        <v/>
      </c>
      <c r="N147" s="1241" t="str">
        <f t="shared" si="95"/>
        <v/>
      </c>
      <c r="O147" s="1241" t="str">
        <f t="shared" si="95"/>
        <v/>
      </c>
      <c r="P147" s="1241" t="str">
        <f t="shared" si="95"/>
        <v/>
      </c>
      <c r="Q147" s="1241" t="str">
        <f t="shared" si="95"/>
        <v/>
      </c>
      <c r="R147" s="1241" t="str">
        <f t="shared" si="95"/>
        <v/>
      </c>
      <c r="S147" s="1241" t="str">
        <f t="shared" si="95"/>
        <v/>
      </c>
      <c r="T147" s="1241" t="str">
        <f t="shared" si="95"/>
        <v/>
      </c>
      <c r="U147" s="1241" t="str">
        <f t="shared" si="95"/>
        <v/>
      </c>
      <c r="V147" s="1241" t="str">
        <f t="shared" si="95"/>
        <v/>
      </c>
      <c r="W147" s="1241" t="str">
        <f t="shared" si="95"/>
        <v/>
      </c>
      <c r="X147" s="1241" t="str">
        <f t="shared" si="95"/>
        <v/>
      </c>
      <c r="Y147" s="1241" t="str">
        <f t="shared" si="95"/>
        <v/>
      </c>
      <c r="Z147" s="1241" t="str">
        <f t="shared" si="95"/>
        <v/>
      </c>
      <c r="AA147" s="1241" t="str">
        <f t="shared" si="95"/>
        <v/>
      </c>
      <c r="AB147" s="1241" t="str">
        <f t="shared" si="95"/>
        <v/>
      </c>
      <c r="AC147" s="1241" t="str">
        <f t="shared" si="95"/>
        <v/>
      </c>
      <c r="AD147" s="1241" t="str">
        <f t="shared" si="95"/>
        <v/>
      </c>
      <c r="AE147" s="1241" t="str">
        <f t="shared" si="95"/>
        <v/>
      </c>
      <c r="AF147" s="1241" t="str">
        <f t="shared" si="95"/>
        <v/>
      </c>
      <c r="AG147" s="1241" t="str">
        <f t="shared" si="95"/>
        <v/>
      </c>
      <c r="AH147" s="1241" t="str">
        <f t="shared" si="95"/>
        <v/>
      </c>
      <c r="AI147" s="1241" t="str">
        <f t="shared" si="95"/>
        <v/>
      </c>
      <c r="AJ147" s="1241" t="str">
        <f t="shared" si="95"/>
        <v/>
      </c>
      <c r="AK147" s="3414"/>
      <c r="AL147" s="3417"/>
      <c r="AM147" s="3420"/>
      <c r="AN147" s="3367"/>
      <c r="AO147" s="3365"/>
      <c r="AP147" s="1112"/>
      <c r="AQ147" s="3388"/>
      <c r="AR147" s="3388"/>
    </row>
    <row r="148" spans="2:44" s="1242" customFormat="1" ht="21" customHeight="1">
      <c r="B148" s="1243" t="s">
        <v>1991</v>
      </c>
      <c r="C148" s="1244" t="s">
        <v>1971</v>
      </c>
      <c r="D148" s="1180" t="s">
        <v>1972</v>
      </c>
      <c r="E148" s="1181" t="s">
        <v>1994</v>
      </c>
      <c r="F148" s="1182"/>
      <c r="G148" s="1183"/>
      <c r="H148" s="1183"/>
      <c r="I148" s="1183"/>
      <c r="J148" s="1183"/>
      <c r="K148" s="1183"/>
      <c r="L148" s="1183"/>
      <c r="M148" s="1183"/>
      <c r="N148" s="1183"/>
      <c r="O148" s="1183"/>
      <c r="P148" s="1183"/>
      <c r="Q148" s="1183"/>
      <c r="R148" s="1183"/>
      <c r="S148" s="1183"/>
      <c r="T148" s="1183"/>
      <c r="U148" s="1183"/>
      <c r="V148" s="1183"/>
      <c r="W148" s="1183"/>
      <c r="X148" s="1183"/>
      <c r="Y148" s="1183"/>
      <c r="Z148" s="1183"/>
      <c r="AA148" s="1183"/>
      <c r="AB148" s="1183"/>
      <c r="AC148" s="1183"/>
      <c r="AD148" s="1183"/>
      <c r="AE148" s="1183"/>
      <c r="AF148" s="1183"/>
      <c r="AG148" s="1211"/>
      <c r="AH148" s="1211"/>
      <c r="AI148" s="1211"/>
      <c r="AJ148" s="1211"/>
      <c r="AK148" s="3415"/>
      <c r="AL148" s="3418"/>
      <c r="AM148" s="3421"/>
      <c r="AN148" s="1185" t="s">
        <v>2004</v>
      </c>
      <c r="AO148" s="1184" t="s">
        <v>889</v>
      </c>
      <c r="AP148" s="1112"/>
      <c r="AQ148" s="3389"/>
      <c r="AR148" s="3389"/>
    </row>
    <row r="149" spans="2:44" s="1242" customFormat="1" ht="13.5" customHeight="1">
      <c r="B149" s="3392" t="s">
        <v>856</v>
      </c>
      <c r="C149" s="3395" t="s">
        <v>857</v>
      </c>
      <c r="D149" s="1186" t="s">
        <v>1981</v>
      </c>
      <c r="E149" s="1187"/>
      <c r="F149" s="1188"/>
      <c r="G149" s="1189"/>
      <c r="H149" s="1189"/>
      <c r="I149" s="1189"/>
      <c r="J149" s="1252"/>
      <c r="K149" s="1252"/>
      <c r="L149" s="1252"/>
      <c r="M149" s="1252"/>
      <c r="N149" s="1189"/>
      <c r="O149" s="1189"/>
      <c r="P149" s="1252"/>
      <c r="Q149" s="1252"/>
      <c r="R149" s="1252"/>
      <c r="S149" s="1252"/>
      <c r="T149" s="1252"/>
      <c r="U149" s="1189"/>
      <c r="V149" s="1189"/>
      <c r="W149" s="1252"/>
      <c r="X149" s="1252"/>
      <c r="Y149" s="1252"/>
      <c r="Z149" s="1252"/>
      <c r="AA149" s="1252"/>
      <c r="AB149" s="1189"/>
      <c r="AC149" s="1189"/>
      <c r="AD149" s="1252"/>
      <c r="AE149" s="1252"/>
      <c r="AF149" s="1252"/>
      <c r="AG149" s="1252"/>
      <c r="AH149" s="1252"/>
      <c r="AI149" s="1258"/>
      <c r="AJ149" s="1258"/>
      <c r="AK149" s="1191">
        <f>IF(D149="","",COUNT($F$146:$AJ$146)-AL149)</f>
        <v>0</v>
      </c>
      <c r="AL149" s="1192">
        <f>IF(D149="","",AQ149+AR149)</f>
        <v>0</v>
      </c>
      <c r="AM149" s="1192">
        <f>IF(D149="","",COUNTIF(F149:AJ149,"休"))</f>
        <v>0</v>
      </c>
      <c r="AN149" s="1193" t="str">
        <f>IF(D149="","",IFERROR(ROUND(AM149/AK149,3),""))</f>
        <v/>
      </c>
      <c r="AO149" s="3398" t="e">
        <f>ROUND(AVERAGE(AN149:AN164),3)</f>
        <v>#DIV/0!</v>
      </c>
      <c r="AP149" s="1112"/>
      <c r="AQ149" s="1194">
        <f>+COUNTIF(F149:AJ149,"－")</f>
        <v>0</v>
      </c>
      <c r="AR149" s="1194">
        <f>+COUNTIF(F149:AJ149,"外")</f>
        <v>0</v>
      </c>
    </row>
    <row r="150" spans="2:44" s="1242" customFormat="1" ht="13.5" customHeight="1">
      <c r="B150" s="3393"/>
      <c r="C150" s="3396"/>
      <c r="D150" s="1195" t="s">
        <v>1982</v>
      </c>
      <c r="E150" s="1187"/>
      <c r="F150" s="1247"/>
      <c r="G150" s="1197"/>
      <c r="H150" s="1219"/>
      <c r="I150" s="1219"/>
      <c r="J150" s="1219"/>
      <c r="K150" s="1219"/>
      <c r="L150" s="1207"/>
      <c r="M150" s="1207"/>
      <c r="N150" s="1207"/>
      <c r="O150" s="1219"/>
      <c r="P150" s="1219"/>
      <c r="Q150" s="1219"/>
      <c r="R150" s="1219"/>
      <c r="S150" s="1207"/>
      <c r="T150" s="1207"/>
      <c r="U150" s="1207"/>
      <c r="V150" s="1219"/>
      <c r="W150" s="1219"/>
      <c r="X150" s="1219"/>
      <c r="Y150" s="1219"/>
      <c r="Z150" s="1207"/>
      <c r="AA150" s="1207"/>
      <c r="AB150" s="1207"/>
      <c r="AC150" s="1219"/>
      <c r="AD150" s="1219"/>
      <c r="AE150" s="1219"/>
      <c r="AF150" s="1219"/>
      <c r="AG150" s="1207"/>
      <c r="AH150" s="1207"/>
      <c r="AI150" s="1197"/>
      <c r="AJ150" s="1248"/>
      <c r="AK150" s="1191">
        <f t="shared" ref="AK150:AK154" si="96">IF(D150="","",COUNT($F$146:$AJ$146)-AL150)</f>
        <v>0</v>
      </c>
      <c r="AL150" s="1192">
        <f t="shared" ref="AL150:AL154" si="97">IF(D150="","",AQ150+AR150)</f>
        <v>0</v>
      </c>
      <c r="AM150" s="1192">
        <f t="shared" ref="AM150:AM154" si="98">IF(D150="","",COUNTIF(F150:AJ150,"休"))</f>
        <v>0</v>
      </c>
      <c r="AN150" s="1193" t="str">
        <f t="shared" ref="AN150:AN154" si="99">IF(D150="","",IFERROR(ROUND(AM150/AK150,3),""))</f>
        <v/>
      </c>
      <c r="AO150" s="3399"/>
      <c r="AP150" s="1112"/>
      <c r="AQ150" s="1194">
        <f>+COUNTIF(F150:AJ150,"－")</f>
        <v>0</v>
      </c>
      <c r="AR150" s="1194">
        <f>+COUNTIF(F150:AJ150,"外")</f>
        <v>0</v>
      </c>
    </row>
    <row r="151" spans="2:44" s="1242" customFormat="1">
      <c r="B151" s="3393"/>
      <c r="C151" s="3396"/>
      <c r="D151" s="1201" t="s">
        <v>1983</v>
      </c>
      <c r="E151" s="1187"/>
      <c r="F151" s="1247"/>
      <c r="G151" s="1197"/>
      <c r="H151" s="1197"/>
      <c r="I151" s="1197"/>
      <c r="J151" s="1197"/>
      <c r="K151" s="1197"/>
      <c r="L151" s="1197"/>
      <c r="M151" s="1197"/>
      <c r="N151" s="1197"/>
      <c r="O151" s="1197"/>
      <c r="P151" s="1197"/>
      <c r="Q151" s="1197"/>
      <c r="R151" s="1197"/>
      <c r="S151" s="1197"/>
      <c r="T151" s="1197"/>
      <c r="U151" s="1197"/>
      <c r="V151" s="1197"/>
      <c r="W151" s="1197"/>
      <c r="X151" s="1197"/>
      <c r="Y151" s="1197"/>
      <c r="Z151" s="1197"/>
      <c r="AA151" s="1197"/>
      <c r="AB151" s="1197"/>
      <c r="AC151" s="1197"/>
      <c r="AD151" s="1197"/>
      <c r="AE151" s="1197"/>
      <c r="AF151" s="1197"/>
      <c r="AG151" s="1248"/>
      <c r="AH151" s="1248"/>
      <c r="AI151" s="1248"/>
      <c r="AJ151" s="1248"/>
      <c r="AK151" s="1191">
        <f t="shared" si="96"/>
        <v>0</v>
      </c>
      <c r="AL151" s="1192">
        <f t="shared" si="97"/>
        <v>0</v>
      </c>
      <c r="AM151" s="1192">
        <f t="shared" si="98"/>
        <v>0</v>
      </c>
      <c r="AN151" s="1193" t="str">
        <f t="shared" si="99"/>
        <v/>
      </c>
      <c r="AO151" s="3399"/>
      <c r="AP151" s="1112"/>
      <c r="AQ151" s="1194">
        <f>+COUNTIF(F151:AJ151,"－")</f>
        <v>0</v>
      </c>
      <c r="AR151" s="1194">
        <f t="shared" ref="AR151:AR154" si="100">+COUNTIF(F151:AJ151,"外")</f>
        <v>0</v>
      </c>
    </row>
    <row r="152" spans="2:44" s="1242" customFormat="1">
      <c r="B152" s="3393"/>
      <c r="C152" s="3396"/>
      <c r="D152" s="1201" t="s">
        <v>1984</v>
      </c>
      <c r="E152" s="1202"/>
      <c r="F152" s="1247"/>
      <c r="G152" s="1197"/>
      <c r="H152" s="1197"/>
      <c r="I152" s="1197"/>
      <c r="J152" s="1197"/>
      <c r="K152" s="1197"/>
      <c r="L152" s="1197"/>
      <c r="M152" s="1197"/>
      <c r="N152" s="1197"/>
      <c r="O152" s="1197"/>
      <c r="P152" s="1197"/>
      <c r="Q152" s="1197"/>
      <c r="R152" s="1197"/>
      <c r="S152" s="1197"/>
      <c r="T152" s="1197"/>
      <c r="U152" s="1197"/>
      <c r="V152" s="1197"/>
      <c r="W152" s="1197"/>
      <c r="X152" s="1197"/>
      <c r="Y152" s="1197"/>
      <c r="Z152" s="1197"/>
      <c r="AA152" s="1197"/>
      <c r="AB152" s="1197"/>
      <c r="AC152" s="1197"/>
      <c r="AD152" s="1197"/>
      <c r="AE152" s="1197"/>
      <c r="AF152" s="1197"/>
      <c r="AG152" s="1197"/>
      <c r="AH152" s="1248"/>
      <c r="AI152" s="1248"/>
      <c r="AJ152" s="1248"/>
      <c r="AK152" s="1191">
        <f t="shared" si="96"/>
        <v>0</v>
      </c>
      <c r="AL152" s="1192">
        <f t="shared" si="97"/>
        <v>0</v>
      </c>
      <c r="AM152" s="1192">
        <f t="shared" si="98"/>
        <v>0</v>
      </c>
      <c r="AN152" s="1193" t="str">
        <f t="shared" si="99"/>
        <v/>
      </c>
      <c r="AO152" s="3399"/>
      <c r="AP152" s="1112"/>
      <c r="AQ152" s="1194">
        <f>+COUNTIF(F152:AJ152,"－")</f>
        <v>0</v>
      </c>
      <c r="AR152" s="1194">
        <f t="shared" si="100"/>
        <v>0</v>
      </c>
    </row>
    <row r="153" spans="2:44" s="1242" customFormat="1">
      <c r="B153" s="3393"/>
      <c r="C153" s="3396"/>
      <c r="D153" s="1201" t="s">
        <v>1985</v>
      </c>
      <c r="E153" s="1187"/>
      <c r="F153" s="1247"/>
      <c r="G153" s="1197"/>
      <c r="H153" s="1197"/>
      <c r="I153" s="1197"/>
      <c r="J153" s="1197"/>
      <c r="K153" s="1197"/>
      <c r="L153" s="1197"/>
      <c r="M153" s="1197"/>
      <c r="N153" s="1197"/>
      <c r="O153" s="1197"/>
      <c r="P153" s="1197"/>
      <c r="Q153" s="1197"/>
      <c r="R153" s="1197"/>
      <c r="S153" s="1197"/>
      <c r="T153" s="1197"/>
      <c r="U153" s="1197"/>
      <c r="V153" s="1197"/>
      <c r="W153" s="1197"/>
      <c r="X153" s="1197"/>
      <c r="Y153" s="1197"/>
      <c r="Z153" s="1197"/>
      <c r="AA153" s="1197"/>
      <c r="AB153" s="1197"/>
      <c r="AC153" s="1197"/>
      <c r="AD153" s="1197"/>
      <c r="AE153" s="1197"/>
      <c r="AF153" s="1197"/>
      <c r="AG153" s="1197"/>
      <c r="AH153" s="1197"/>
      <c r="AI153" s="1197"/>
      <c r="AJ153" s="1197"/>
      <c r="AK153" s="1191">
        <f t="shared" si="96"/>
        <v>0</v>
      </c>
      <c r="AL153" s="1192">
        <f t="shared" si="97"/>
        <v>0</v>
      </c>
      <c r="AM153" s="1192">
        <f t="shared" si="98"/>
        <v>0</v>
      </c>
      <c r="AN153" s="1193" t="str">
        <f t="shared" si="99"/>
        <v/>
      </c>
      <c r="AO153" s="3399"/>
      <c r="AP153" s="1112"/>
      <c r="AQ153" s="1194">
        <f t="shared" ref="AQ153:AQ154" si="101">+COUNTIF(F153:AJ153,"－")</f>
        <v>0</v>
      </c>
      <c r="AR153" s="1194">
        <f t="shared" si="100"/>
        <v>0</v>
      </c>
    </row>
    <row r="154" spans="2:44" s="1242" customFormat="1">
      <c r="B154" s="3394"/>
      <c r="C154" s="3397"/>
      <c r="D154" s="1203">
        <f>E$29</f>
        <v>0</v>
      </c>
      <c r="E154" s="1204"/>
      <c r="F154" s="1259"/>
      <c r="G154" s="1207"/>
      <c r="H154" s="1207"/>
      <c r="I154" s="1207"/>
      <c r="J154" s="1207"/>
      <c r="K154" s="1207"/>
      <c r="L154" s="1207"/>
      <c r="M154" s="1207"/>
      <c r="N154" s="1207"/>
      <c r="O154" s="1207"/>
      <c r="P154" s="1207"/>
      <c r="Q154" s="1207"/>
      <c r="R154" s="1207"/>
      <c r="S154" s="1207"/>
      <c r="T154" s="1207"/>
      <c r="U154" s="1207"/>
      <c r="V154" s="1207"/>
      <c r="W154" s="1207"/>
      <c r="X154" s="1207"/>
      <c r="Y154" s="1207"/>
      <c r="Z154" s="1207"/>
      <c r="AA154" s="1207"/>
      <c r="AB154" s="1207"/>
      <c r="AC154" s="1207"/>
      <c r="AD154" s="1207"/>
      <c r="AE154" s="1207"/>
      <c r="AF154" s="1207"/>
      <c r="AG154" s="1208"/>
      <c r="AH154" s="1208"/>
      <c r="AI154" s="1208"/>
      <c r="AJ154" s="1208"/>
      <c r="AK154" s="1191">
        <f t="shared" si="96"/>
        <v>0</v>
      </c>
      <c r="AL154" s="1192">
        <f t="shared" si="97"/>
        <v>0</v>
      </c>
      <c r="AM154" s="1209">
        <f t="shared" si="98"/>
        <v>0</v>
      </c>
      <c r="AN154" s="1193" t="str">
        <f t="shared" si="99"/>
        <v/>
      </c>
      <c r="AO154" s="3399"/>
      <c r="AP154" s="1112"/>
      <c r="AQ154" s="1194">
        <f t="shared" si="101"/>
        <v>0</v>
      </c>
      <c r="AR154" s="1194">
        <f t="shared" si="100"/>
        <v>0</v>
      </c>
    </row>
    <row r="155" spans="2:44" s="1242" customFormat="1">
      <c r="B155" s="3392" t="s">
        <v>858</v>
      </c>
      <c r="C155" s="3395" t="s">
        <v>859</v>
      </c>
      <c r="D155" s="1180" t="s">
        <v>1972</v>
      </c>
      <c r="E155" s="1210" t="s">
        <v>1994</v>
      </c>
      <c r="F155" s="1182"/>
      <c r="G155" s="1183"/>
      <c r="H155" s="1183"/>
      <c r="I155" s="1183"/>
      <c r="J155" s="1183"/>
      <c r="K155" s="1183"/>
      <c r="L155" s="1183"/>
      <c r="M155" s="1183"/>
      <c r="N155" s="1183"/>
      <c r="O155" s="1183"/>
      <c r="P155" s="1183"/>
      <c r="Q155" s="1183"/>
      <c r="R155" s="1183"/>
      <c r="S155" s="1183"/>
      <c r="T155" s="1183"/>
      <c r="U155" s="1183"/>
      <c r="V155" s="1183"/>
      <c r="W155" s="1183"/>
      <c r="X155" s="1183"/>
      <c r="Y155" s="1183"/>
      <c r="Z155" s="1183"/>
      <c r="AA155" s="1183"/>
      <c r="AB155" s="1183"/>
      <c r="AC155" s="1183"/>
      <c r="AD155" s="1183"/>
      <c r="AE155" s="1183"/>
      <c r="AF155" s="1183"/>
      <c r="AG155" s="1211"/>
      <c r="AH155" s="1211"/>
      <c r="AI155" s="1211"/>
      <c r="AJ155" s="1211"/>
      <c r="AK155" s="1212"/>
      <c r="AL155" s="1194"/>
      <c r="AM155" s="1213"/>
      <c r="AN155" s="1214"/>
      <c r="AO155" s="3399"/>
      <c r="AP155" s="1112"/>
      <c r="AQ155" s="1116"/>
      <c r="AR155" s="1116"/>
    </row>
    <row r="156" spans="2:44" s="1242" customFormat="1">
      <c r="B156" s="3393"/>
      <c r="C156" s="3396"/>
      <c r="D156" s="1215" t="s">
        <v>1981</v>
      </c>
      <c r="E156" s="1187"/>
      <c r="F156" s="1245"/>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2"/>
      <c r="AH156" s="1252"/>
      <c r="AI156" s="1252"/>
      <c r="AJ156" s="1252"/>
      <c r="AK156" s="1191">
        <f>IF(D156="","",COUNT($F$146:$AJ$146)-AL156)</f>
        <v>0</v>
      </c>
      <c r="AL156" s="1192">
        <f>IF(D156="","",AQ156+AR156)</f>
        <v>0</v>
      </c>
      <c r="AM156" s="1192">
        <f>IF(D156="","",COUNTIF(F156:AJ156,"休"))</f>
        <v>0</v>
      </c>
      <c r="AN156" s="1193" t="str">
        <f>IF(D156="","",IFERROR(ROUND(AM156/AK156,3),""))</f>
        <v/>
      </c>
      <c r="AO156" s="3399"/>
      <c r="AP156" s="1112"/>
      <c r="AQ156" s="1194">
        <f>+COUNTIF(F156:AJ156,"－")</f>
        <v>0</v>
      </c>
      <c r="AR156" s="1194">
        <f>+COUNTIF(F156:AJ156,"外")</f>
        <v>0</v>
      </c>
    </row>
    <row r="157" spans="2:44" s="1242" customFormat="1">
      <c r="B157" s="3393"/>
      <c r="C157" s="3396"/>
      <c r="D157" s="1195" t="s">
        <v>1982</v>
      </c>
      <c r="E157" s="1216"/>
      <c r="F157" s="1254"/>
      <c r="G157" s="1207"/>
      <c r="H157" s="1219"/>
      <c r="I157" s="1219"/>
      <c r="J157" s="1207"/>
      <c r="K157" s="1207"/>
      <c r="L157" s="1207"/>
      <c r="M157" s="1207"/>
      <c r="N157" s="1207"/>
      <c r="O157" s="1219"/>
      <c r="P157" s="1219"/>
      <c r="Q157" s="1207"/>
      <c r="R157" s="1207"/>
      <c r="S157" s="1207"/>
      <c r="T157" s="1207"/>
      <c r="U157" s="1207"/>
      <c r="V157" s="1219"/>
      <c r="W157" s="1219"/>
      <c r="X157" s="1207"/>
      <c r="Y157" s="1207"/>
      <c r="Z157" s="1207"/>
      <c r="AA157" s="1207"/>
      <c r="AB157" s="1207"/>
      <c r="AC157" s="1219"/>
      <c r="AD157" s="1219"/>
      <c r="AE157" s="1207"/>
      <c r="AF157" s="1207"/>
      <c r="AG157" s="1207"/>
      <c r="AH157" s="1207"/>
      <c r="AI157" s="1207"/>
      <c r="AJ157" s="1207"/>
      <c r="AK157" s="1191">
        <f t="shared" ref="AK157:AK159" si="102">IF(D157="","",COUNT($F$146:$AJ$146)-AL157)</f>
        <v>0</v>
      </c>
      <c r="AL157" s="1192">
        <f t="shared" ref="AL157:AL159" si="103">IF(D157="","",AQ157+AR157)</f>
        <v>0</v>
      </c>
      <c r="AM157" s="1192">
        <f t="shared" ref="AM157:AM159" si="104">IF(D157="","",COUNTIF(F157:AJ157,"休"))</f>
        <v>0</v>
      </c>
      <c r="AN157" s="1193" t="str">
        <f t="shared" ref="AN157:AN159" si="105">IF(D157="","",IFERROR(ROUND(AM157/AK157,3),""))</f>
        <v/>
      </c>
      <c r="AO157" s="3399"/>
      <c r="AP157" s="1112"/>
      <c r="AQ157" s="1194">
        <f>+COUNTIF(F157:AJ157,"－")</f>
        <v>0</v>
      </c>
      <c r="AR157" s="1194">
        <f>+COUNTIF(F157:AJ157,"外")</f>
        <v>0</v>
      </c>
    </row>
    <row r="158" spans="2:44" s="1242" customFormat="1">
      <c r="B158" s="3393"/>
      <c r="C158" s="3396"/>
      <c r="D158" s="1112"/>
      <c r="E158" s="1216"/>
      <c r="F158" s="1247"/>
      <c r="G158" s="1197"/>
      <c r="H158" s="1197"/>
      <c r="I158" s="1197"/>
      <c r="J158" s="1197"/>
      <c r="K158" s="1197"/>
      <c r="L158" s="1197"/>
      <c r="M158" s="1197"/>
      <c r="N158" s="1197"/>
      <c r="O158" s="1197"/>
      <c r="P158" s="1197"/>
      <c r="Q158" s="1197"/>
      <c r="R158" s="1197"/>
      <c r="S158" s="1197"/>
      <c r="T158" s="1197"/>
      <c r="U158" s="1197"/>
      <c r="V158" s="1197"/>
      <c r="W158" s="1197"/>
      <c r="X158" s="1197"/>
      <c r="Y158" s="1197"/>
      <c r="Z158" s="1197"/>
      <c r="AA158" s="1197"/>
      <c r="AB158" s="1197"/>
      <c r="AC158" s="1197"/>
      <c r="AD158" s="1197"/>
      <c r="AE158" s="1197"/>
      <c r="AF158" s="1197"/>
      <c r="AG158" s="1198"/>
      <c r="AH158" s="1198"/>
      <c r="AI158" s="1198"/>
      <c r="AJ158" s="1198"/>
      <c r="AK158" s="1191" t="str">
        <f t="shared" si="102"/>
        <v/>
      </c>
      <c r="AL158" s="1192" t="str">
        <f t="shared" si="103"/>
        <v/>
      </c>
      <c r="AM158" s="1192" t="str">
        <f t="shared" si="104"/>
        <v/>
      </c>
      <c r="AN158" s="1193" t="str">
        <f t="shared" si="105"/>
        <v/>
      </c>
      <c r="AO158" s="3399"/>
      <c r="AP158" s="1112"/>
      <c r="AQ158" s="1194">
        <f>+COUNTIF(F158:AJ158,"－")</f>
        <v>0</v>
      </c>
      <c r="AR158" s="1194">
        <f>+COUNTIF(F158:AJ158,"外")</f>
        <v>0</v>
      </c>
    </row>
    <row r="159" spans="2:44" s="1242" customFormat="1">
      <c r="B159" s="3393"/>
      <c r="C159" s="3397"/>
      <c r="D159" s="1217"/>
      <c r="E159" s="1218"/>
      <c r="F159" s="1260"/>
      <c r="G159" s="1219"/>
      <c r="H159" s="1219"/>
      <c r="I159" s="1219"/>
      <c r="J159" s="1219"/>
      <c r="K159" s="1219"/>
      <c r="L159" s="1219"/>
      <c r="M159" s="1219"/>
      <c r="N159" s="1219"/>
      <c r="O159" s="1219"/>
      <c r="P159" s="1219"/>
      <c r="Q159" s="1219"/>
      <c r="R159" s="1219"/>
      <c r="S159" s="1219"/>
      <c r="T159" s="1219"/>
      <c r="U159" s="1219"/>
      <c r="V159" s="1219"/>
      <c r="W159" s="1219"/>
      <c r="X159" s="1219"/>
      <c r="Y159" s="1219"/>
      <c r="Z159" s="1219"/>
      <c r="AA159" s="1219"/>
      <c r="AB159" s="1219"/>
      <c r="AC159" s="1219"/>
      <c r="AD159" s="1219"/>
      <c r="AE159" s="1219"/>
      <c r="AF159" s="1219"/>
      <c r="AG159" s="1190"/>
      <c r="AH159" s="1190"/>
      <c r="AI159" s="1190"/>
      <c r="AJ159" s="1190"/>
      <c r="AK159" s="1191" t="str">
        <f t="shared" si="102"/>
        <v/>
      </c>
      <c r="AL159" s="1192" t="str">
        <f t="shared" si="103"/>
        <v/>
      </c>
      <c r="AM159" s="1192" t="str">
        <f t="shared" si="104"/>
        <v/>
      </c>
      <c r="AN159" s="1193" t="str">
        <f t="shared" si="105"/>
        <v/>
      </c>
      <c r="AO159" s="3399"/>
      <c r="AP159" s="1112"/>
      <c r="AQ159" s="1194">
        <f>+COUNTIF(F159:AJ159,"－")</f>
        <v>0</v>
      </c>
      <c r="AR159" s="1194">
        <f>+COUNTIF(F159:AJ159,"外")</f>
        <v>0</v>
      </c>
    </row>
    <row r="160" spans="2:44" s="1242" customFormat="1">
      <c r="B160" s="3393"/>
      <c r="C160" s="3395" t="s">
        <v>860</v>
      </c>
      <c r="D160" s="1180" t="s">
        <v>1972</v>
      </c>
      <c r="E160" s="1220" t="s">
        <v>1994</v>
      </c>
      <c r="F160" s="1182"/>
      <c r="G160" s="1183"/>
      <c r="H160" s="1183"/>
      <c r="I160" s="1183"/>
      <c r="J160" s="1183"/>
      <c r="K160" s="1183"/>
      <c r="L160" s="1183"/>
      <c r="M160" s="1183"/>
      <c r="N160" s="1183"/>
      <c r="O160" s="1183"/>
      <c r="P160" s="1183"/>
      <c r="Q160" s="1183"/>
      <c r="R160" s="1183"/>
      <c r="S160" s="1183"/>
      <c r="T160" s="1183"/>
      <c r="U160" s="1183"/>
      <c r="V160" s="1183"/>
      <c r="W160" s="1183"/>
      <c r="X160" s="1183"/>
      <c r="Y160" s="1183"/>
      <c r="Z160" s="1183"/>
      <c r="AA160" s="1183"/>
      <c r="AB160" s="1183"/>
      <c r="AC160" s="1183"/>
      <c r="AD160" s="1183"/>
      <c r="AE160" s="1183"/>
      <c r="AF160" s="1183"/>
      <c r="AG160" s="1211"/>
      <c r="AH160" s="1211"/>
      <c r="AI160" s="1211"/>
      <c r="AJ160" s="1211"/>
      <c r="AK160" s="1212"/>
      <c r="AL160" s="1194"/>
      <c r="AM160" s="1221"/>
      <c r="AN160" s="1214"/>
      <c r="AO160" s="3399"/>
      <c r="AP160" s="1112"/>
      <c r="AQ160" s="1116"/>
      <c r="AR160" s="1116"/>
    </row>
    <row r="161" spans="2:44" s="1242" customFormat="1">
      <c r="B161" s="3393"/>
      <c r="C161" s="3396"/>
      <c r="D161" s="1222" t="s">
        <v>1982</v>
      </c>
      <c r="E161" s="1187"/>
      <c r="F161" s="1188"/>
      <c r="G161" s="1189"/>
      <c r="H161" s="1189"/>
      <c r="I161" s="1252"/>
      <c r="J161" s="1252"/>
      <c r="K161" s="1189"/>
      <c r="L161" s="1189"/>
      <c r="M161" s="1189"/>
      <c r="N161" s="1189"/>
      <c r="O161" s="1252"/>
      <c r="P161" s="1252"/>
      <c r="Q161" s="1189"/>
      <c r="R161" s="1189"/>
      <c r="S161" s="1189"/>
      <c r="T161" s="1189"/>
      <c r="U161" s="1252"/>
      <c r="V161" s="1252"/>
      <c r="W161" s="1189"/>
      <c r="X161" s="1189"/>
      <c r="Y161" s="1189"/>
      <c r="Z161" s="1189"/>
      <c r="AA161" s="1252"/>
      <c r="AB161" s="1252"/>
      <c r="AC161" s="1189"/>
      <c r="AD161" s="1189"/>
      <c r="AE161" s="1189"/>
      <c r="AF161" s="1189"/>
      <c r="AG161" s="1252"/>
      <c r="AH161" s="1252"/>
      <c r="AI161" s="1189"/>
      <c r="AJ161" s="1189"/>
      <c r="AK161" s="1191">
        <f>IF(D161="","",COUNT($F$146:$AJ$146)-AL161)</f>
        <v>0</v>
      </c>
      <c r="AL161" s="1192">
        <f>IF(D161="","",AQ161+AR161)</f>
        <v>0</v>
      </c>
      <c r="AM161" s="1192">
        <f>IF(D161="","",COUNTIF(F161:AJ161,"休"))</f>
        <v>0</v>
      </c>
      <c r="AN161" s="1193" t="str">
        <f>IF(D161="","",IFERROR(ROUND(AM161/AK161,3),""))</f>
        <v/>
      </c>
      <c r="AO161" s="3399"/>
      <c r="AP161" s="1112"/>
      <c r="AQ161" s="1194">
        <f>+COUNTIF(F161:AJ161,"－")</f>
        <v>0</v>
      </c>
      <c r="AR161" s="1194">
        <f>+COUNTIF(F161:AJ161,"外")</f>
        <v>0</v>
      </c>
    </row>
    <row r="162" spans="2:44" s="1242" customFormat="1">
      <c r="B162" s="3393"/>
      <c r="C162" s="3396"/>
      <c r="D162" s="1112"/>
      <c r="E162" s="1216"/>
      <c r="F162" s="1196"/>
      <c r="G162" s="1197"/>
      <c r="H162" s="1197"/>
      <c r="I162" s="1197"/>
      <c r="J162" s="1197"/>
      <c r="K162" s="1197"/>
      <c r="L162" s="1197"/>
      <c r="M162" s="1197"/>
      <c r="N162" s="1197"/>
      <c r="O162" s="1197"/>
      <c r="P162" s="1197"/>
      <c r="Q162" s="1197"/>
      <c r="R162" s="1197"/>
      <c r="S162" s="1197"/>
      <c r="T162" s="1197"/>
      <c r="U162" s="1197"/>
      <c r="V162" s="1197"/>
      <c r="W162" s="1197"/>
      <c r="X162" s="1197"/>
      <c r="Y162" s="1197"/>
      <c r="Z162" s="1197"/>
      <c r="AA162" s="1197"/>
      <c r="AB162" s="1197"/>
      <c r="AC162" s="1197"/>
      <c r="AD162" s="1197"/>
      <c r="AE162" s="1197"/>
      <c r="AF162" s="1197"/>
      <c r="AG162" s="1198"/>
      <c r="AH162" s="1198"/>
      <c r="AI162" s="1198"/>
      <c r="AJ162" s="1198"/>
      <c r="AK162" s="1191" t="str">
        <f t="shared" ref="AK162:AK164" si="106">IF(D162="","",COUNT($F$146:$AJ$146)-AL162)</f>
        <v/>
      </c>
      <c r="AL162" s="1192" t="str">
        <f t="shared" ref="AL162:AL164" si="107">IF(D162="","",AQ162+AR162)</f>
        <v/>
      </c>
      <c r="AM162" s="1192" t="str">
        <f t="shared" ref="AM162:AM164" si="108">IF(D162="","",COUNTIF(F162:AJ162,"休"))</f>
        <v/>
      </c>
      <c r="AN162" s="1193" t="str">
        <f t="shared" ref="AN162:AN164" si="109">IF(D162="","",IFERROR(ROUND(AM162/AK162,3),""))</f>
        <v/>
      </c>
      <c r="AO162" s="3399"/>
      <c r="AP162" s="1112"/>
      <c r="AQ162" s="1194">
        <f>+COUNTIF(F162:AJ162,"－")</f>
        <v>0</v>
      </c>
      <c r="AR162" s="1194">
        <f>+COUNTIF(F162:AJ162,"外")</f>
        <v>0</v>
      </c>
    </row>
    <row r="163" spans="2:44" s="1242" customFormat="1">
      <c r="B163" s="3393"/>
      <c r="C163" s="3396"/>
      <c r="D163" s="1224"/>
      <c r="E163" s="1216"/>
      <c r="F163" s="1196"/>
      <c r="G163" s="1197"/>
      <c r="H163" s="1197"/>
      <c r="I163" s="1197"/>
      <c r="J163" s="1197"/>
      <c r="K163" s="1197"/>
      <c r="L163" s="1197"/>
      <c r="M163" s="1197"/>
      <c r="N163" s="1197"/>
      <c r="O163" s="1197"/>
      <c r="P163" s="1197"/>
      <c r="Q163" s="1197"/>
      <c r="R163" s="1197"/>
      <c r="S163" s="1197"/>
      <c r="T163" s="1197"/>
      <c r="U163" s="1197"/>
      <c r="V163" s="1197"/>
      <c r="W163" s="1197"/>
      <c r="X163" s="1197"/>
      <c r="Y163" s="1197"/>
      <c r="Z163" s="1197"/>
      <c r="AA163" s="1197"/>
      <c r="AB163" s="1197"/>
      <c r="AC163" s="1197"/>
      <c r="AD163" s="1197"/>
      <c r="AE163" s="1197"/>
      <c r="AF163" s="1197"/>
      <c r="AG163" s="1198"/>
      <c r="AH163" s="1198"/>
      <c r="AI163" s="1198"/>
      <c r="AJ163" s="1198"/>
      <c r="AK163" s="1191" t="str">
        <f t="shared" si="106"/>
        <v/>
      </c>
      <c r="AL163" s="1192" t="str">
        <f t="shared" si="107"/>
        <v/>
      </c>
      <c r="AM163" s="1192" t="str">
        <f t="shared" si="108"/>
        <v/>
      </c>
      <c r="AN163" s="1193" t="str">
        <f t="shared" si="109"/>
        <v/>
      </c>
      <c r="AO163" s="3399"/>
      <c r="AP163" s="1112"/>
      <c r="AQ163" s="1194">
        <f>+COUNTIF(F163:AJ163,"－")</f>
        <v>0</v>
      </c>
      <c r="AR163" s="1194">
        <f>+COUNTIF(F163:AJ163,"外")</f>
        <v>0</v>
      </c>
    </row>
    <row r="164" spans="2:44" s="1242" customFormat="1" ht="14.25" thickBot="1">
      <c r="B164" s="3394"/>
      <c r="C164" s="3397"/>
      <c r="D164" s="1217"/>
      <c r="E164" s="1218"/>
      <c r="F164" s="1259"/>
      <c r="G164" s="1206"/>
      <c r="H164" s="1206"/>
      <c r="I164" s="1206"/>
      <c r="J164" s="1206"/>
      <c r="K164" s="1206"/>
      <c r="L164" s="1206"/>
      <c r="M164" s="1206"/>
      <c r="N164" s="1206"/>
      <c r="O164" s="1206"/>
      <c r="P164" s="1206"/>
      <c r="Q164" s="1206"/>
      <c r="R164" s="1206"/>
      <c r="S164" s="1206"/>
      <c r="T164" s="1206"/>
      <c r="U164" s="1206"/>
      <c r="V164" s="1206"/>
      <c r="W164" s="1206"/>
      <c r="X164" s="1206"/>
      <c r="Y164" s="1206"/>
      <c r="Z164" s="1206"/>
      <c r="AA164" s="1206"/>
      <c r="AB164" s="1206"/>
      <c r="AC164" s="1206"/>
      <c r="AD164" s="1206"/>
      <c r="AE164" s="1206"/>
      <c r="AF164" s="1206"/>
      <c r="AG164" s="1226"/>
      <c r="AH164" s="1226"/>
      <c r="AI164" s="1226"/>
      <c r="AJ164" s="1226"/>
      <c r="AK164" s="1227" t="str">
        <f t="shared" si="106"/>
        <v/>
      </c>
      <c r="AL164" s="1209" t="str">
        <f t="shared" si="107"/>
        <v/>
      </c>
      <c r="AM164" s="1209" t="str">
        <f t="shared" si="108"/>
        <v/>
      </c>
      <c r="AN164" s="1193" t="str">
        <f t="shared" si="109"/>
        <v/>
      </c>
      <c r="AO164" s="3400"/>
      <c r="AP164" s="1112"/>
      <c r="AQ164" s="1194">
        <f>+COUNTIF(F164:AJ164,"－")</f>
        <v>0</v>
      </c>
      <c r="AR164" s="1194">
        <f>+COUNTIF(F164:AJ164,"外")</f>
        <v>0</v>
      </c>
    </row>
    <row r="165" spans="2:44" ht="14.25" thickBot="1">
      <c r="B165" s="1229"/>
      <c r="C165" s="1230"/>
      <c r="D165" s="1224"/>
      <c r="E165" s="1166"/>
      <c r="F165" s="1190"/>
      <c r="G165" s="1190"/>
      <c r="H165" s="1190"/>
      <c r="I165" s="1190"/>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231"/>
      <c r="AL165" s="1232"/>
      <c r="AN165" s="1233" t="s">
        <v>1998</v>
      </c>
      <c r="AO165" s="1234" t="e">
        <f>IF(AO149&gt;=0.285,"OK","NG")</f>
        <v>#DIV/0!</v>
      </c>
      <c r="AQ165" s="1232"/>
      <c r="AR165" s="1232"/>
    </row>
    <row r="166" spans="2:44">
      <c r="B166" s="1229"/>
      <c r="C166" s="1230"/>
      <c r="D166" s="1224"/>
      <c r="E166" s="1166"/>
      <c r="F166" s="1190"/>
      <c r="G166" s="1190"/>
      <c r="H166" s="1190"/>
      <c r="I166" s="1190"/>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231"/>
      <c r="AL166" s="1232"/>
      <c r="AN166" s="1264"/>
      <c r="AO166" s="1193"/>
      <c r="AQ166" s="1232"/>
      <c r="AR166" s="1232"/>
    </row>
    <row r="167" spans="2:44" hidden="1">
      <c r="F167" s="1113" t="e">
        <f>YEAR(F170)</f>
        <v>#VALUE!</v>
      </c>
      <c r="G167" s="1113" t="e">
        <f>MONTH(F170)</f>
        <v>#VALUE!</v>
      </c>
    </row>
    <row r="168" spans="2:44">
      <c r="B168" s="3401"/>
      <c r="C168" s="3402"/>
      <c r="D168" s="3403"/>
      <c r="E168" s="1236" t="s">
        <v>1986</v>
      </c>
      <c r="F168" s="3410" t="e">
        <f>F170</f>
        <v>#VALUE!</v>
      </c>
      <c r="G168" s="3411"/>
      <c r="H168" s="3411"/>
      <c r="I168" s="3411"/>
      <c r="J168" s="3411"/>
      <c r="K168" s="3411"/>
      <c r="L168" s="3411"/>
      <c r="M168" s="3411"/>
      <c r="N168" s="3411"/>
      <c r="O168" s="3411"/>
      <c r="P168" s="3411"/>
      <c r="Q168" s="3411"/>
      <c r="R168" s="3411"/>
      <c r="S168" s="3411"/>
      <c r="T168" s="3411"/>
      <c r="U168" s="3411"/>
      <c r="V168" s="3411"/>
      <c r="W168" s="3411"/>
      <c r="X168" s="3411"/>
      <c r="Y168" s="3411"/>
      <c r="Z168" s="3411"/>
      <c r="AA168" s="3411"/>
      <c r="AB168" s="3411"/>
      <c r="AC168" s="3411"/>
      <c r="AD168" s="3411"/>
      <c r="AE168" s="3411"/>
      <c r="AF168" s="3411"/>
      <c r="AG168" s="3411"/>
      <c r="AH168" s="3411"/>
      <c r="AI168" s="3411"/>
      <c r="AJ168" s="3411"/>
      <c r="AK168" s="3413" t="s">
        <v>861</v>
      </c>
      <c r="AL168" s="3416" t="s">
        <v>862</v>
      </c>
      <c r="AM168" s="3419" t="s">
        <v>854</v>
      </c>
      <c r="AN168" s="3367" t="s">
        <v>1987</v>
      </c>
      <c r="AO168" s="3365" t="s">
        <v>1988</v>
      </c>
      <c r="AQ168" s="3388" t="s">
        <v>2007</v>
      </c>
      <c r="AR168" s="3388" t="s">
        <v>890</v>
      </c>
    </row>
    <row r="169" spans="2:44" ht="13.5" hidden="1" customHeight="1">
      <c r="B169" s="3404"/>
      <c r="C169" s="3405"/>
      <c r="D169" s="3406"/>
      <c r="E169" s="1237"/>
      <c r="F169" s="1173" t="e">
        <f>DATE($F167,$G167,1)</f>
        <v>#VALUE!</v>
      </c>
      <c r="G169" s="1173" t="e">
        <f t="shared" ref="G169:AJ169" si="110">F169+1</f>
        <v>#VALUE!</v>
      </c>
      <c r="H169" s="1173" t="e">
        <f t="shared" si="110"/>
        <v>#VALUE!</v>
      </c>
      <c r="I169" s="1173" t="e">
        <f t="shared" si="110"/>
        <v>#VALUE!</v>
      </c>
      <c r="J169" s="1173" t="e">
        <f t="shared" si="110"/>
        <v>#VALUE!</v>
      </c>
      <c r="K169" s="1173" t="e">
        <f t="shared" si="110"/>
        <v>#VALUE!</v>
      </c>
      <c r="L169" s="1173" t="e">
        <f t="shared" si="110"/>
        <v>#VALUE!</v>
      </c>
      <c r="M169" s="1173" t="e">
        <f t="shared" si="110"/>
        <v>#VALUE!</v>
      </c>
      <c r="N169" s="1173" t="e">
        <f t="shared" si="110"/>
        <v>#VALUE!</v>
      </c>
      <c r="O169" s="1173" t="e">
        <f t="shared" si="110"/>
        <v>#VALUE!</v>
      </c>
      <c r="P169" s="1173" t="e">
        <f t="shared" si="110"/>
        <v>#VALUE!</v>
      </c>
      <c r="Q169" s="1173" t="e">
        <f t="shared" si="110"/>
        <v>#VALUE!</v>
      </c>
      <c r="R169" s="1173" t="e">
        <f t="shared" si="110"/>
        <v>#VALUE!</v>
      </c>
      <c r="S169" s="1173" t="e">
        <f t="shared" si="110"/>
        <v>#VALUE!</v>
      </c>
      <c r="T169" s="1173" t="e">
        <f t="shared" si="110"/>
        <v>#VALUE!</v>
      </c>
      <c r="U169" s="1173" t="e">
        <f t="shared" si="110"/>
        <v>#VALUE!</v>
      </c>
      <c r="V169" s="1173" t="e">
        <f t="shared" si="110"/>
        <v>#VALUE!</v>
      </c>
      <c r="W169" s="1173" t="e">
        <f t="shared" si="110"/>
        <v>#VALUE!</v>
      </c>
      <c r="X169" s="1173" t="e">
        <f t="shared" si="110"/>
        <v>#VALUE!</v>
      </c>
      <c r="Y169" s="1173" t="e">
        <f t="shared" si="110"/>
        <v>#VALUE!</v>
      </c>
      <c r="Z169" s="1173" t="e">
        <f t="shared" si="110"/>
        <v>#VALUE!</v>
      </c>
      <c r="AA169" s="1173" t="e">
        <f t="shared" si="110"/>
        <v>#VALUE!</v>
      </c>
      <c r="AB169" s="1173" t="e">
        <f t="shared" si="110"/>
        <v>#VALUE!</v>
      </c>
      <c r="AC169" s="1173" t="e">
        <f t="shared" si="110"/>
        <v>#VALUE!</v>
      </c>
      <c r="AD169" s="1173" t="e">
        <f t="shared" si="110"/>
        <v>#VALUE!</v>
      </c>
      <c r="AE169" s="1173" t="e">
        <f t="shared" si="110"/>
        <v>#VALUE!</v>
      </c>
      <c r="AF169" s="1173" t="e">
        <f t="shared" si="110"/>
        <v>#VALUE!</v>
      </c>
      <c r="AG169" s="1173" t="e">
        <f t="shared" si="110"/>
        <v>#VALUE!</v>
      </c>
      <c r="AH169" s="1173" t="e">
        <f t="shared" si="110"/>
        <v>#VALUE!</v>
      </c>
      <c r="AI169" s="1173" t="e">
        <f t="shared" si="110"/>
        <v>#VALUE!</v>
      </c>
      <c r="AJ169" s="1173" t="e">
        <f t="shared" si="110"/>
        <v>#VALUE!</v>
      </c>
      <c r="AK169" s="3414"/>
      <c r="AL169" s="3417"/>
      <c r="AM169" s="3420"/>
      <c r="AN169" s="3367"/>
      <c r="AO169" s="3365"/>
      <c r="AQ169" s="3388"/>
      <c r="AR169" s="3388"/>
    </row>
    <row r="170" spans="2:44">
      <c r="B170" s="3404"/>
      <c r="C170" s="3405"/>
      <c r="D170" s="3406"/>
      <c r="E170" s="1238" t="s">
        <v>1990</v>
      </c>
      <c r="F170" s="1239" t="e">
        <f>IF(EDATE(F145,1)&gt;$F$7,"",EDATE(F145,1))</f>
        <v>#VALUE!</v>
      </c>
      <c r="G170" s="1173" t="e">
        <f t="shared" ref="G170:AJ170" si="111">IF(G169&gt;$F$7,"",IF(F170=EOMONTH(DATE($F167,$G167,1),0),"",IF(F170="","",F170+1)))</f>
        <v>#VALUE!</v>
      </c>
      <c r="H170" s="1173" t="e">
        <f t="shared" si="111"/>
        <v>#VALUE!</v>
      </c>
      <c r="I170" s="1173" t="e">
        <f t="shared" si="111"/>
        <v>#VALUE!</v>
      </c>
      <c r="J170" s="1173" t="e">
        <f t="shared" si="111"/>
        <v>#VALUE!</v>
      </c>
      <c r="K170" s="1173" t="e">
        <f t="shared" si="111"/>
        <v>#VALUE!</v>
      </c>
      <c r="L170" s="1173" t="e">
        <f t="shared" si="111"/>
        <v>#VALUE!</v>
      </c>
      <c r="M170" s="1173" t="e">
        <f t="shared" si="111"/>
        <v>#VALUE!</v>
      </c>
      <c r="N170" s="1173" t="e">
        <f t="shared" si="111"/>
        <v>#VALUE!</v>
      </c>
      <c r="O170" s="1173" t="e">
        <f t="shared" si="111"/>
        <v>#VALUE!</v>
      </c>
      <c r="P170" s="1173" t="e">
        <f t="shared" si="111"/>
        <v>#VALUE!</v>
      </c>
      <c r="Q170" s="1173" t="e">
        <f t="shared" si="111"/>
        <v>#VALUE!</v>
      </c>
      <c r="R170" s="1173" t="e">
        <f t="shared" si="111"/>
        <v>#VALUE!</v>
      </c>
      <c r="S170" s="1173" t="e">
        <f t="shared" si="111"/>
        <v>#VALUE!</v>
      </c>
      <c r="T170" s="1173" t="e">
        <f t="shared" si="111"/>
        <v>#VALUE!</v>
      </c>
      <c r="U170" s="1173" t="e">
        <f t="shared" si="111"/>
        <v>#VALUE!</v>
      </c>
      <c r="V170" s="1173" t="e">
        <f t="shared" si="111"/>
        <v>#VALUE!</v>
      </c>
      <c r="W170" s="1173" t="e">
        <f t="shared" si="111"/>
        <v>#VALUE!</v>
      </c>
      <c r="X170" s="1173" t="e">
        <f t="shared" si="111"/>
        <v>#VALUE!</v>
      </c>
      <c r="Y170" s="1173" t="e">
        <f t="shared" si="111"/>
        <v>#VALUE!</v>
      </c>
      <c r="Z170" s="1173" t="e">
        <f t="shared" si="111"/>
        <v>#VALUE!</v>
      </c>
      <c r="AA170" s="1173" t="e">
        <f t="shared" si="111"/>
        <v>#VALUE!</v>
      </c>
      <c r="AB170" s="1173" t="e">
        <f t="shared" si="111"/>
        <v>#VALUE!</v>
      </c>
      <c r="AC170" s="1173" t="e">
        <f t="shared" si="111"/>
        <v>#VALUE!</v>
      </c>
      <c r="AD170" s="1173" t="e">
        <f t="shared" si="111"/>
        <v>#VALUE!</v>
      </c>
      <c r="AE170" s="1173" t="e">
        <f t="shared" si="111"/>
        <v>#VALUE!</v>
      </c>
      <c r="AF170" s="1173" t="e">
        <f t="shared" si="111"/>
        <v>#VALUE!</v>
      </c>
      <c r="AG170" s="1173" t="e">
        <f t="shared" si="111"/>
        <v>#VALUE!</v>
      </c>
      <c r="AH170" s="1173" t="e">
        <f t="shared" si="111"/>
        <v>#VALUE!</v>
      </c>
      <c r="AI170" s="1173" t="e">
        <f t="shared" si="111"/>
        <v>#VALUE!</v>
      </c>
      <c r="AJ170" s="1173" t="e">
        <f t="shared" si="111"/>
        <v>#VALUE!</v>
      </c>
      <c r="AK170" s="3414"/>
      <c r="AL170" s="3417"/>
      <c r="AM170" s="3420"/>
      <c r="AN170" s="3367"/>
      <c r="AO170" s="3365"/>
      <c r="AQ170" s="3388"/>
      <c r="AR170" s="3388"/>
    </row>
    <row r="171" spans="2:44" s="1242" customFormat="1">
      <c r="B171" s="3407"/>
      <c r="C171" s="3408"/>
      <c r="D171" s="3409"/>
      <c r="E171" s="1240" t="s">
        <v>846</v>
      </c>
      <c r="F171" s="1241" t="str">
        <f>IFERROR(TEXT(WEEKDAY(+F170),"aaa"),"")</f>
        <v/>
      </c>
      <c r="G171" s="1241" t="str">
        <f t="shared" ref="G171:AJ171" si="112">IFERROR(TEXT(WEEKDAY(+G170),"aaa"),"")</f>
        <v/>
      </c>
      <c r="H171" s="1241" t="str">
        <f t="shared" si="112"/>
        <v/>
      </c>
      <c r="I171" s="1241" t="str">
        <f t="shared" si="112"/>
        <v/>
      </c>
      <c r="J171" s="1241" t="str">
        <f t="shared" si="112"/>
        <v/>
      </c>
      <c r="K171" s="1241" t="str">
        <f t="shared" si="112"/>
        <v/>
      </c>
      <c r="L171" s="1241" t="str">
        <f t="shared" si="112"/>
        <v/>
      </c>
      <c r="M171" s="1241" t="str">
        <f t="shared" si="112"/>
        <v/>
      </c>
      <c r="N171" s="1241" t="str">
        <f t="shared" si="112"/>
        <v/>
      </c>
      <c r="O171" s="1241" t="str">
        <f t="shared" si="112"/>
        <v/>
      </c>
      <c r="P171" s="1241" t="str">
        <f t="shared" si="112"/>
        <v/>
      </c>
      <c r="Q171" s="1241" t="str">
        <f t="shared" si="112"/>
        <v/>
      </c>
      <c r="R171" s="1241" t="str">
        <f t="shared" si="112"/>
        <v/>
      </c>
      <c r="S171" s="1241" t="str">
        <f t="shared" si="112"/>
        <v/>
      </c>
      <c r="T171" s="1241" t="str">
        <f t="shared" si="112"/>
        <v/>
      </c>
      <c r="U171" s="1241" t="str">
        <f t="shared" si="112"/>
        <v/>
      </c>
      <c r="V171" s="1241" t="str">
        <f t="shared" si="112"/>
        <v/>
      </c>
      <c r="W171" s="1241" t="str">
        <f t="shared" si="112"/>
        <v/>
      </c>
      <c r="X171" s="1241" t="str">
        <f t="shared" si="112"/>
        <v/>
      </c>
      <c r="Y171" s="1241" t="str">
        <f t="shared" si="112"/>
        <v/>
      </c>
      <c r="Z171" s="1241" t="str">
        <f t="shared" si="112"/>
        <v/>
      </c>
      <c r="AA171" s="1241" t="str">
        <f t="shared" si="112"/>
        <v/>
      </c>
      <c r="AB171" s="1241" t="str">
        <f t="shared" si="112"/>
        <v/>
      </c>
      <c r="AC171" s="1241" t="str">
        <f t="shared" si="112"/>
        <v/>
      </c>
      <c r="AD171" s="1241" t="str">
        <f t="shared" si="112"/>
        <v/>
      </c>
      <c r="AE171" s="1241" t="str">
        <f t="shared" si="112"/>
        <v/>
      </c>
      <c r="AF171" s="1241" t="str">
        <f t="shared" si="112"/>
        <v/>
      </c>
      <c r="AG171" s="1241" t="str">
        <f t="shared" si="112"/>
        <v/>
      </c>
      <c r="AH171" s="1241" t="str">
        <f t="shared" si="112"/>
        <v/>
      </c>
      <c r="AI171" s="1241" t="str">
        <f t="shared" si="112"/>
        <v/>
      </c>
      <c r="AJ171" s="1241" t="str">
        <f t="shared" si="112"/>
        <v/>
      </c>
      <c r="AK171" s="3414"/>
      <c r="AL171" s="3417"/>
      <c r="AM171" s="3420"/>
      <c r="AN171" s="3367"/>
      <c r="AO171" s="3365"/>
      <c r="AP171" s="1112"/>
      <c r="AQ171" s="3388"/>
      <c r="AR171" s="3388"/>
    </row>
    <row r="172" spans="2:44" s="1242" customFormat="1" ht="21" customHeight="1">
      <c r="B172" s="1243" t="s">
        <v>1991</v>
      </c>
      <c r="C172" s="1244" t="s">
        <v>1971</v>
      </c>
      <c r="D172" s="1180" t="s">
        <v>1972</v>
      </c>
      <c r="E172" s="1181" t="s">
        <v>1994</v>
      </c>
      <c r="F172" s="1182"/>
      <c r="G172" s="1183"/>
      <c r="H172" s="1183"/>
      <c r="I172" s="1183"/>
      <c r="J172" s="1183"/>
      <c r="K172" s="1183"/>
      <c r="L172" s="1183"/>
      <c r="M172" s="1183"/>
      <c r="N172" s="1183"/>
      <c r="O172" s="1183"/>
      <c r="P172" s="1183"/>
      <c r="Q172" s="1183"/>
      <c r="R172" s="1183"/>
      <c r="S172" s="1183"/>
      <c r="T172" s="1183"/>
      <c r="U172" s="1183"/>
      <c r="V172" s="1183"/>
      <c r="W172" s="1183"/>
      <c r="X172" s="1183"/>
      <c r="Y172" s="1183"/>
      <c r="Z172" s="1183"/>
      <c r="AA172" s="1183"/>
      <c r="AB172" s="1183"/>
      <c r="AC172" s="1183"/>
      <c r="AD172" s="1183"/>
      <c r="AE172" s="1183"/>
      <c r="AF172" s="1183"/>
      <c r="AG172" s="1211"/>
      <c r="AH172" s="1211"/>
      <c r="AI172" s="1211"/>
      <c r="AJ172" s="1211"/>
      <c r="AK172" s="3415"/>
      <c r="AL172" s="3418"/>
      <c r="AM172" s="3421"/>
      <c r="AN172" s="1185" t="s">
        <v>1980</v>
      </c>
      <c r="AO172" s="1184" t="s">
        <v>889</v>
      </c>
      <c r="AP172" s="1112"/>
      <c r="AQ172" s="3389"/>
      <c r="AR172" s="3389"/>
    </row>
    <row r="173" spans="2:44" s="1242" customFormat="1" ht="13.5" customHeight="1">
      <c r="B173" s="3392" t="s">
        <v>856</v>
      </c>
      <c r="C173" s="3395" t="s">
        <v>857</v>
      </c>
      <c r="D173" s="1186" t="s">
        <v>1981</v>
      </c>
      <c r="E173" s="1187"/>
      <c r="F173" s="1188"/>
      <c r="G173" s="1189"/>
      <c r="H173" s="1189"/>
      <c r="I173" s="1189"/>
      <c r="J173" s="1252"/>
      <c r="K173" s="1252"/>
      <c r="L173" s="1252"/>
      <c r="M173" s="1252"/>
      <c r="N173" s="1189"/>
      <c r="O173" s="1189"/>
      <c r="P173" s="1252"/>
      <c r="Q173" s="1252"/>
      <c r="R173" s="1252"/>
      <c r="S173" s="1252"/>
      <c r="T173" s="1252"/>
      <c r="U173" s="1189"/>
      <c r="V173" s="1189"/>
      <c r="W173" s="1252"/>
      <c r="X173" s="1252"/>
      <c r="Y173" s="1252"/>
      <c r="Z173" s="1252"/>
      <c r="AA173" s="1252"/>
      <c r="AB173" s="1189"/>
      <c r="AC173" s="1189"/>
      <c r="AD173" s="1252"/>
      <c r="AE173" s="1252"/>
      <c r="AF173" s="1252"/>
      <c r="AG173" s="1252"/>
      <c r="AH173" s="1252"/>
      <c r="AI173" s="1252"/>
      <c r="AJ173" s="1258"/>
      <c r="AK173" s="1191">
        <f>IF(D173="","",COUNT($F$170:$AJ$170)-AL173)</f>
        <v>0</v>
      </c>
      <c r="AL173" s="1192">
        <f>IF(D173="","",AQ173+AR173)</f>
        <v>0</v>
      </c>
      <c r="AM173" s="1192">
        <f>IF(D173="","",COUNTIF(F173:AJ173,"休"))</f>
        <v>0</v>
      </c>
      <c r="AN173" s="1193" t="str">
        <f>IF(D173="","",IFERROR(ROUND(AM173/AK173,3),""))</f>
        <v/>
      </c>
      <c r="AO173" s="3398" t="e">
        <f>ROUND(AVERAGE(AN173:AN188),3)</f>
        <v>#DIV/0!</v>
      </c>
      <c r="AP173" s="1112"/>
      <c r="AQ173" s="1194">
        <f>+COUNTIF(F173:AJ173,"－")</f>
        <v>0</v>
      </c>
      <c r="AR173" s="1194">
        <f>+COUNTIF(F173:AJ173,"外")</f>
        <v>0</v>
      </c>
    </row>
    <row r="174" spans="2:44" s="1242" customFormat="1" ht="13.5" customHeight="1">
      <c r="B174" s="3393"/>
      <c r="C174" s="3396"/>
      <c r="D174" s="1195" t="s">
        <v>1982</v>
      </c>
      <c r="E174" s="1187"/>
      <c r="F174" s="1247"/>
      <c r="G174" s="1197"/>
      <c r="H174" s="1219"/>
      <c r="I174" s="1219"/>
      <c r="J174" s="1219"/>
      <c r="K174" s="1219"/>
      <c r="L174" s="1207"/>
      <c r="M174" s="1207"/>
      <c r="N174" s="1207"/>
      <c r="O174" s="1219"/>
      <c r="P174" s="1219"/>
      <c r="Q174" s="1219"/>
      <c r="R174" s="1219"/>
      <c r="S174" s="1207"/>
      <c r="T174" s="1207"/>
      <c r="U174" s="1207"/>
      <c r="V174" s="1219"/>
      <c r="W174" s="1219"/>
      <c r="X174" s="1219"/>
      <c r="Y174" s="1219"/>
      <c r="Z174" s="1207"/>
      <c r="AA174" s="1207"/>
      <c r="AB174" s="1207"/>
      <c r="AC174" s="1219"/>
      <c r="AD174" s="1219"/>
      <c r="AE174" s="1219"/>
      <c r="AF174" s="1219"/>
      <c r="AG174" s="1207"/>
      <c r="AH174" s="1207"/>
      <c r="AI174" s="1207"/>
      <c r="AJ174" s="1248"/>
      <c r="AK174" s="1191">
        <f t="shared" ref="AK174:AK178" si="113">IF(D174="","",COUNT($F$170:$AJ$170)-AL174)</f>
        <v>0</v>
      </c>
      <c r="AL174" s="1192">
        <f t="shared" ref="AL174:AL178" si="114">IF(D174="","",AQ174+AR174)</f>
        <v>0</v>
      </c>
      <c r="AM174" s="1192">
        <f t="shared" ref="AM174:AM178" si="115">IF(D174="","",COUNTIF(F174:AJ174,"休"))</f>
        <v>0</v>
      </c>
      <c r="AN174" s="1193" t="str">
        <f t="shared" ref="AN174:AN178" si="116">IF(D174="","",IFERROR(ROUND(AM174/AK174,3),""))</f>
        <v/>
      </c>
      <c r="AO174" s="3399"/>
      <c r="AP174" s="1112"/>
      <c r="AQ174" s="1194">
        <f>+COUNTIF(F174:AJ174,"－")</f>
        <v>0</v>
      </c>
      <c r="AR174" s="1194">
        <f>+COUNTIF(F174:AJ174,"外")</f>
        <v>0</v>
      </c>
    </row>
    <row r="175" spans="2:44" s="1242" customFormat="1">
      <c r="B175" s="3393"/>
      <c r="C175" s="3396"/>
      <c r="D175" s="1201" t="s">
        <v>1983</v>
      </c>
      <c r="E175" s="1187"/>
      <c r="F175" s="1247"/>
      <c r="G175" s="1197"/>
      <c r="H175" s="1197"/>
      <c r="I175" s="1197"/>
      <c r="J175" s="1197"/>
      <c r="K175" s="1197"/>
      <c r="L175" s="1197"/>
      <c r="M175" s="1197"/>
      <c r="N175" s="1197"/>
      <c r="O175" s="1197"/>
      <c r="P175" s="1197"/>
      <c r="Q175" s="1197"/>
      <c r="R175" s="1197"/>
      <c r="S175" s="1197"/>
      <c r="T175" s="1197"/>
      <c r="U175" s="1197"/>
      <c r="V175" s="1197"/>
      <c r="W175" s="1197"/>
      <c r="X175" s="1197"/>
      <c r="Y175" s="1197"/>
      <c r="Z175" s="1197"/>
      <c r="AA175" s="1197"/>
      <c r="AB175" s="1197"/>
      <c r="AC175" s="1197"/>
      <c r="AD175" s="1197"/>
      <c r="AE175" s="1197"/>
      <c r="AF175" s="1197"/>
      <c r="AG175" s="1248"/>
      <c r="AH175" s="1248"/>
      <c r="AI175" s="1248"/>
      <c r="AJ175" s="1248"/>
      <c r="AK175" s="1191">
        <f t="shared" si="113"/>
        <v>0</v>
      </c>
      <c r="AL175" s="1192">
        <f t="shared" si="114"/>
        <v>0</v>
      </c>
      <c r="AM175" s="1192">
        <f t="shared" si="115"/>
        <v>0</v>
      </c>
      <c r="AN175" s="1193" t="str">
        <f t="shared" si="116"/>
        <v/>
      </c>
      <c r="AO175" s="3399"/>
      <c r="AP175" s="1112"/>
      <c r="AQ175" s="1194">
        <f>+COUNTIF(F175:AJ175,"－")</f>
        <v>0</v>
      </c>
      <c r="AR175" s="1194">
        <f t="shared" ref="AR175:AR178" si="117">+COUNTIF(F175:AJ175,"外")</f>
        <v>0</v>
      </c>
    </row>
    <row r="176" spans="2:44" s="1242" customFormat="1">
      <c r="B176" s="3393"/>
      <c r="C176" s="3396"/>
      <c r="D176" s="1201" t="s">
        <v>1984</v>
      </c>
      <c r="E176" s="1202"/>
      <c r="F176" s="1247"/>
      <c r="G176" s="1197"/>
      <c r="H176" s="1197"/>
      <c r="I176" s="1197"/>
      <c r="J176" s="1197"/>
      <c r="K176" s="1197"/>
      <c r="L176" s="1197"/>
      <c r="M176" s="1197"/>
      <c r="N176" s="1197"/>
      <c r="O176" s="1197"/>
      <c r="P176" s="1197"/>
      <c r="Q176" s="1197"/>
      <c r="R176" s="1197"/>
      <c r="S176" s="1197"/>
      <c r="T176" s="1197"/>
      <c r="U176" s="1197"/>
      <c r="V176" s="1197"/>
      <c r="W176" s="1197"/>
      <c r="X176" s="1197"/>
      <c r="Y176" s="1197"/>
      <c r="Z176" s="1197"/>
      <c r="AA176" s="1197"/>
      <c r="AB176" s="1197"/>
      <c r="AC176" s="1197"/>
      <c r="AD176" s="1197"/>
      <c r="AE176" s="1197"/>
      <c r="AF176" s="1197"/>
      <c r="AG176" s="1197"/>
      <c r="AH176" s="1248"/>
      <c r="AI176" s="1248"/>
      <c r="AJ176" s="1248"/>
      <c r="AK176" s="1191">
        <f t="shared" si="113"/>
        <v>0</v>
      </c>
      <c r="AL176" s="1192">
        <f t="shared" si="114"/>
        <v>0</v>
      </c>
      <c r="AM176" s="1192">
        <f t="shared" si="115"/>
        <v>0</v>
      </c>
      <c r="AN176" s="1193" t="str">
        <f t="shared" si="116"/>
        <v/>
      </c>
      <c r="AO176" s="3399"/>
      <c r="AP176" s="1112"/>
      <c r="AQ176" s="1194">
        <f>+COUNTIF(F176:AJ176,"－")</f>
        <v>0</v>
      </c>
      <c r="AR176" s="1194">
        <f t="shared" si="117"/>
        <v>0</v>
      </c>
    </row>
    <row r="177" spans="2:44" s="1242" customFormat="1">
      <c r="B177" s="3393"/>
      <c r="C177" s="3396"/>
      <c r="D177" s="1201" t="s">
        <v>1985</v>
      </c>
      <c r="E177" s="1187"/>
      <c r="F177" s="1247"/>
      <c r="G177" s="1197"/>
      <c r="H177" s="1197"/>
      <c r="I177" s="1197"/>
      <c r="J177" s="1197"/>
      <c r="K177" s="1197"/>
      <c r="L177" s="1197"/>
      <c r="M177" s="1197"/>
      <c r="N177" s="1197"/>
      <c r="O177" s="1197"/>
      <c r="P177" s="1197"/>
      <c r="Q177" s="1197"/>
      <c r="R177" s="1197"/>
      <c r="S177" s="1197"/>
      <c r="T177" s="1197"/>
      <c r="U177" s="1197"/>
      <c r="V177" s="1197"/>
      <c r="W177" s="1197"/>
      <c r="X177" s="1197"/>
      <c r="Y177" s="1197"/>
      <c r="Z177" s="1197"/>
      <c r="AA177" s="1197"/>
      <c r="AB177" s="1197"/>
      <c r="AC177" s="1197"/>
      <c r="AD177" s="1197"/>
      <c r="AE177" s="1197"/>
      <c r="AF177" s="1197"/>
      <c r="AG177" s="1197"/>
      <c r="AH177" s="1197"/>
      <c r="AI177" s="1197"/>
      <c r="AJ177" s="1197"/>
      <c r="AK177" s="1191">
        <f t="shared" si="113"/>
        <v>0</v>
      </c>
      <c r="AL177" s="1192">
        <f t="shared" si="114"/>
        <v>0</v>
      </c>
      <c r="AM177" s="1192">
        <f t="shared" si="115"/>
        <v>0</v>
      </c>
      <c r="AN177" s="1193" t="str">
        <f t="shared" si="116"/>
        <v/>
      </c>
      <c r="AO177" s="3399"/>
      <c r="AP177" s="1112"/>
      <c r="AQ177" s="1194">
        <f t="shared" ref="AQ177:AQ178" si="118">+COUNTIF(F177:AJ177,"－")</f>
        <v>0</v>
      </c>
      <c r="AR177" s="1194">
        <f t="shared" si="117"/>
        <v>0</v>
      </c>
    </row>
    <row r="178" spans="2:44" s="1242" customFormat="1">
      <c r="B178" s="3394"/>
      <c r="C178" s="3397"/>
      <c r="D178" s="1203">
        <f>E$29</f>
        <v>0</v>
      </c>
      <c r="E178" s="1204"/>
      <c r="F178" s="1259"/>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8"/>
      <c r="AH178" s="1208"/>
      <c r="AI178" s="1208"/>
      <c r="AJ178" s="1208"/>
      <c r="AK178" s="1191">
        <f t="shared" si="113"/>
        <v>0</v>
      </c>
      <c r="AL178" s="1192">
        <f t="shared" si="114"/>
        <v>0</v>
      </c>
      <c r="AM178" s="1209">
        <f t="shared" si="115"/>
        <v>0</v>
      </c>
      <c r="AN178" s="1193" t="str">
        <f t="shared" si="116"/>
        <v/>
      </c>
      <c r="AO178" s="3399"/>
      <c r="AP178" s="1112"/>
      <c r="AQ178" s="1194">
        <f t="shared" si="118"/>
        <v>0</v>
      </c>
      <c r="AR178" s="1194">
        <f t="shared" si="117"/>
        <v>0</v>
      </c>
    </row>
    <row r="179" spans="2:44" s="1242" customFormat="1" ht="15" customHeight="1">
      <c r="B179" s="3392" t="s">
        <v>858</v>
      </c>
      <c r="C179" s="3395" t="s">
        <v>859</v>
      </c>
      <c r="D179" s="1180" t="s">
        <v>1972</v>
      </c>
      <c r="E179" s="1210" t="s">
        <v>1994</v>
      </c>
      <c r="F179" s="1182"/>
      <c r="G179" s="1183"/>
      <c r="H179" s="1183"/>
      <c r="I179" s="1183"/>
      <c r="J179" s="1183"/>
      <c r="K179" s="1183"/>
      <c r="L179" s="1183"/>
      <c r="M179" s="1183"/>
      <c r="N179" s="1183"/>
      <c r="O179" s="1183"/>
      <c r="P179" s="1183"/>
      <c r="Q179" s="1183"/>
      <c r="R179" s="1183"/>
      <c r="S179" s="1183"/>
      <c r="T179" s="1183"/>
      <c r="U179" s="1183"/>
      <c r="V179" s="1183"/>
      <c r="W179" s="1183"/>
      <c r="X179" s="1183"/>
      <c r="Y179" s="1183"/>
      <c r="Z179" s="1183"/>
      <c r="AA179" s="1183"/>
      <c r="AB179" s="1183"/>
      <c r="AC179" s="1183"/>
      <c r="AD179" s="1183"/>
      <c r="AE179" s="1183"/>
      <c r="AF179" s="1183"/>
      <c r="AG179" s="1211"/>
      <c r="AH179" s="1211"/>
      <c r="AI179" s="1211"/>
      <c r="AJ179" s="1211"/>
      <c r="AK179" s="1212"/>
      <c r="AL179" s="1194"/>
      <c r="AM179" s="1213"/>
      <c r="AN179" s="1214"/>
      <c r="AO179" s="3399"/>
      <c r="AP179" s="1112"/>
      <c r="AQ179" s="1116"/>
      <c r="AR179" s="1116"/>
    </row>
    <row r="180" spans="2:44" s="1242" customFormat="1">
      <c r="B180" s="3393"/>
      <c r="C180" s="3396"/>
      <c r="D180" s="1215" t="s">
        <v>1981</v>
      </c>
      <c r="E180" s="1187"/>
      <c r="F180" s="1245"/>
      <c r="G180" s="1252"/>
      <c r="H180" s="1252"/>
      <c r="I180" s="1252"/>
      <c r="J180" s="1252"/>
      <c r="K180" s="1252"/>
      <c r="L180" s="1252"/>
      <c r="M180" s="1252"/>
      <c r="N180" s="1252"/>
      <c r="O180" s="1252"/>
      <c r="P180" s="1252"/>
      <c r="Q180" s="1252"/>
      <c r="R180" s="1252"/>
      <c r="S180" s="1252"/>
      <c r="T180" s="1252"/>
      <c r="U180" s="1252"/>
      <c r="V180" s="1252"/>
      <c r="W180" s="1252"/>
      <c r="X180" s="1252"/>
      <c r="Y180" s="1252"/>
      <c r="Z180" s="1252"/>
      <c r="AA180" s="1252"/>
      <c r="AB180" s="1252"/>
      <c r="AC180" s="1252"/>
      <c r="AD180" s="1252"/>
      <c r="AE180" s="1252"/>
      <c r="AF180" s="1252"/>
      <c r="AG180" s="1252"/>
      <c r="AH180" s="1252"/>
      <c r="AI180" s="1252"/>
      <c r="AJ180" s="1252"/>
      <c r="AK180" s="1191">
        <f>IF(D180="","",COUNT($F$170:$AJ$170)-AL180)</f>
        <v>0</v>
      </c>
      <c r="AL180" s="1192">
        <f>IF(D180="","",AQ180+AR180)</f>
        <v>0</v>
      </c>
      <c r="AM180" s="1192">
        <f>IF(D180="","",COUNTIF(F180:AJ180,"休"))</f>
        <v>0</v>
      </c>
      <c r="AN180" s="1193" t="str">
        <f>IF(D180="","",IFERROR(ROUND(AM180/AK180,3),""))</f>
        <v/>
      </c>
      <c r="AO180" s="3399"/>
      <c r="AP180" s="1112"/>
      <c r="AQ180" s="1194">
        <f>+COUNTIF(F180:AJ180,"－")</f>
        <v>0</v>
      </c>
      <c r="AR180" s="1194">
        <f>+COUNTIF(F180:AJ180,"外")</f>
        <v>0</v>
      </c>
    </row>
    <row r="181" spans="2:44" s="1242" customFormat="1">
      <c r="B181" s="3393"/>
      <c r="C181" s="3396"/>
      <c r="D181" s="1195" t="s">
        <v>1982</v>
      </c>
      <c r="E181" s="1216"/>
      <c r="F181" s="1254"/>
      <c r="G181" s="1207"/>
      <c r="H181" s="1219"/>
      <c r="I181" s="1219"/>
      <c r="J181" s="1207"/>
      <c r="K181" s="1207"/>
      <c r="L181" s="1207"/>
      <c r="M181" s="1207"/>
      <c r="N181" s="1207"/>
      <c r="O181" s="1219"/>
      <c r="P181" s="1219"/>
      <c r="Q181" s="1207"/>
      <c r="R181" s="1207"/>
      <c r="S181" s="1207"/>
      <c r="T181" s="1207"/>
      <c r="U181" s="1207"/>
      <c r="V181" s="1219"/>
      <c r="W181" s="1219"/>
      <c r="X181" s="1207"/>
      <c r="Y181" s="1207"/>
      <c r="Z181" s="1207"/>
      <c r="AA181" s="1207"/>
      <c r="AB181" s="1207"/>
      <c r="AC181" s="1219"/>
      <c r="AD181" s="1219"/>
      <c r="AE181" s="1207"/>
      <c r="AF181" s="1207"/>
      <c r="AG181" s="1207"/>
      <c r="AH181" s="1207"/>
      <c r="AI181" s="1207"/>
      <c r="AJ181" s="1207"/>
      <c r="AK181" s="1191">
        <f t="shared" ref="AK181:AK183" si="119">IF(D181="","",COUNT($F$170:$AJ$170)-AL181)</f>
        <v>0</v>
      </c>
      <c r="AL181" s="1192">
        <f t="shared" ref="AL181:AL183" si="120">IF(D181="","",AQ181+AR181)</f>
        <v>0</v>
      </c>
      <c r="AM181" s="1192">
        <f t="shared" ref="AM181:AM183" si="121">IF(D181="","",COUNTIF(F181:AJ181,"休"))</f>
        <v>0</v>
      </c>
      <c r="AN181" s="1193" t="str">
        <f t="shared" ref="AN181:AN183" si="122">IF(D181="","",IFERROR(ROUND(AM181/AK181,3),""))</f>
        <v/>
      </c>
      <c r="AO181" s="3399"/>
      <c r="AP181" s="1112"/>
      <c r="AQ181" s="1194">
        <f>+COUNTIF(F181:AJ181,"－")</f>
        <v>0</v>
      </c>
      <c r="AR181" s="1194">
        <f>+COUNTIF(F181:AJ181,"外")</f>
        <v>0</v>
      </c>
    </row>
    <row r="182" spans="2:44" s="1242" customFormat="1">
      <c r="B182" s="3393"/>
      <c r="C182" s="3396"/>
      <c r="D182" s="1112"/>
      <c r="E182" s="1216"/>
      <c r="F182" s="1247"/>
      <c r="G182" s="1197"/>
      <c r="H182" s="1197"/>
      <c r="I182" s="1197"/>
      <c r="J182" s="1197"/>
      <c r="K182" s="1197"/>
      <c r="L182" s="1197"/>
      <c r="M182" s="1197"/>
      <c r="N182" s="1197"/>
      <c r="O182" s="1197"/>
      <c r="P182" s="1197"/>
      <c r="Q182" s="1197"/>
      <c r="R182" s="1197"/>
      <c r="S182" s="1197"/>
      <c r="T182" s="1197"/>
      <c r="U182" s="1197"/>
      <c r="V182" s="1197"/>
      <c r="W182" s="1197"/>
      <c r="X182" s="1197"/>
      <c r="Y182" s="1197"/>
      <c r="Z182" s="1197"/>
      <c r="AA182" s="1197"/>
      <c r="AB182" s="1197"/>
      <c r="AC182" s="1197"/>
      <c r="AD182" s="1197"/>
      <c r="AE182" s="1197"/>
      <c r="AF182" s="1197"/>
      <c r="AG182" s="1198"/>
      <c r="AH182" s="1198"/>
      <c r="AI182" s="1198"/>
      <c r="AJ182" s="1198"/>
      <c r="AK182" s="1191" t="str">
        <f t="shared" si="119"/>
        <v/>
      </c>
      <c r="AL182" s="1192" t="str">
        <f t="shared" si="120"/>
        <v/>
      </c>
      <c r="AM182" s="1192" t="str">
        <f t="shared" si="121"/>
        <v/>
      </c>
      <c r="AN182" s="1193" t="str">
        <f t="shared" si="122"/>
        <v/>
      </c>
      <c r="AO182" s="3399"/>
      <c r="AP182" s="1112"/>
      <c r="AQ182" s="1194">
        <f>+COUNTIF(F182:AJ182,"－")</f>
        <v>0</v>
      </c>
      <c r="AR182" s="1194">
        <f>+COUNTIF(F182:AJ182,"外")</f>
        <v>0</v>
      </c>
    </row>
    <row r="183" spans="2:44" s="1242" customFormat="1">
      <c r="B183" s="3393"/>
      <c r="C183" s="3397"/>
      <c r="D183" s="1217"/>
      <c r="E183" s="1218"/>
      <c r="F183" s="1260"/>
      <c r="G183" s="1219"/>
      <c r="H183" s="1219"/>
      <c r="I183" s="1219"/>
      <c r="J183" s="1219"/>
      <c r="K183" s="1219"/>
      <c r="L183" s="1219"/>
      <c r="M183" s="1219"/>
      <c r="N183" s="1219"/>
      <c r="O183" s="1219"/>
      <c r="P183" s="1219"/>
      <c r="Q183" s="1219"/>
      <c r="R183" s="1219"/>
      <c r="S183" s="1219"/>
      <c r="T183" s="1219"/>
      <c r="U183" s="1219"/>
      <c r="V183" s="1219"/>
      <c r="W183" s="1219"/>
      <c r="X183" s="1219"/>
      <c r="Y183" s="1219"/>
      <c r="Z183" s="1219"/>
      <c r="AA183" s="1219"/>
      <c r="AB183" s="1219"/>
      <c r="AC183" s="1219"/>
      <c r="AD183" s="1219"/>
      <c r="AE183" s="1219"/>
      <c r="AF183" s="1219"/>
      <c r="AG183" s="1190"/>
      <c r="AH183" s="1190"/>
      <c r="AI183" s="1190"/>
      <c r="AJ183" s="1190"/>
      <c r="AK183" s="1191" t="str">
        <f t="shared" si="119"/>
        <v/>
      </c>
      <c r="AL183" s="1192" t="str">
        <f t="shared" si="120"/>
        <v/>
      </c>
      <c r="AM183" s="1192" t="str">
        <f t="shared" si="121"/>
        <v/>
      </c>
      <c r="AN183" s="1193" t="str">
        <f t="shared" si="122"/>
        <v/>
      </c>
      <c r="AO183" s="3399"/>
      <c r="AP183" s="1112"/>
      <c r="AQ183" s="1194">
        <f>+COUNTIF(F183:AJ183,"－")</f>
        <v>0</v>
      </c>
      <c r="AR183" s="1194">
        <f>+COUNTIF(F183:AJ183,"外")</f>
        <v>0</v>
      </c>
    </row>
    <row r="184" spans="2:44" s="1242" customFormat="1" ht="15" customHeight="1">
      <c r="B184" s="3393"/>
      <c r="C184" s="3395" t="s">
        <v>860</v>
      </c>
      <c r="D184" s="1180" t="s">
        <v>2000</v>
      </c>
      <c r="E184" s="1220" t="s">
        <v>1994</v>
      </c>
      <c r="F184" s="1182"/>
      <c r="G184" s="1183"/>
      <c r="H184" s="1183"/>
      <c r="I184" s="1183"/>
      <c r="J184" s="1183"/>
      <c r="K184" s="1183"/>
      <c r="L184" s="1183"/>
      <c r="M184" s="1183"/>
      <c r="N184" s="1183"/>
      <c r="O184" s="1183"/>
      <c r="P184" s="1183"/>
      <c r="Q184" s="1183"/>
      <c r="R184" s="1183"/>
      <c r="S184" s="1183"/>
      <c r="T184" s="1183"/>
      <c r="U184" s="1183"/>
      <c r="V184" s="1183"/>
      <c r="W184" s="1183"/>
      <c r="X184" s="1183"/>
      <c r="Y184" s="1183"/>
      <c r="Z184" s="1183"/>
      <c r="AA184" s="1183"/>
      <c r="AB184" s="1183"/>
      <c r="AC184" s="1183"/>
      <c r="AD184" s="1183"/>
      <c r="AE184" s="1183"/>
      <c r="AF184" s="1183"/>
      <c r="AG184" s="1211"/>
      <c r="AH184" s="1211"/>
      <c r="AI184" s="1211"/>
      <c r="AJ184" s="1211"/>
      <c r="AK184" s="1212"/>
      <c r="AL184" s="1194"/>
      <c r="AM184" s="1221"/>
      <c r="AN184" s="1214"/>
      <c r="AO184" s="3399"/>
      <c r="AP184" s="1112"/>
      <c r="AQ184" s="1116"/>
      <c r="AR184" s="1116"/>
    </row>
    <row r="185" spans="2:44" s="1242" customFormat="1">
      <c r="B185" s="3393"/>
      <c r="C185" s="3396"/>
      <c r="D185" s="1222" t="s">
        <v>1982</v>
      </c>
      <c r="E185" s="1187"/>
      <c r="F185" s="1188"/>
      <c r="G185" s="1189"/>
      <c r="H185" s="1189"/>
      <c r="I185" s="1252"/>
      <c r="J185" s="1252"/>
      <c r="K185" s="1189"/>
      <c r="L185" s="1189"/>
      <c r="M185" s="1189"/>
      <c r="N185" s="1189"/>
      <c r="O185" s="1252"/>
      <c r="P185" s="1252"/>
      <c r="Q185" s="1189"/>
      <c r="R185" s="1189"/>
      <c r="S185" s="1189"/>
      <c r="T185" s="1189"/>
      <c r="U185" s="1252"/>
      <c r="V185" s="1252"/>
      <c r="W185" s="1189"/>
      <c r="X185" s="1189"/>
      <c r="Y185" s="1189"/>
      <c r="Z185" s="1189"/>
      <c r="AA185" s="1252"/>
      <c r="AB185" s="1252"/>
      <c r="AC185" s="1189"/>
      <c r="AD185" s="1189"/>
      <c r="AE185" s="1189"/>
      <c r="AF185" s="1189"/>
      <c r="AG185" s="1252"/>
      <c r="AH185" s="1252"/>
      <c r="AI185" s="1189"/>
      <c r="AJ185" s="1189"/>
      <c r="AK185" s="1191">
        <f>IF(D185="","",COUNT($F$170:$AJ$170)-AL185)</f>
        <v>0</v>
      </c>
      <c r="AL185" s="1192">
        <f>IF(D185="","",AQ185+AR185)</f>
        <v>0</v>
      </c>
      <c r="AM185" s="1192">
        <f>IF(D185="","",COUNTIF(F185:AJ185,"休"))</f>
        <v>0</v>
      </c>
      <c r="AN185" s="1193" t="str">
        <f>IF(D185="","",IFERROR(ROUND(AM185/AK185,3),""))</f>
        <v/>
      </c>
      <c r="AO185" s="3399"/>
      <c r="AP185" s="1112"/>
      <c r="AQ185" s="1194">
        <f>+COUNTIF(F185:AJ185,"－")</f>
        <v>0</v>
      </c>
      <c r="AR185" s="1194">
        <f>+COUNTIF(F185:AJ185,"外")</f>
        <v>0</v>
      </c>
    </row>
    <row r="186" spans="2:44" s="1242" customFormat="1">
      <c r="B186" s="3393"/>
      <c r="C186" s="3396"/>
      <c r="D186" s="1112"/>
      <c r="E186" s="1216"/>
      <c r="F186" s="1196"/>
      <c r="G186" s="1197"/>
      <c r="H186" s="1197"/>
      <c r="I186" s="1197"/>
      <c r="J186" s="1197"/>
      <c r="K186" s="1197"/>
      <c r="L186" s="1197"/>
      <c r="M186" s="1197"/>
      <c r="N186" s="1197"/>
      <c r="O186" s="1197"/>
      <c r="P186" s="1197"/>
      <c r="Q186" s="1197"/>
      <c r="R186" s="1197"/>
      <c r="S186" s="1197"/>
      <c r="T186" s="1197"/>
      <c r="U186" s="1197"/>
      <c r="V186" s="1197"/>
      <c r="W186" s="1197"/>
      <c r="X186" s="1197"/>
      <c r="Y186" s="1197"/>
      <c r="Z186" s="1197"/>
      <c r="AA186" s="1197"/>
      <c r="AB186" s="1197"/>
      <c r="AC186" s="1197"/>
      <c r="AD186" s="1197"/>
      <c r="AE186" s="1197"/>
      <c r="AF186" s="1197"/>
      <c r="AG186" s="1198"/>
      <c r="AH186" s="1198"/>
      <c r="AI186" s="1198"/>
      <c r="AJ186" s="1198"/>
      <c r="AK186" s="1191" t="str">
        <f t="shared" ref="AK186:AK188" si="123">IF(D186="","",COUNT($F$170:$AJ$170)-AL186)</f>
        <v/>
      </c>
      <c r="AL186" s="1192" t="str">
        <f t="shared" ref="AL186:AL188" si="124">IF(D186="","",AQ186+AR186)</f>
        <v/>
      </c>
      <c r="AM186" s="1192" t="str">
        <f t="shared" ref="AM186:AM188" si="125">IF(D186="","",COUNTIF(F186:AJ186,"休"))</f>
        <v/>
      </c>
      <c r="AN186" s="1193" t="str">
        <f t="shared" ref="AN186:AN188" si="126">IF(D186="","",IFERROR(ROUND(AM186/AK186,3),""))</f>
        <v/>
      </c>
      <c r="AO186" s="3399"/>
      <c r="AP186" s="1112"/>
      <c r="AQ186" s="1194">
        <f>+COUNTIF(F186:AJ186,"－")</f>
        <v>0</v>
      </c>
      <c r="AR186" s="1194">
        <f>+COUNTIF(F186:AJ186,"外")</f>
        <v>0</v>
      </c>
    </row>
    <row r="187" spans="2:44" s="1242" customFormat="1">
      <c r="B187" s="3393"/>
      <c r="C187" s="3396"/>
      <c r="D187" s="1224"/>
      <c r="E187" s="1216"/>
      <c r="F187" s="1196"/>
      <c r="G187" s="1197"/>
      <c r="H187" s="1197"/>
      <c r="I187" s="1197"/>
      <c r="J187" s="1197"/>
      <c r="K187" s="1197"/>
      <c r="L187" s="1197"/>
      <c r="M187" s="1197"/>
      <c r="N187" s="1197"/>
      <c r="O187" s="1197"/>
      <c r="P187" s="1197"/>
      <c r="Q187" s="1197"/>
      <c r="R187" s="1197"/>
      <c r="S187" s="1197"/>
      <c r="T187" s="1197"/>
      <c r="U187" s="1197"/>
      <c r="V187" s="1197"/>
      <c r="W187" s="1197"/>
      <c r="X187" s="1197"/>
      <c r="Y187" s="1197"/>
      <c r="Z187" s="1197"/>
      <c r="AA187" s="1197"/>
      <c r="AB187" s="1197"/>
      <c r="AC187" s="1197"/>
      <c r="AD187" s="1197"/>
      <c r="AE187" s="1197"/>
      <c r="AF187" s="1197"/>
      <c r="AG187" s="1198"/>
      <c r="AH187" s="1198"/>
      <c r="AI187" s="1198"/>
      <c r="AJ187" s="1198"/>
      <c r="AK187" s="1191" t="str">
        <f t="shared" si="123"/>
        <v/>
      </c>
      <c r="AL187" s="1192" t="str">
        <f t="shared" si="124"/>
        <v/>
      </c>
      <c r="AM187" s="1192" t="str">
        <f t="shared" si="125"/>
        <v/>
      </c>
      <c r="AN187" s="1193" t="str">
        <f t="shared" si="126"/>
        <v/>
      </c>
      <c r="AO187" s="3399"/>
      <c r="AP187" s="1112"/>
      <c r="AQ187" s="1194">
        <f>+COUNTIF(F187:AJ187,"－")</f>
        <v>0</v>
      </c>
      <c r="AR187" s="1194">
        <f>+COUNTIF(F187:AJ187,"外")</f>
        <v>0</v>
      </c>
    </row>
    <row r="188" spans="2:44" s="1242" customFormat="1" ht="14.25" thickBot="1">
      <c r="B188" s="3394"/>
      <c r="C188" s="3397"/>
      <c r="D188" s="1217"/>
      <c r="E188" s="1218"/>
      <c r="F188" s="1259"/>
      <c r="G188" s="1206"/>
      <c r="H188" s="1206"/>
      <c r="I188" s="1206"/>
      <c r="J188" s="1206"/>
      <c r="K188" s="1206"/>
      <c r="L188" s="1206"/>
      <c r="M188" s="1206"/>
      <c r="N188" s="1206"/>
      <c r="O188" s="1206"/>
      <c r="P188" s="1206"/>
      <c r="Q188" s="1206"/>
      <c r="R188" s="1206"/>
      <c r="S188" s="1206"/>
      <c r="T188" s="1206"/>
      <c r="U188" s="1206"/>
      <c r="V188" s="1206"/>
      <c r="W188" s="1206"/>
      <c r="X188" s="1206"/>
      <c r="Y188" s="1206"/>
      <c r="Z188" s="1206"/>
      <c r="AA188" s="1206"/>
      <c r="AB188" s="1206"/>
      <c r="AC188" s="1206"/>
      <c r="AD188" s="1206"/>
      <c r="AE188" s="1206"/>
      <c r="AF188" s="1206"/>
      <c r="AG188" s="1226"/>
      <c r="AH188" s="1226"/>
      <c r="AI188" s="1226"/>
      <c r="AJ188" s="1226"/>
      <c r="AK188" s="1227" t="str">
        <f t="shared" si="123"/>
        <v/>
      </c>
      <c r="AL188" s="1209" t="str">
        <f t="shared" si="124"/>
        <v/>
      </c>
      <c r="AM188" s="1209" t="str">
        <f t="shared" si="125"/>
        <v/>
      </c>
      <c r="AN188" s="1193" t="str">
        <f t="shared" si="126"/>
        <v/>
      </c>
      <c r="AO188" s="3400"/>
      <c r="AP188" s="1112"/>
      <c r="AQ188" s="1194">
        <f>+COUNTIF(F188:AJ188,"－")</f>
        <v>0</v>
      </c>
      <c r="AR188" s="1194">
        <f>+COUNTIF(F188:AJ188,"外")</f>
        <v>0</v>
      </c>
    </row>
    <row r="189" spans="2:44" ht="14.25" thickBot="1">
      <c r="B189" s="1229"/>
      <c r="C189" s="1230"/>
      <c r="D189" s="1224"/>
      <c r="E189" s="1166"/>
      <c r="F189" s="1190"/>
      <c r="G189" s="1190"/>
      <c r="H189" s="1190"/>
      <c r="I189" s="1190"/>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231"/>
      <c r="AL189" s="1232"/>
      <c r="AN189" s="1233" t="s">
        <v>1998</v>
      </c>
      <c r="AO189" s="1234" t="e">
        <f>IF(AO173&gt;=0.285,"OK","NG")</f>
        <v>#DIV/0!</v>
      </c>
      <c r="AQ189" s="1232"/>
      <c r="AR189" s="1232"/>
    </row>
    <row r="190" spans="2:44">
      <c r="B190" s="1229"/>
      <c r="C190" s="1230"/>
      <c r="D190" s="1224"/>
      <c r="E190" s="1166"/>
      <c r="F190" s="1190"/>
      <c r="G190" s="1190"/>
      <c r="H190" s="1190"/>
      <c r="I190" s="1190"/>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231"/>
      <c r="AL190" s="1232"/>
      <c r="AN190" s="1264"/>
      <c r="AO190" s="1193"/>
      <c r="AQ190" s="1232"/>
      <c r="AR190" s="1232"/>
    </row>
    <row r="191" spans="2:44" hidden="1">
      <c r="F191" s="1113" t="e">
        <f>YEAR(F194)</f>
        <v>#VALUE!</v>
      </c>
      <c r="G191" s="1113" t="e">
        <f>MONTH(F194)</f>
        <v>#VALUE!</v>
      </c>
    </row>
    <row r="192" spans="2:44">
      <c r="B192" s="3401"/>
      <c r="C192" s="3402"/>
      <c r="D192" s="3403"/>
      <c r="E192" s="1236" t="s">
        <v>1986</v>
      </c>
      <c r="F192" s="3410" t="e">
        <f>F194</f>
        <v>#VALUE!</v>
      </c>
      <c r="G192" s="3411"/>
      <c r="H192" s="3411"/>
      <c r="I192" s="3411"/>
      <c r="J192" s="3411"/>
      <c r="K192" s="3411"/>
      <c r="L192" s="3411"/>
      <c r="M192" s="3411"/>
      <c r="N192" s="3411"/>
      <c r="O192" s="3411"/>
      <c r="P192" s="3411"/>
      <c r="Q192" s="3411"/>
      <c r="R192" s="3411"/>
      <c r="S192" s="3411"/>
      <c r="T192" s="3411"/>
      <c r="U192" s="3411"/>
      <c r="V192" s="3411"/>
      <c r="W192" s="3411"/>
      <c r="X192" s="3411"/>
      <c r="Y192" s="3411"/>
      <c r="Z192" s="3411"/>
      <c r="AA192" s="3411"/>
      <c r="AB192" s="3411"/>
      <c r="AC192" s="3411"/>
      <c r="AD192" s="3411"/>
      <c r="AE192" s="3411"/>
      <c r="AF192" s="3411"/>
      <c r="AG192" s="3411"/>
      <c r="AH192" s="3411"/>
      <c r="AI192" s="3411"/>
      <c r="AJ192" s="3411"/>
      <c r="AK192" s="3413" t="s">
        <v>861</v>
      </c>
      <c r="AL192" s="3416" t="s">
        <v>862</v>
      </c>
      <c r="AM192" s="3419" t="s">
        <v>854</v>
      </c>
      <c r="AN192" s="3367" t="s">
        <v>1987</v>
      </c>
      <c r="AO192" s="3365" t="s">
        <v>1988</v>
      </c>
      <c r="AQ192" s="3388" t="s">
        <v>1989</v>
      </c>
      <c r="AR192" s="3388" t="s">
        <v>890</v>
      </c>
    </row>
    <row r="193" spans="2:44" ht="13.5" hidden="1" customHeight="1">
      <c r="B193" s="3404"/>
      <c r="C193" s="3405"/>
      <c r="D193" s="3406"/>
      <c r="E193" s="1237"/>
      <c r="F193" s="1173" t="e">
        <f>DATE($F191,$G191,1)</f>
        <v>#VALUE!</v>
      </c>
      <c r="G193" s="1173" t="e">
        <f t="shared" ref="G193:AJ193" si="127">F193+1</f>
        <v>#VALUE!</v>
      </c>
      <c r="H193" s="1173" t="e">
        <f t="shared" si="127"/>
        <v>#VALUE!</v>
      </c>
      <c r="I193" s="1173" t="e">
        <f t="shared" si="127"/>
        <v>#VALUE!</v>
      </c>
      <c r="J193" s="1173" t="e">
        <f t="shared" si="127"/>
        <v>#VALUE!</v>
      </c>
      <c r="K193" s="1173" t="e">
        <f t="shared" si="127"/>
        <v>#VALUE!</v>
      </c>
      <c r="L193" s="1173" t="e">
        <f t="shared" si="127"/>
        <v>#VALUE!</v>
      </c>
      <c r="M193" s="1173" t="e">
        <f t="shared" si="127"/>
        <v>#VALUE!</v>
      </c>
      <c r="N193" s="1173" t="e">
        <f t="shared" si="127"/>
        <v>#VALUE!</v>
      </c>
      <c r="O193" s="1173" t="e">
        <f t="shared" si="127"/>
        <v>#VALUE!</v>
      </c>
      <c r="P193" s="1173" t="e">
        <f t="shared" si="127"/>
        <v>#VALUE!</v>
      </c>
      <c r="Q193" s="1173" t="e">
        <f t="shared" si="127"/>
        <v>#VALUE!</v>
      </c>
      <c r="R193" s="1173" t="e">
        <f t="shared" si="127"/>
        <v>#VALUE!</v>
      </c>
      <c r="S193" s="1173" t="e">
        <f t="shared" si="127"/>
        <v>#VALUE!</v>
      </c>
      <c r="T193" s="1173" t="e">
        <f t="shared" si="127"/>
        <v>#VALUE!</v>
      </c>
      <c r="U193" s="1173" t="e">
        <f t="shared" si="127"/>
        <v>#VALUE!</v>
      </c>
      <c r="V193" s="1173" t="e">
        <f t="shared" si="127"/>
        <v>#VALUE!</v>
      </c>
      <c r="W193" s="1173" t="e">
        <f t="shared" si="127"/>
        <v>#VALUE!</v>
      </c>
      <c r="X193" s="1173" t="e">
        <f t="shared" si="127"/>
        <v>#VALUE!</v>
      </c>
      <c r="Y193" s="1173" t="e">
        <f t="shared" si="127"/>
        <v>#VALUE!</v>
      </c>
      <c r="Z193" s="1173" t="e">
        <f t="shared" si="127"/>
        <v>#VALUE!</v>
      </c>
      <c r="AA193" s="1173" t="e">
        <f t="shared" si="127"/>
        <v>#VALUE!</v>
      </c>
      <c r="AB193" s="1173" t="e">
        <f t="shared" si="127"/>
        <v>#VALUE!</v>
      </c>
      <c r="AC193" s="1173" t="e">
        <f t="shared" si="127"/>
        <v>#VALUE!</v>
      </c>
      <c r="AD193" s="1173" t="e">
        <f t="shared" si="127"/>
        <v>#VALUE!</v>
      </c>
      <c r="AE193" s="1173" t="e">
        <f t="shared" si="127"/>
        <v>#VALUE!</v>
      </c>
      <c r="AF193" s="1173" t="e">
        <f t="shared" si="127"/>
        <v>#VALUE!</v>
      </c>
      <c r="AG193" s="1173" t="e">
        <f t="shared" si="127"/>
        <v>#VALUE!</v>
      </c>
      <c r="AH193" s="1173" t="e">
        <f t="shared" si="127"/>
        <v>#VALUE!</v>
      </c>
      <c r="AI193" s="1173" t="e">
        <f t="shared" si="127"/>
        <v>#VALUE!</v>
      </c>
      <c r="AJ193" s="1173" t="e">
        <f t="shared" si="127"/>
        <v>#VALUE!</v>
      </c>
      <c r="AK193" s="3414"/>
      <c r="AL193" s="3417"/>
      <c r="AM193" s="3420"/>
      <c r="AN193" s="3367"/>
      <c r="AO193" s="3365"/>
      <c r="AQ193" s="3388"/>
      <c r="AR193" s="3388"/>
    </row>
    <row r="194" spans="2:44">
      <c r="B194" s="3404"/>
      <c r="C194" s="3405"/>
      <c r="D194" s="3406"/>
      <c r="E194" s="1238" t="s">
        <v>1990</v>
      </c>
      <c r="F194" s="1239" t="e">
        <f>IF(EDATE(F169,1)&gt;$F$7,"",EDATE(F169,1))</f>
        <v>#VALUE!</v>
      </c>
      <c r="G194" s="1173" t="e">
        <f t="shared" ref="G194:AJ194" si="128">IF(G193&gt;$F$7,"",IF(F194=EOMONTH(DATE($F191,$G191,1),0),"",IF(F194="","",F194+1)))</f>
        <v>#VALUE!</v>
      </c>
      <c r="H194" s="1173" t="e">
        <f t="shared" si="128"/>
        <v>#VALUE!</v>
      </c>
      <c r="I194" s="1173" t="e">
        <f t="shared" si="128"/>
        <v>#VALUE!</v>
      </c>
      <c r="J194" s="1173" t="e">
        <f t="shared" si="128"/>
        <v>#VALUE!</v>
      </c>
      <c r="K194" s="1173" t="e">
        <f t="shared" si="128"/>
        <v>#VALUE!</v>
      </c>
      <c r="L194" s="1173" t="e">
        <f t="shared" si="128"/>
        <v>#VALUE!</v>
      </c>
      <c r="M194" s="1173" t="e">
        <f t="shared" si="128"/>
        <v>#VALUE!</v>
      </c>
      <c r="N194" s="1173" t="e">
        <f t="shared" si="128"/>
        <v>#VALUE!</v>
      </c>
      <c r="O194" s="1173" t="e">
        <f t="shared" si="128"/>
        <v>#VALUE!</v>
      </c>
      <c r="P194" s="1173" t="e">
        <f t="shared" si="128"/>
        <v>#VALUE!</v>
      </c>
      <c r="Q194" s="1173" t="e">
        <f t="shared" si="128"/>
        <v>#VALUE!</v>
      </c>
      <c r="R194" s="1173" t="e">
        <f t="shared" si="128"/>
        <v>#VALUE!</v>
      </c>
      <c r="S194" s="1173" t="e">
        <f t="shared" si="128"/>
        <v>#VALUE!</v>
      </c>
      <c r="T194" s="1173" t="e">
        <f t="shared" si="128"/>
        <v>#VALUE!</v>
      </c>
      <c r="U194" s="1173" t="e">
        <f t="shared" si="128"/>
        <v>#VALUE!</v>
      </c>
      <c r="V194" s="1173" t="e">
        <f t="shared" si="128"/>
        <v>#VALUE!</v>
      </c>
      <c r="W194" s="1173" t="e">
        <f t="shared" si="128"/>
        <v>#VALUE!</v>
      </c>
      <c r="X194" s="1173" t="e">
        <f t="shared" si="128"/>
        <v>#VALUE!</v>
      </c>
      <c r="Y194" s="1173" t="e">
        <f t="shared" si="128"/>
        <v>#VALUE!</v>
      </c>
      <c r="Z194" s="1173" t="e">
        <f t="shared" si="128"/>
        <v>#VALUE!</v>
      </c>
      <c r="AA194" s="1173" t="e">
        <f t="shared" si="128"/>
        <v>#VALUE!</v>
      </c>
      <c r="AB194" s="1173" t="e">
        <f t="shared" si="128"/>
        <v>#VALUE!</v>
      </c>
      <c r="AC194" s="1173" t="e">
        <f t="shared" si="128"/>
        <v>#VALUE!</v>
      </c>
      <c r="AD194" s="1173" t="e">
        <f t="shared" si="128"/>
        <v>#VALUE!</v>
      </c>
      <c r="AE194" s="1173" t="e">
        <f t="shared" si="128"/>
        <v>#VALUE!</v>
      </c>
      <c r="AF194" s="1173" t="e">
        <f t="shared" si="128"/>
        <v>#VALUE!</v>
      </c>
      <c r="AG194" s="1173" t="e">
        <f t="shared" si="128"/>
        <v>#VALUE!</v>
      </c>
      <c r="AH194" s="1173" t="e">
        <f t="shared" si="128"/>
        <v>#VALUE!</v>
      </c>
      <c r="AI194" s="1173" t="e">
        <f t="shared" si="128"/>
        <v>#VALUE!</v>
      </c>
      <c r="AJ194" s="1173" t="e">
        <f t="shared" si="128"/>
        <v>#VALUE!</v>
      </c>
      <c r="AK194" s="3414"/>
      <c r="AL194" s="3417"/>
      <c r="AM194" s="3420"/>
      <c r="AN194" s="3367"/>
      <c r="AO194" s="3365"/>
      <c r="AQ194" s="3388"/>
      <c r="AR194" s="3388"/>
    </row>
    <row r="195" spans="2:44" s="1242" customFormat="1">
      <c r="B195" s="3407"/>
      <c r="C195" s="3408"/>
      <c r="D195" s="3409"/>
      <c r="E195" s="1240" t="s">
        <v>846</v>
      </c>
      <c r="F195" s="1241" t="str">
        <f>IFERROR(TEXT(WEEKDAY(+F194),"aaa"),"")</f>
        <v/>
      </c>
      <c r="G195" s="1241" t="str">
        <f t="shared" ref="G195:AJ195" si="129">IFERROR(TEXT(WEEKDAY(+G194),"aaa"),"")</f>
        <v/>
      </c>
      <c r="H195" s="1241" t="str">
        <f t="shared" si="129"/>
        <v/>
      </c>
      <c r="I195" s="1241" t="str">
        <f t="shared" si="129"/>
        <v/>
      </c>
      <c r="J195" s="1241" t="str">
        <f t="shared" si="129"/>
        <v/>
      </c>
      <c r="K195" s="1241" t="str">
        <f t="shared" si="129"/>
        <v/>
      </c>
      <c r="L195" s="1241" t="str">
        <f t="shared" si="129"/>
        <v/>
      </c>
      <c r="M195" s="1241" t="str">
        <f t="shared" si="129"/>
        <v/>
      </c>
      <c r="N195" s="1241" t="str">
        <f t="shared" si="129"/>
        <v/>
      </c>
      <c r="O195" s="1241" t="str">
        <f t="shared" si="129"/>
        <v/>
      </c>
      <c r="P195" s="1241" t="str">
        <f t="shared" si="129"/>
        <v/>
      </c>
      <c r="Q195" s="1241" t="str">
        <f t="shared" si="129"/>
        <v/>
      </c>
      <c r="R195" s="1241" t="str">
        <f t="shared" si="129"/>
        <v/>
      </c>
      <c r="S195" s="1241" t="str">
        <f t="shared" si="129"/>
        <v/>
      </c>
      <c r="T195" s="1241" t="str">
        <f t="shared" si="129"/>
        <v/>
      </c>
      <c r="U195" s="1241" t="str">
        <f t="shared" si="129"/>
        <v/>
      </c>
      <c r="V195" s="1241" t="str">
        <f t="shared" si="129"/>
        <v/>
      </c>
      <c r="W195" s="1241" t="str">
        <f t="shared" si="129"/>
        <v/>
      </c>
      <c r="X195" s="1241" t="str">
        <f t="shared" si="129"/>
        <v/>
      </c>
      <c r="Y195" s="1241" t="str">
        <f t="shared" si="129"/>
        <v/>
      </c>
      <c r="Z195" s="1241" t="str">
        <f t="shared" si="129"/>
        <v/>
      </c>
      <c r="AA195" s="1241" t="str">
        <f t="shared" si="129"/>
        <v/>
      </c>
      <c r="AB195" s="1241" t="str">
        <f t="shared" si="129"/>
        <v/>
      </c>
      <c r="AC195" s="1241" t="str">
        <f t="shared" si="129"/>
        <v/>
      </c>
      <c r="AD195" s="1241" t="str">
        <f t="shared" si="129"/>
        <v/>
      </c>
      <c r="AE195" s="1241" t="str">
        <f t="shared" si="129"/>
        <v/>
      </c>
      <c r="AF195" s="1241" t="str">
        <f t="shared" si="129"/>
        <v/>
      </c>
      <c r="AG195" s="1241" t="str">
        <f t="shared" si="129"/>
        <v/>
      </c>
      <c r="AH195" s="1241" t="str">
        <f t="shared" si="129"/>
        <v/>
      </c>
      <c r="AI195" s="1241" t="str">
        <f t="shared" si="129"/>
        <v/>
      </c>
      <c r="AJ195" s="1241" t="str">
        <f t="shared" si="129"/>
        <v/>
      </c>
      <c r="AK195" s="3414"/>
      <c r="AL195" s="3417"/>
      <c r="AM195" s="3420"/>
      <c r="AN195" s="3367"/>
      <c r="AO195" s="3365"/>
      <c r="AP195" s="1112"/>
      <c r="AQ195" s="3388"/>
      <c r="AR195" s="3388"/>
    </row>
    <row r="196" spans="2:44" s="1242" customFormat="1" ht="21" customHeight="1">
      <c r="B196" s="1243" t="s">
        <v>1991</v>
      </c>
      <c r="C196" s="1244" t="s">
        <v>1999</v>
      </c>
      <c r="D196" s="1180" t="s">
        <v>2000</v>
      </c>
      <c r="E196" s="1181" t="s">
        <v>1994</v>
      </c>
      <c r="F196" s="1182"/>
      <c r="G196" s="1183"/>
      <c r="H196" s="1183"/>
      <c r="I196" s="1183"/>
      <c r="J196" s="1183"/>
      <c r="K196" s="1183"/>
      <c r="L196" s="1183"/>
      <c r="M196" s="1183"/>
      <c r="N196" s="1183"/>
      <c r="O196" s="1183"/>
      <c r="P196" s="1183"/>
      <c r="Q196" s="1183"/>
      <c r="R196" s="1183"/>
      <c r="S196" s="1183"/>
      <c r="T196" s="1183"/>
      <c r="U196" s="1183"/>
      <c r="V196" s="1183"/>
      <c r="W196" s="1183"/>
      <c r="X196" s="1183"/>
      <c r="Y196" s="1183"/>
      <c r="Z196" s="1183"/>
      <c r="AA196" s="1183"/>
      <c r="AB196" s="1183"/>
      <c r="AC196" s="1183"/>
      <c r="AD196" s="1183"/>
      <c r="AE196" s="1183"/>
      <c r="AF196" s="1183"/>
      <c r="AG196" s="1211"/>
      <c r="AH196" s="1211"/>
      <c r="AI196" s="1211"/>
      <c r="AJ196" s="1211"/>
      <c r="AK196" s="3415"/>
      <c r="AL196" s="3418"/>
      <c r="AM196" s="3421"/>
      <c r="AN196" s="1185" t="s">
        <v>2008</v>
      </c>
      <c r="AO196" s="1184" t="s">
        <v>889</v>
      </c>
      <c r="AP196" s="1112"/>
      <c r="AQ196" s="3389"/>
      <c r="AR196" s="3389"/>
    </row>
    <row r="197" spans="2:44" s="1242" customFormat="1" ht="13.5" customHeight="1">
      <c r="B197" s="3392" t="s">
        <v>856</v>
      </c>
      <c r="C197" s="3395" t="s">
        <v>857</v>
      </c>
      <c r="D197" s="1186" t="s">
        <v>1981</v>
      </c>
      <c r="E197" s="1187"/>
      <c r="F197" s="1188"/>
      <c r="G197" s="1189"/>
      <c r="H197" s="1189"/>
      <c r="I197" s="1189"/>
      <c r="J197" s="1252"/>
      <c r="K197" s="1252"/>
      <c r="L197" s="1252"/>
      <c r="M197" s="1252"/>
      <c r="N197" s="1189"/>
      <c r="O197" s="1189"/>
      <c r="P197" s="1189"/>
      <c r="Q197" s="1252"/>
      <c r="R197" s="1252"/>
      <c r="S197" s="1252"/>
      <c r="T197" s="1252"/>
      <c r="U197" s="1189"/>
      <c r="V197" s="1189"/>
      <c r="W197" s="1189"/>
      <c r="X197" s="1252"/>
      <c r="Y197" s="1252"/>
      <c r="Z197" s="1252"/>
      <c r="AA197" s="1252"/>
      <c r="AB197" s="1189"/>
      <c r="AC197" s="1189"/>
      <c r="AD197" s="1252"/>
      <c r="AE197" s="1252"/>
      <c r="AF197" s="1252"/>
      <c r="AG197" s="1252"/>
      <c r="AH197" s="1252"/>
      <c r="AI197" s="1252"/>
      <c r="AJ197" s="1258"/>
      <c r="AK197" s="1191">
        <f>IF(D197="","",COUNT($F$194:$AJ$194)-AL197)</f>
        <v>0</v>
      </c>
      <c r="AL197" s="1192">
        <f>IF(D197="","",AQ197+AR197)</f>
        <v>0</v>
      </c>
      <c r="AM197" s="1192">
        <f>IF(D197="","",COUNTIF(F197:AJ197,"休"))</f>
        <v>0</v>
      </c>
      <c r="AN197" s="1193" t="str">
        <f>IF(D197="","",IFERROR(ROUND(AM197/AK197,3),""))</f>
        <v/>
      </c>
      <c r="AO197" s="3398" t="e">
        <f>ROUND(AVERAGE(AN197:AN212),3)</f>
        <v>#DIV/0!</v>
      </c>
      <c r="AP197" s="1112"/>
      <c r="AQ197" s="1194">
        <f>+COUNTIF(F197:AJ197,"－")</f>
        <v>0</v>
      </c>
      <c r="AR197" s="1194">
        <f>+COUNTIF(F197:AJ197,"外")</f>
        <v>0</v>
      </c>
    </row>
    <row r="198" spans="2:44" s="1242" customFormat="1" ht="13.5" customHeight="1">
      <c r="B198" s="3393"/>
      <c r="C198" s="3396"/>
      <c r="D198" s="1195" t="s">
        <v>1982</v>
      </c>
      <c r="E198" s="1187"/>
      <c r="F198" s="1247"/>
      <c r="G198" s="1197"/>
      <c r="H198" s="1197"/>
      <c r="I198" s="1219"/>
      <c r="J198" s="1219"/>
      <c r="K198" s="1219"/>
      <c r="L198" s="1207"/>
      <c r="M198" s="1207"/>
      <c r="N198" s="1207"/>
      <c r="O198" s="1219"/>
      <c r="P198" s="1219"/>
      <c r="Q198" s="1219"/>
      <c r="R198" s="1219"/>
      <c r="S198" s="1207"/>
      <c r="T198" s="1207"/>
      <c r="U198" s="1207"/>
      <c r="V198" s="1219"/>
      <c r="W198" s="1219"/>
      <c r="X198" s="1219"/>
      <c r="Y198" s="1219"/>
      <c r="Z198" s="1207"/>
      <c r="AA198" s="1207"/>
      <c r="AB198" s="1207"/>
      <c r="AC198" s="1219"/>
      <c r="AD198" s="1219"/>
      <c r="AE198" s="1219"/>
      <c r="AF198" s="1219"/>
      <c r="AG198" s="1207"/>
      <c r="AH198" s="1207"/>
      <c r="AI198" s="1207"/>
      <c r="AJ198" s="1248"/>
      <c r="AK198" s="1191">
        <f t="shared" ref="AK198:AK202" si="130">IF(D198="","",COUNT($F$194:$AJ$194)-AL198)</f>
        <v>0</v>
      </c>
      <c r="AL198" s="1192">
        <f t="shared" ref="AL198:AL202" si="131">IF(D198="","",AQ198+AR198)</f>
        <v>0</v>
      </c>
      <c r="AM198" s="1192">
        <f t="shared" ref="AM198:AM202" si="132">IF(D198="","",COUNTIF(F198:AJ198,"休"))</f>
        <v>0</v>
      </c>
      <c r="AN198" s="1193" t="str">
        <f t="shared" ref="AN198:AN202" si="133">IF(D198="","",IFERROR(ROUND(AM198/AK198,3),""))</f>
        <v/>
      </c>
      <c r="AO198" s="3399"/>
      <c r="AP198" s="1112"/>
      <c r="AQ198" s="1194">
        <f>+COUNTIF(F198:AJ198,"－")</f>
        <v>0</v>
      </c>
      <c r="AR198" s="1194">
        <f>+COUNTIF(F198:AJ198,"外")</f>
        <v>0</v>
      </c>
    </row>
    <row r="199" spans="2:44" s="1242" customFormat="1">
      <c r="B199" s="3393"/>
      <c r="C199" s="3396"/>
      <c r="D199" s="1201" t="s">
        <v>1983</v>
      </c>
      <c r="E199" s="1187"/>
      <c r="F199" s="1247"/>
      <c r="G199" s="1197"/>
      <c r="H199" s="1197"/>
      <c r="I199" s="1197"/>
      <c r="J199" s="1197"/>
      <c r="K199" s="1197"/>
      <c r="L199" s="1197"/>
      <c r="M199" s="1197"/>
      <c r="N199" s="1197"/>
      <c r="O199" s="1197"/>
      <c r="P199" s="1197"/>
      <c r="Q199" s="1197"/>
      <c r="R199" s="1197"/>
      <c r="S199" s="1197"/>
      <c r="T199" s="1197"/>
      <c r="U199" s="1197"/>
      <c r="V199" s="1197"/>
      <c r="W199" s="1197"/>
      <c r="X199" s="1197"/>
      <c r="Y199" s="1197"/>
      <c r="Z199" s="1197"/>
      <c r="AA199" s="1197"/>
      <c r="AB199" s="1197"/>
      <c r="AC199" s="1197"/>
      <c r="AD199" s="1197"/>
      <c r="AE199" s="1197"/>
      <c r="AF199" s="1197"/>
      <c r="AG199" s="1248"/>
      <c r="AH199" s="1248"/>
      <c r="AI199" s="1248"/>
      <c r="AJ199" s="1248"/>
      <c r="AK199" s="1191">
        <f t="shared" si="130"/>
        <v>0</v>
      </c>
      <c r="AL199" s="1192">
        <f t="shared" si="131"/>
        <v>0</v>
      </c>
      <c r="AM199" s="1192">
        <f t="shared" si="132"/>
        <v>0</v>
      </c>
      <c r="AN199" s="1193" t="str">
        <f t="shared" si="133"/>
        <v/>
      </c>
      <c r="AO199" s="3399"/>
      <c r="AP199" s="1112"/>
      <c r="AQ199" s="1194">
        <f>+COUNTIF(F199:AJ199,"－")</f>
        <v>0</v>
      </c>
      <c r="AR199" s="1194">
        <f t="shared" ref="AR199:AR202" si="134">+COUNTIF(F199:AJ199,"外")</f>
        <v>0</v>
      </c>
    </row>
    <row r="200" spans="2:44" s="1242" customFormat="1">
      <c r="B200" s="3393"/>
      <c r="C200" s="3396"/>
      <c r="D200" s="1201" t="s">
        <v>1984</v>
      </c>
      <c r="E200" s="1202"/>
      <c r="F200" s="1247"/>
      <c r="G200" s="1197"/>
      <c r="H200" s="1197"/>
      <c r="I200" s="1197"/>
      <c r="J200" s="1197"/>
      <c r="K200" s="1197"/>
      <c r="L200" s="1197"/>
      <c r="M200" s="1197"/>
      <c r="N200" s="1197"/>
      <c r="O200" s="1197"/>
      <c r="P200" s="1197"/>
      <c r="Q200" s="1197"/>
      <c r="R200" s="1197"/>
      <c r="S200" s="1197"/>
      <c r="T200" s="1197"/>
      <c r="U200" s="1197"/>
      <c r="V200" s="1197"/>
      <c r="W200" s="1197"/>
      <c r="X200" s="1197"/>
      <c r="Y200" s="1197"/>
      <c r="Z200" s="1197"/>
      <c r="AA200" s="1197"/>
      <c r="AB200" s="1197"/>
      <c r="AC200" s="1197"/>
      <c r="AD200" s="1197"/>
      <c r="AE200" s="1197"/>
      <c r="AF200" s="1197"/>
      <c r="AG200" s="1197"/>
      <c r="AH200" s="1248"/>
      <c r="AI200" s="1248"/>
      <c r="AJ200" s="1248"/>
      <c r="AK200" s="1191">
        <f t="shared" si="130"/>
        <v>0</v>
      </c>
      <c r="AL200" s="1192">
        <f t="shared" si="131"/>
        <v>0</v>
      </c>
      <c r="AM200" s="1192">
        <f t="shared" si="132"/>
        <v>0</v>
      </c>
      <c r="AN200" s="1193" t="str">
        <f t="shared" si="133"/>
        <v/>
      </c>
      <c r="AO200" s="3399"/>
      <c r="AP200" s="1112"/>
      <c r="AQ200" s="1194">
        <f>+COUNTIF(F200:AJ200,"－")</f>
        <v>0</v>
      </c>
      <c r="AR200" s="1194">
        <f t="shared" si="134"/>
        <v>0</v>
      </c>
    </row>
    <row r="201" spans="2:44" s="1242" customFormat="1">
      <c r="B201" s="3393"/>
      <c r="C201" s="3396"/>
      <c r="D201" s="1201" t="s">
        <v>1985</v>
      </c>
      <c r="E201" s="1187"/>
      <c r="F201" s="1247"/>
      <c r="G201" s="1197"/>
      <c r="H201" s="1197"/>
      <c r="I201" s="1197"/>
      <c r="J201" s="1197"/>
      <c r="K201" s="1197"/>
      <c r="L201" s="1197"/>
      <c r="M201" s="1197"/>
      <c r="N201" s="1197"/>
      <c r="O201" s="1197"/>
      <c r="P201" s="1197"/>
      <c r="Q201" s="1197"/>
      <c r="R201" s="1197"/>
      <c r="S201" s="1197"/>
      <c r="T201" s="1197"/>
      <c r="U201" s="1197"/>
      <c r="V201" s="1197"/>
      <c r="W201" s="1197"/>
      <c r="X201" s="1197"/>
      <c r="Y201" s="1197"/>
      <c r="Z201" s="1197"/>
      <c r="AA201" s="1197"/>
      <c r="AB201" s="1197"/>
      <c r="AC201" s="1197"/>
      <c r="AD201" s="1197"/>
      <c r="AE201" s="1197"/>
      <c r="AF201" s="1197"/>
      <c r="AG201" s="1197"/>
      <c r="AH201" s="1197"/>
      <c r="AI201" s="1197"/>
      <c r="AJ201" s="1197"/>
      <c r="AK201" s="1191">
        <f t="shared" si="130"/>
        <v>0</v>
      </c>
      <c r="AL201" s="1192">
        <f t="shared" si="131"/>
        <v>0</v>
      </c>
      <c r="AM201" s="1192">
        <f t="shared" si="132"/>
        <v>0</v>
      </c>
      <c r="AN201" s="1193" t="str">
        <f t="shared" si="133"/>
        <v/>
      </c>
      <c r="AO201" s="3399"/>
      <c r="AP201" s="1112"/>
      <c r="AQ201" s="1194">
        <f t="shared" ref="AQ201:AQ202" si="135">+COUNTIF(F201:AJ201,"－")</f>
        <v>0</v>
      </c>
      <c r="AR201" s="1194">
        <f t="shared" si="134"/>
        <v>0</v>
      </c>
    </row>
    <row r="202" spans="2:44" s="1242" customFormat="1">
      <c r="B202" s="3394"/>
      <c r="C202" s="3397"/>
      <c r="D202" s="1203">
        <f>E$29</f>
        <v>0</v>
      </c>
      <c r="E202" s="1204"/>
      <c r="F202" s="1259"/>
      <c r="G202" s="1207"/>
      <c r="H202" s="1207"/>
      <c r="I202" s="1207"/>
      <c r="J202" s="1207"/>
      <c r="K202" s="1207"/>
      <c r="L202" s="1207"/>
      <c r="M202" s="1207"/>
      <c r="N202" s="1207"/>
      <c r="O202" s="1207"/>
      <c r="P202" s="1207"/>
      <c r="Q202" s="1207"/>
      <c r="R202" s="1207"/>
      <c r="S202" s="1207"/>
      <c r="T202" s="1207"/>
      <c r="U202" s="1207"/>
      <c r="V202" s="1207"/>
      <c r="W202" s="1207"/>
      <c r="X202" s="1207"/>
      <c r="Y202" s="1207"/>
      <c r="Z202" s="1207"/>
      <c r="AA202" s="1207"/>
      <c r="AB202" s="1207"/>
      <c r="AC202" s="1207"/>
      <c r="AD202" s="1207"/>
      <c r="AE202" s="1207"/>
      <c r="AF202" s="1207"/>
      <c r="AG202" s="1208"/>
      <c r="AH202" s="1208"/>
      <c r="AI202" s="1208"/>
      <c r="AJ202" s="1208"/>
      <c r="AK202" s="1191">
        <f t="shared" si="130"/>
        <v>0</v>
      </c>
      <c r="AL202" s="1192">
        <f t="shared" si="131"/>
        <v>0</v>
      </c>
      <c r="AM202" s="1209">
        <f t="shared" si="132"/>
        <v>0</v>
      </c>
      <c r="AN202" s="1193" t="str">
        <f t="shared" si="133"/>
        <v/>
      </c>
      <c r="AO202" s="3399"/>
      <c r="AP202" s="1112"/>
      <c r="AQ202" s="1194">
        <f t="shared" si="135"/>
        <v>0</v>
      </c>
      <c r="AR202" s="1194">
        <f t="shared" si="134"/>
        <v>0</v>
      </c>
    </row>
    <row r="203" spans="2:44" s="1242" customFormat="1" ht="15" customHeight="1">
      <c r="B203" s="3392" t="s">
        <v>858</v>
      </c>
      <c r="C203" s="3395" t="s">
        <v>859</v>
      </c>
      <c r="D203" s="1180" t="s">
        <v>1997</v>
      </c>
      <c r="E203" s="1210" t="s">
        <v>1994</v>
      </c>
      <c r="F203" s="1182"/>
      <c r="G203" s="1183"/>
      <c r="H203" s="1183"/>
      <c r="I203" s="1183"/>
      <c r="J203" s="1183"/>
      <c r="K203" s="1183"/>
      <c r="L203" s="1183"/>
      <c r="M203" s="1183"/>
      <c r="N203" s="1183"/>
      <c r="O203" s="1183"/>
      <c r="P203" s="1183"/>
      <c r="Q203" s="1183"/>
      <c r="R203" s="1183"/>
      <c r="S203" s="1183"/>
      <c r="T203" s="1183"/>
      <c r="U203" s="1183"/>
      <c r="V203" s="1183"/>
      <c r="W203" s="1183"/>
      <c r="X203" s="1183"/>
      <c r="Y203" s="1183"/>
      <c r="Z203" s="1183"/>
      <c r="AA203" s="1183"/>
      <c r="AB203" s="1183"/>
      <c r="AC203" s="1183"/>
      <c r="AD203" s="1183"/>
      <c r="AE203" s="1183"/>
      <c r="AF203" s="1183"/>
      <c r="AG203" s="1211"/>
      <c r="AH203" s="1211"/>
      <c r="AI203" s="1211"/>
      <c r="AJ203" s="1211"/>
      <c r="AK203" s="1212"/>
      <c r="AL203" s="1194"/>
      <c r="AM203" s="1213"/>
      <c r="AN203" s="1214"/>
      <c r="AO203" s="3399"/>
      <c r="AP203" s="1112"/>
      <c r="AQ203" s="1116"/>
      <c r="AR203" s="1116"/>
    </row>
    <row r="204" spans="2:44" s="1242" customFormat="1">
      <c r="B204" s="3393"/>
      <c r="C204" s="3396"/>
      <c r="D204" s="1215" t="s">
        <v>1981</v>
      </c>
      <c r="E204" s="1187"/>
      <c r="F204" s="1245"/>
      <c r="G204" s="1252"/>
      <c r="H204" s="1252"/>
      <c r="I204" s="1252"/>
      <c r="J204" s="1252"/>
      <c r="K204" s="1252"/>
      <c r="L204" s="1252"/>
      <c r="M204" s="1252"/>
      <c r="N204" s="1252"/>
      <c r="O204" s="1252"/>
      <c r="P204" s="1252"/>
      <c r="Q204" s="1252"/>
      <c r="R204" s="1252"/>
      <c r="S204" s="1252"/>
      <c r="T204" s="1252"/>
      <c r="U204" s="1252"/>
      <c r="V204" s="1252"/>
      <c r="W204" s="1252"/>
      <c r="X204" s="1252"/>
      <c r="Y204" s="1252"/>
      <c r="Z204" s="1252"/>
      <c r="AA204" s="1252"/>
      <c r="AB204" s="1252"/>
      <c r="AC204" s="1252"/>
      <c r="AD204" s="1252"/>
      <c r="AE204" s="1252"/>
      <c r="AF204" s="1252"/>
      <c r="AG204" s="1252"/>
      <c r="AH204" s="1252"/>
      <c r="AI204" s="1252"/>
      <c r="AJ204" s="1252"/>
      <c r="AK204" s="1191">
        <f>IF(D204="","",COUNT($F$194:$AJ$194)-AL204)</f>
        <v>0</v>
      </c>
      <c r="AL204" s="1192">
        <f>IF(D204="","",AQ204+AR204)</f>
        <v>0</v>
      </c>
      <c r="AM204" s="1192">
        <f>IF(D204="","",COUNTIF(F204:AJ204,"休"))</f>
        <v>0</v>
      </c>
      <c r="AN204" s="1193" t="str">
        <f>IF(D204="","",IFERROR(ROUND(AM204/AK204,3),""))</f>
        <v/>
      </c>
      <c r="AO204" s="3399"/>
      <c r="AP204" s="1112"/>
      <c r="AQ204" s="1194">
        <f>+COUNTIF(F204:AJ204,"－")</f>
        <v>0</v>
      </c>
      <c r="AR204" s="1194">
        <f>+COUNTIF(F204:AJ204,"外")</f>
        <v>0</v>
      </c>
    </row>
    <row r="205" spans="2:44" s="1242" customFormat="1">
      <c r="B205" s="3393"/>
      <c r="C205" s="3396"/>
      <c r="D205" s="1195" t="s">
        <v>1982</v>
      </c>
      <c r="E205" s="1216"/>
      <c r="F205" s="1254"/>
      <c r="G205" s="1207"/>
      <c r="H205" s="1207"/>
      <c r="I205" s="1207"/>
      <c r="J205" s="1207"/>
      <c r="K205" s="1207"/>
      <c r="L205" s="1207"/>
      <c r="M205" s="1207"/>
      <c r="N205" s="1207"/>
      <c r="O205" s="1207"/>
      <c r="P205" s="1207"/>
      <c r="Q205" s="1207"/>
      <c r="R205" s="1207"/>
      <c r="S205" s="1207"/>
      <c r="T205" s="1207"/>
      <c r="U205" s="1207"/>
      <c r="V205" s="1207"/>
      <c r="W205" s="1207"/>
      <c r="X205" s="1207"/>
      <c r="Y205" s="1207"/>
      <c r="Z205" s="1207"/>
      <c r="AA205" s="1207"/>
      <c r="AB205" s="1207"/>
      <c r="AC205" s="1207"/>
      <c r="AD205" s="1207"/>
      <c r="AE205" s="1207"/>
      <c r="AF205" s="1207"/>
      <c r="AG205" s="1207"/>
      <c r="AH205" s="1207"/>
      <c r="AI205" s="1207"/>
      <c r="AJ205" s="1207"/>
      <c r="AK205" s="1191">
        <f t="shared" ref="AK205:AK207" si="136">IF(D205="","",COUNT($F$194:$AJ$194)-AL205)</f>
        <v>0</v>
      </c>
      <c r="AL205" s="1192">
        <f t="shared" ref="AL205:AL207" si="137">IF(D205="","",AQ205+AR205)</f>
        <v>0</v>
      </c>
      <c r="AM205" s="1192">
        <f t="shared" ref="AM205:AM207" si="138">IF(D205="","",COUNTIF(F205:AJ205,"休"))</f>
        <v>0</v>
      </c>
      <c r="AN205" s="1193" t="str">
        <f t="shared" ref="AN205:AN207" si="139">IF(D205="","",IFERROR(ROUND(AM205/AK205,3),""))</f>
        <v/>
      </c>
      <c r="AO205" s="3399"/>
      <c r="AP205" s="1112"/>
      <c r="AQ205" s="1194">
        <f>+COUNTIF(F205:AJ205,"－")</f>
        <v>0</v>
      </c>
      <c r="AR205" s="1194">
        <f>+COUNTIF(F205:AJ205,"外")</f>
        <v>0</v>
      </c>
    </row>
    <row r="206" spans="2:44" s="1242" customFormat="1">
      <c r="B206" s="3393"/>
      <c r="C206" s="3396"/>
      <c r="D206" s="1112"/>
      <c r="E206" s="1216"/>
      <c r="F206" s="1247"/>
      <c r="G206" s="1197"/>
      <c r="H206" s="1197"/>
      <c r="I206" s="1197"/>
      <c r="J206" s="1197"/>
      <c r="K206" s="1197"/>
      <c r="L206" s="1197"/>
      <c r="M206" s="1197"/>
      <c r="N206" s="1197"/>
      <c r="O206" s="1197"/>
      <c r="P206" s="1197"/>
      <c r="Q206" s="1197"/>
      <c r="R206" s="1197"/>
      <c r="S206" s="1197"/>
      <c r="T206" s="1197"/>
      <c r="U206" s="1197"/>
      <c r="V206" s="1197"/>
      <c r="W206" s="1197"/>
      <c r="X206" s="1197"/>
      <c r="Y206" s="1197"/>
      <c r="Z206" s="1197"/>
      <c r="AA206" s="1197"/>
      <c r="AB206" s="1197"/>
      <c r="AC206" s="1197"/>
      <c r="AD206" s="1197"/>
      <c r="AE206" s="1197"/>
      <c r="AF206" s="1197"/>
      <c r="AG206" s="1198"/>
      <c r="AH206" s="1198"/>
      <c r="AI206" s="1198"/>
      <c r="AJ206" s="1198"/>
      <c r="AK206" s="1191" t="str">
        <f t="shared" si="136"/>
        <v/>
      </c>
      <c r="AL206" s="1192" t="str">
        <f t="shared" si="137"/>
        <v/>
      </c>
      <c r="AM206" s="1192" t="str">
        <f t="shared" si="138"/>
        <v/>
      </c>
      <c r="AN206" s="1193" t="str">
        <f t="shared" si="139"/>
        <v/>
      </c>
      <c r="AO206" s="3399"/>
      <c r="AP206" s="1112"/>
      <c r="AQ206" s="1194">
        <f>+COUNTIF(F206:AJ206,"－")</f>
        <v>0</v>
      </c>
      <c r="AR206" s="1194">
        <f>+COUNTIF(F206:AJ206,"外")</f>
        <v>0</v>
      </c>
    </row>
    <row r="207" spans="2:44" s="1242" customFormat="1">
      <c r="B207" s="3393"/>
      <c r="C207" s="3397"/>
      <c r="D207" s="1217"/>
      <c r="E207" s="1218"/>
      <c r="F207" s="1260"/>
      <c r="G207" s="1219"/>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190"/>
      <c r="AH207" s="1190"/>
      <c r="AI207" s="1190"/>
      <c r="AJ207" s="1190"/>
      <c r="AK207" s="1191" t="str">
        <f t="shared" si="136"/>
        <v/>
      </c>
      <c r="AL207" s="1192" t="str">
        <f t="shared" si="137"/>
        <v/>
      </c>
      <c r="AM207" s="1192" t="str">
        <f t="shared" si="138"/>
        <v/>
      </c>
      <c r="AN207" s="1193" t="str">
        <f t="shared" si="139"/>
        <v/>
      </c>
      <c r="AO207" s="3399"/>
      <c r="AP207" s="1112"/>
      <c r="AQ207" s="1194">
        <f>+COUNTIF(F207:AJ207,"－")</f>
        <v>0</v>
      </c>
      <c r="AR207" s="1194">
        <f>+COUNTIF(F207:AJ207,"外")</f>
        <v>0</v>
      </c>
    </row>
    <row r="208" spans="2:44" s="1242" customFormat="1" ht="15" customHeight="1">
      <c r="B208" s="3393"/>
      <c r="C208" s="3395" t="s">
        <v>860</v>
      </c>
      <c r="D208" s="1180" t="s">
        <v>1993</v>
      </c>
      <c r="E208" s="1220" t="s">
        <v>1994</v>
      </c>
      <c r="F208" s="1182"/>
      <c r="G208" s="1183"/>
      <c r="H208" s="1183"/>
      <c r="I208" s="1183"/>
      <c r="J208" s="1183"/>
      <c r="K208" s="1183"/>
      <c r="L208" s="1183"/>
      <c r="M208" s="1183"/>
      <c r="N208" s="1183"/>
      <c r="O208" s="1183"/>
      <c r="P208" s="1183"/>
      <c r="Q208" s="1183"/>
      <c r="R208" s="1183"/>
      <c r="S208" s="1183"/>
      <c r="T208" s="1183"/>
      <c r="U208" s="1183"/>
      <c r="V208" s="1183"/>
      <c r="W208" s="1183"/>
      <c r="X208" s="1183"/>
      <c r="Y208" s="1183"/>
      <c r="Z208" s="1183"/>
      <c r="AA208" s="1183"/>
      <c r="AB208" s="1183"/>
      <c r="AC208" s="1183"/>
      <c r="AD208" s="1183"/>
      <c r="AE208" s="1183"/>
      <c r="AF208" s="1183"/>
      <c r="AG208" s="1211"/>
      <c r="AH208" s="1211"/>
      <c r="AI208" s="1211"/>
      <c r="AJ208" s="1211"/>
      <c r="AK208" s="1212"/>
      <c r="AL208" s="1194"/>
      <c r="AM208" s="1221"/>
      <c r="AN208" s="1214"/>
      <c r="AO208" s="3399"/>
      <c r="AP208" s="1112"/>
      <c r="AQ208" s="1116"/>
      <c r="AR208" s="1116"/>
    </row>
    <row r="209" spans="2:44" s="1242" customFormat="1">
      <c r="B209" s="3393"/>
      <c r="C209" s="3396"/>
      <c r="D209" s="1222" t="s">
        <v>1982</v>
      </c>
      <c r="E209" s="1187"/>
      <c r="F209" s="1188"/>
      <c r="G209" s="1189"/>
      <c r="H209" s="1189"/>
      <c r="I209" s="1252"/>
      <c r="J209" s="1252"/>
      <c r="K209" s="1189"/>
      <c r="L209" s="1189"/>
      <c r="M209" s="1189"/>
      <c r="N209" s="1189"/>
      <c r="O209" s="1252"/>
      <c r="P209" s="1252"/>
      <c r="Q209" s="1189"/>
      <c r="R209" s="1252"/>
      <c r="S209" s="1189"/>
      <c r="T209" s="1189"/>
      <c r="U209" s="1189"/>
      <c r="V209" s="1189"/>
      <c r="W209" s="1252"/>
      <c r="X209" s="1252"/>
      <c r="Y209" s="1189"/>
      <c r="Z209" s="1252"/>
      <c r="AA209" s="1189"/>
      <c r="AB209" s="1189"/>
      <c r="AC209" s="1189"/>
      <c r="AD209" s="1189"/>
      <c r="AE209" s="1252"/>
      <c r="AF209" s="1252"/>
      <c r="AG209" s="1252"/>
      <c r="AH209" s="1252"/>
      <c r="AI209" s="1189"/>
      <c r="AJ209" s="1189"/>
      <c r="AK209" s="1191">
        <f>IF(D209="","",COUNT($F$194:$AJ$194)-AL209)</f>
        <v>0</v>
      </c>
      <c r="AL209" s="1192">
        <f>IF(D209="","",AQ209+AR209)</f>
        <v>0</v>
      </c>
      <c r="AM209" s="1192">
        <f>IF(D209="","",COUNTIF(F209:AJ209,"休"))</f>
        <v>0</v>
      </c>
      <c r="AN209" s="1193" t="str">
        <f>IF(D209="","",IFERROR(ROUND(AM209/AK209,3),""))</f>
        <v/>
      </c>
      <c r="AO209" s="3399"/>
      <c r="AP209" s="1112"/>
      <c r="AQ209" s="1194">
        <f>+COUNTIF(F209:AJ209,"－")</f>
        <v>0</v>
      </c>
      <c r="AR209" s="1194">
        <f>+COUNTIF(F209:AJ209,"外")</f>
        <v>0</v>
      </c>
    </row>
    <row r="210" spans="2:44" s="1242" customFormat="1">
      <c r="B210" s="3393"/>
      <c r="C210" s="3396"/>
      <c r="D210" s="1112"/>
      <c r="E210" s="1216"/>
      <c r="F210" s="1196"/>
      <c r="G210" s="1197"/>
      <c r="H210" s="1197"/>
      <c r="I210" s="1197"/>
      <c r="J210" s="1197"/>
      <c r="K210" s="1197"/>
      <c r="L210" s="1197"/>
      <c r="M210" s="1197"/>
      <c r="N210" s="1197"/>
      <c r="O210" s="1197"/>
      <c r="P210" s="1197"/>
      <c r="Q210" s="1197"/>
      <c r="R210" s="1197"/>
      <c r="S210" s="1197"/>
      <c r="T210" s="1197"/>
      <c r="U210" s="1197"/>
      <c r="V210" s="1197"/>
      <c r="W210" s="1197"/>
      <c r="X210" s="1197"/>
      <c r="Y210" s="1197"/>
      <c r="Z210" s="1197"/>
      <c r="AA210" s="1197"/>
      <c r="AB210" s="1197"/>
      <c r="AC210" s="1197"/>
      <c r="AD210" s="1197"/>
      <c r="AE210" s="1197"/>
      <c r="AF210" s="1197"/>
      <c r="AG210" s="1198"/>
      <c r="AH210" s="1198"/>
      <c r="AI210" s="1198"/>
      <c r="AJ210" s="1198"/>
      <c r="AK210" s="1191" t="str">
        <f t="shared" ref="AK210:AK212" si="140">IF(D210="","",COUNT($F$194:$AJ$194)-AL210)</f>
        <v/>
      </c>
      <c r="AL210" s="1192" t="str">
        <f t="shared" ref="AL210:AL212" si="141">IF(D210="","",AQ210+AR210)</f>
        <v/>
      </c>
      <c r="AM210" s="1192" t="str">
        <f t="shared" ref="AM210:AM212" si="142">IF(D210="","",COUNTIF(F210:AJ210,"休"))</f>
        <v/>
      </c>
      <c r="AN210" s="1193" t="str">
        <f t="shared" ref="AN210:AN212" si="143">IF(D210="","",IFERROR(ROUND(AM210/AK210,3),""))</f>
        <v/>
      </c>
      <c r="AO210" s="3399"/>
      <c r="AP210" s="1112"/>
      <c r="AQ210" s="1194">
        <f>+COUNTIF(F210:AJ210,"－")</f>
        <v>0</v>
      </c>
      <c r="AR210" s="1194">
        <f>+COUNTIF(F210:AJ210,"外")</f>
        <v>0</v>
      </c>
    </row>
    <row r="211" spans="2:44" s="1242" customFormat="1">
      <c r="B211" s="3393"/>
      <c r="C211" s="3396"/>
      <c r="D211" s="1224"/>
      <c r="E211" s="1216"/>
      <c r="F211" s="1196"/>
      <c r="G211" s="1197"/>
      <c r="H211" s="1197"/>
      <c r="I211" s="1197"/>
      <c r="J211" s="1197"/>
      <c r="K211" s="1197"/>
      <c r="L211" s="1197"/>
      <c r="M211" s="1197"/>
      <c r="N211" s="1197"/>
      <c r="O211" s="1197"/>
      <c r="P211" s="1197"/>
      <c r="Q211" s="1197"/>
      <c r="R211" s="1197"/>
      <c r="S211" s="1197"/>
      <c r="T211" s="1197"/>
      <c r="U211" s="1197"/>
      <c r="V211" s="1197"/>
      <c r="W211" s="1197"/>
      <c r="X211" s="1197"/>
      <c r="Y211" s="1197"/>
      <c r="Z211" s="1197"/>
      <c r="AA211" s="1197"/>
      <c r="AB211" s="1197"/>
      <c r="AC211" s="1197"/>
      <c r="AD211" s="1197"/>
      <c r="AE211" s="1197"/>
      <c r="AF211" s="1197"/>
      <c r="AG211" s="1198"/>
      <c r="AH211" s="1198"/>
      <c r="AI211" s="1198"/>
      <c r="AJ211" s="1198"/>
      <c r="AK211" s="1191" t="str">
        <f t="shared" si="140"/>
        <v/>
      </c>
      <c r="AL211" s="1192" t="str">
        <f t="shared" si="141"/>
        <v/>
      </c>
      <c r="AM211" s="1192" t="str">
        <f t="shared" si="142"/>
        <v/>
      </c>
      <c r="AN211" s="1193" t="str">
        <f t="shared" si="143"/>
        <v/>
      </c>
      <c r="AO211" s="3399"/>
      <c r="AP211" s="1112"/>
      <c r="AQ211" s="1194">
        <f>+COUNTIF(F211:AJ211,"－")</f>
        <v>0</v>
      </c>
      <c r="AR211" s="1194">
        <f>+COUNTIF(F211:AJ211,"外")</f>
        <v>0</v>
      </c>
    </row>
    <row r="212" spans="2:44" s="1242" customFormat="1" ht="14.25" thickBot="1">
      <c r="B212" s="3394"/>
      <c r="C212" s="3397"/>
      <c r="D212" s="1217"/>
      <c r="E212" s="1218"/>
      <c r="F212" s="1259"/>
      <c r="G212" s="1206"/>
      <c r="H212" s="1206"/>
      <c r="I212" s="1206"/>
      <c r="J212" s="1206"/>
      <c r="K212" s="1206"/>
      <c r="L212" s="1206"/>
      <c r="M212" s="1206"/>
      <c r="N212" s="1206"/>
      <c r="O212" s="1206"/>
      <c r="P212" s="1206"/>
      <c r="Q212" s="1206"/>
      <c r="R212" s="1206"/>
      <c r="S212" s="1206"/>
      <c r="T212" s="1206"/>
      <c r="U212" s="1206"/>
      <c r="V212" s="1206"/>
      <c r="W212" s="1206"/>
      <c r="X212" s="1206"/>
      <c r="Y212" s="1206"/>
      <c r="Z212" s="1206"/>
      <c r="AA212" s="1206"/>
      <c r="AB212" s="1206"/>
      <c r="AC212" s="1206"/>
      <c r="AD212" s="1206"/>
      <c r="AE212" s="1206"/>
      <c r="AF212" s="1206"/>
      <c r="AG212" s="1226"/>
      <c r="AH212" s="1226"/>
      <c r="AI212" s="1226"/>
      <c r="AJ212" s="1226"/>
      <c r="AK212" s="1227" t="str">
        <f t="shared" si="140"/>
        <v/>
      </c>
      <c r="AL212" s="1209" t="str">
        <f t="shared" si="141"/>
        <v/>
      </c>
      <c r="AM212" s="1209" t="str">
        <f t="shared" si="142"/>
        <v/>
      </c>
      <c r="AN212" s="1193" t="str">
        <f t="shared" si="143"/>
        <v/>
      </c>
      <c r="AO212" s="3400"/>
      <c r="AP212" s="1112"/>
      <c r="AQ212" s="1194">
        <f>+COUNTIF(F212:AJ212,"－")</f>
        <v>0</v>
      </c>
      <c r="AR212" s="1194">
        <f>+COUNTIF(F212:AJ212,"外")</f>
        <v>0</v>
      </c>
    </row>
    <row r="213" spans="2:44" ht="14.25" thickBot="1">
      <c r="B213" s="1229"/>
      <c r="C213" s="1230"/>
      <c r="D213" s="1224"/>
      <c r="E213" s="1166"/>
      <c r="F213" s="1190"/>
      <c r="G213" s="1190"/>
      <c r="H213" s="1190"/>
      <c r="I213" s="1190"/>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231"/>
      <c r="AL213" s="1232"/>
      <c r="AN213" s="1233" t="s">
        <v>1998</v>
      </c>
      <c r="AO213" s="1234" t="e">
        <f>IF(AO197&gt;=0.285,"OK","NG")</f>
        <v>#DIV/0!</v>
      </c>
      <c r="AQ213" s="1232"/>
      <c r="AR213" s="1232"/>
    </row>
    <row r="214" spans="2:44">
      <c r="B214" s="1229"/>
      <c r="C214" s="1230"/>
      <c r="D214" s="1224"/>
      <c r="E214" s="1166"/>
      <c r="F214" s="1190"/>
      <c r="G214" s="1190"/>
      <c r="H214" s="1190"/>
      <c r="I214" s="1190"/>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231"/>
      <c r="AL214" s="1232"/>
      <c r="AN214" s="1264"/>
      <c r="AO214" s="1193"/>
      <c r="AQ214" s="1232"/>
      <c r="AR214" s="1232"/>
    </row>
    <row r="215" spans="2:44" hidden="1">
      <c r="F215" s="1113" t="e">
        <f>YEAR(F218)</f>
        <v>#VALUE!</v>
      </c>
      <c r="G215" s="1113" t="e">
        <f>MONTH(F218)</f>
        <v>#VALUE!</v>
      </c>
    </row>
    <row r="216" spans="2:44">
      <c r="B216" s="3401"/>
      <c r="C216" s="3402"/>
      <c r="D216" s="3403"/>
      <c r="E216" s="1236" t="s">
        <v>1986</v>
      </c>
      <c r="F216" s="3410" t="e">
        <f>F218</f>
        <v>#VALUE!</v>
      </c>
      <c r="G216" s="3411"/>
      <c r="H216" s="3411"/>
      <c r="I216" s="3411"/>
      <c r="J216" s="3411"/>
      <c r="K216" s="3411"/>
      <c r="L216" s="3411"/>
      <c r="M216" s="3411"/>
      <c r="N216" s="3411"/>
      <c r="O216" s="3411"/>
      <c r="P216" s="3411"/>
      <c r="Q216" s="3411"/>
      <c r="R216" s="3411"/>
      <c r="S216" s="3411"/>
      <c r="T216" s="3411"/>
      <c r="U216" s="3411"/>
      <c r="V216" s="3411"/>
      <c r="W216" s="3411"/>
      <c r="X216" s="3411"/>
      <c r="Y216" s="3411"/>
      <c r="Z216" s="3411"/>
      <c r="AA216" s="3411"/>
      <c r="AB216" s="3411"/>
      <c r="AC216" s="3411"/>
      <c r="AD216" s="3411"/>
      <c r="AE216" s="3411"/>
      <c r="AF216" s="3411"/>
      <c r="AG216" s="3411"/>
      <c r="AH216" s="3411"/>
      <c r="AI216" s="3411"/>
      <c r="AJ216" s="3411"/>
      <c r="AK216" s="3413" t="s">
        <v>861</v>
      </c>
      <c r="AL216" s="3416" t="s">
        <v>862</v>
      </c>
      <c r="AM216" s="3419" t="s">
        <v>854</v>
      </c>
      <c r="AN216" s="3367" t="s">
        <v>1987</v>
      </c>
      <c r="AO216" s="3365" t="s">
        <v>1988</v>
      </c>
      <c r="AQ216" s="3388" t="s">
        <v>2009</v>
      </c>
      <c r="AR216" s="3388" t="s">
        <v>890</v>
      </c>
    </row>
    <row r="217" spans="2:44" ht="13.5" hidden="1" customHeight="1">
      <c r="B217" s="3404"/>
      <c r="C217" s="3405"/>
      <c r="D217" s="3406"/>
      <c r="E217" s="1237"/>
      <c r="F217" s="1173" t="e">
        <f>DATE($F215,$G215,1)</f>
        <v>#VALUE!</v>
      </c>
      <c r="G217" s="1173" t="e">
        <f t="shared" ref="G217:AJ217" si="144">F217+1</f>
        <v>#VALUE!</v>
      </c>
      <c r="H217" s="1173" t="e">
        <f t="shared" si="144"/>
        <v>#VALUE!</v>
      </c>
      <c r="I217" s="1173" t="e">
        <f t="shared" si="144"/>
        <v>#VALUE!</v>
      </c>
      <c r="J217" s="1173" t="e">
        <f t="shared" si="144"/>
        <v>#VALUE!</v>
      </c>
      <c r="K217" s="1173" t="e">
        <f t="shared" si="144"/>
        <v>#VALUE!</v>
      </c>
      <c r="L217" s="1173" t="e">
        <f t="shared" si="144"/>
        <v>#VALUE!</v>
      </c>
      <c r="M217" s="1173" t="e">
        <f t="shared" si="144"/>
        <v>#VALUE!</v>
      </c>
      <c r="N217" s="1173" t="e">
        <f t="shared" si="144"/>
        <v>#VALUE!</v>
      </c>
      <c r="O217" s="1173" t="e">
        <f t="shared" si="144"/>
        <v>#VALUE!</v>
      </c>
      <c r="P217" s="1173" t="e">
        <f t="shared" si="144"/>
        <v>#VALUE!</v>
      </c>
      <c r="Q217" s="1173" t="e">
        <f t="shared" si="144"/>
        <v>#VALUE!</v>
      </c>
      <c r="R217" s="1173" t="e">
        <f t="shared" si="144"/>
        <v>#VALUE!</v>
      </c>
      <c r="S217" s="1173" t="e">
        <f t="shared" si="144"/>
        <v>#VALUE!</v>
      </c>
      <c r="T217" s="1173" t="e">
        <f t="shared" si="144"/>
        <v>#VALUE!</v>
      </c>
      <c r="U217" s="1173" t="e">
        <f t="shared" si="144"/>
        <v>#VALUE!</v>
      </c>
      <c r="V217" s="1173" t="e">
        <f t="shared" si="144"/>
        <v>#VALUE!</v>
      </c>
      <c r="W217" s="1173" t="e">
        <f t="shared" si="144"/>
        <v>#VALUE!</v>
      </c>
      <c r="X217" s="1173" t="e">
        <f t="shared" si="144"/>
        <v>#VALUE!</v>
      </c>
      <c r="Y217" s="1173" t="e">
        <f t="shared" si="144"/>
        <v>#VALUE!</v>
      </c>
      <c r="Z217" s="1173" t="e">
        <f t="shared" si="144"/>
        <v>#VALUE!</v>
      </c>
      <c r="AA217" s="1173" t="e">
        <f t="shared" si="144"/>
        <v>#VALUE!</v>
      </c>
      <c r="AB217" s="1173" t="e">
        <f t="shared" si="144"/>
        <v>#VALUE!</v>
      </c>
      <c r="AC217" s="1173" t="e">
        <f t="shared" si="144"/>
        <v>#VALUE!</v>
      </c>
      <c r="AD217" s="1173" t="e">
        <f t="shared" si="144"/>
        <v>#VALUE!</v>
      </c>
      <c r="AE217" s="1173" t="e">
        <f t="shared" si="144"/>
        <v>#VALUE!</v>
      </c>
      <c r="AF217" s="1173" t="e">
        <f t="shared" si="144"/>
        <v>#VALUE!</v>
      </c>
      <c r="AG217" s="1173" t="e">
        <f t="shared" si="144"/>
        <v>#VALUE!</v>
      </c>
      <c r="AH217" s="1173" t="e">
        <f t="shared" si="144"/>
        <v>#VALUE!</v>
      </c>
      <c r="AI217" s="1173" t="e">
        <f t="shared" si="144"/>
        <v>#VALUE!</v>
      </c>
      <c r="AJ217" s="1173" t="e">
        <f t="shared" si="144"/>
        <v>#VALUE!</v>
      </c>
      <c r="AK217" s="3414"/>
      <c r="AL217" s="3417"/>
      <c r="AM217" s="3420"/>
      <c r="AN217" s="3367"/>
      <c r="AO217" s="3365"/>
      <c r="AQ217" s="3388"/>
      <c r="AR217" s="3388"/>
    </row>
    <row r="218" spans="2:44">
      <c r="B218" s="3404"/>
      <c r="C218" s="3405"/>
      <c r="D218" s="3406"/>
      <c r="E218" s="1238" t="s">
        <v>1990</v>
      </c>
      <c r="F218" s="1239" t="e">
        <f>IF(EDATE(F193,1)&gt;$F$7,"",EDATE(F193,1))</f>
        <v>#VALUE!</v>
      </c>
      <c r="G218" s="1173" t="e">
        <f t="shared" ref="G218:AJ218" si="145">IF(G217&gt;$F$7,"",IF(F218=EOMONTH(DATE($F215,$G215,1),0),"",IF(F218="","",F218+1)))</f>
        <v>#VALUE!</v>
      </c>
      <c r="H218" s="1173" t="e">
        <f t="shared" si="145"/>
        <v>#VALUE!</v>
      </c>
      <c r="I218" s="1173" t="e">
        <f t="shared" si="145"/>
        <v>#VALUE!</v>
      </c>
      <c r="J218" s="1173" t="e">
        <f t="shared" si="145"/>
        <v>#VALUE!</v>
      </c>
      <c r="K218" s="1173" t="e">
        <f t="shared" si="145"/>
        <v>#VALUE!</v>
      </c>
      <c r="L218" s="1173" t="e">
        <f t="shared" si="145"/>
        <v>#VALUE!</v>
      </c>
      <c r="M218" s="1173" t="e">
        <f t="shared" si="145"/>
        <v>#VALUE!</v>
      </c>
      <c r="N218" s="1173" t="e">
        <f t="shared" si="145"/>
        <v>#VALUE!</v>
      </c>
      <c r="O218" s="1173" t="e">
        <f t="shared" si="145"/>
        <v>#VALUE!</v>
      </c>
      <c r="P218" s="1173" t="e">
        <f t="shared" si="145"/>
        <v>#VALUE!</v>
      </c>
      <c r="Q218" s="1173" t="e">
        <f t="shared" si="145"/>
        <v>#VALUE!</v>
      </c>
      <c r="R218" s="1173" t="e">
        <f t="shared" si="145"/>
        <v>#VALUE!</v>
      </c>
      <c r="S218" s="1173" t="e">
        <f t="shared" si="145"/>
        <v>#VALUE!</v>
      </c>
      <c r="T218" s="1173" t="e">
        <f t="shared" si="145"/>
        <v>#VALUE!</v>
      </c>
      <c r="U218" s="1173" t="e">
        <f t="shared" si="145"/>
        <v>#VALUE!</v>
      </c>
      <c r="V218" s="1173" t="e">
        <f t="shared" si="145"/>
        <v>#VALUE!</v>
      </c>
      <c r="W218" s="1173" t="e">
        <f t="shared" si="145"/>
        <v>#VALUE!</v>
      </c>
      <c r="X218" s="1173" t="e">
        <f t="shared" si="145"/>
        <v>#VALUE!</v>
      </c>
      <c r="Y218" s="1173" t="e">
        <f t="shared" si="145"/>
        <v>#VALUE!</v>
      </c>
      <c r="Z218" s="1173" t="e">
        <f t="shared" si="145"/>
        <v>#VALUE!</v>
      </c>
      <c r="AA218" s="1173" t="e">
        <f t="shared" si="145"/>
        <v>#VALUE!</v>
      </c>
      <c r="AB218" s="1173" t="e">
        <f t="shared" si="145"/>
        <v>#VALUE!</v>
      </c>
      <c r="AC218" s="1173" t="e">
        <f t="shared" si="145"/>
        <v>#VALUE!</v>
      </c>
      <c r="AD218" s="1173" t="e">
        <f t="shared" si="145"/>
        <v>#VALUE!</v>
      </c>
      <c r="AE218" s="1173" t="e">
        <f t="shared" si="145"/>
        <v>#VALUE!</v>
      </c>
      <c r="AF218" s="1173" t="e">
        <f t="shared" si="145"/>
        <v>#VALUE!</v>
      </c>
      <c r="AG218" s="1173" t="e">
        <f t="shared" si="145"/>
        <v>#VALUE!</v>
      </c>
      <c r="AH218" s="1173" t="e">
        <f t="shared" si="145"/>
        <v>#VALUE!</v>
      </c>
      <c r="AI218" s="1173" t="e">
        <f t="shared" si="145"/>
        <v>#VALUE!</v>
      </c>
      <c r="AJ218" s="1173" t="e">
        <f t="shared" si="145"/>
        <v>#VALUE!</v>
      </c>
      <c r="AK218" s="3414"/>
      <c r="AL218" s="3417"/>
      <c r="AM218" s="3420"/>
      <c r="AN218" s="3367"/>
      <c r="AO218" s="3365"/>
      <c r="AQ218" s="3388"/>
      <c r="AR218" s="3388"/>
    </row>
    <row r="219" spans="2:44" s="1242" customFormat="1">
      <c r="B219" s="3407"/>
      <c r="C219" s="3408"/>
      <c r="D219" s="3409"/>
      <c r="E219" s="1240" t="s">
        <v>846</v>
      </c>
      <c r="F219" s="1241" t="str">
        <f>IFERROR(TEXT(WEEKDAY(+F218),"aaa"),"")</f>
        <v/>
      </c>
      <c r="G219" s="1241" t="str">
        <f t="shared" ref="G219:AJ219" si="146">IFERROR(TEXT(WEEKDAY(+G218),"aaa"),"")</f>
        <v/>
      </c>
      <c r="H219" s="1241" t="str">
        <f t="shared" si="146"/>
        <v/>
      </c>
      <c r="I219" s="1241" t="str">
        <f t="shared" si="146"/>
        <v/>
      </c>
      <c r="J219" s="1241" t="str">
        <f t="shared" si="146"/>
        <v/>
      </c>
      <c r="K219" s="1241" t="str">
        <f t="shared" si="146"/>
        <v/>
      </c>
      <c r="L219" s="1241" t="str">
        <f t="shared" si="146"/>
        <v/>
      </c>
      <c r="M219" s="1241" t="str">
        <f t="shared" si="146"/>
        <v/>
      </c>
      <c r="N219" s="1241" t="str">
        <f t="shared" si="146"/>
        <v/>
      </c>
      <c r="O219" s="1241" t="str">
        <f t="shared" si="146"/>
        <v/>
      </c>
      <c r="P219" s="1241" t="str">
        <f t="shared" si="146"/>
        <v/>
      </c>
      <c r="Q219" s="1241" t="str">
        <f t="shared" si="146"/>
        <v/>
      </c>
      <c r="R219" s="1241" t="str">
        <f t="shared" si="146"/>
        <v/>
      </c>
      <c r="S219" s="1241" t="str">
        <f t="shared" si="146"/>
        <v/>
      </c>
      <c r="T219" s="1241" t="str">
        <f t="shared" si="146"/>
        <v/>
      </c>
      <c r="U219" s="1241" t="str">
        <f t="shared" si="146"/>
        <v/>
      </c>
      <c r="V219" s="1241" t="str">
        <f t="shared" si="146"/>
        <v/>
      </c>
      <c r="W219" s="1241" t="str">
        <f t="shared" si="146"/>
        <v/>
      </c>
      <c r="X219" s="1241" t="str">
        <f t="shared" si="146"/>
        <v/>
      </c>
      <c r="Y219" s="1241" t="str">
        <f t="shared" si="146"/>
        <v/>
      </c>
      <c r="Z219" s="1241" t="str">
        <f t="shared" si="146"/>
        <v/>
      </c>
      <c r="AA219" s="1241" t="str">
        <f t="shared" si="146"/>
        <v/>
      </c>
      <c r="AB219" s="1241" t="str">
        <f t="shared" si="146"/>
        <v/>
      </c>
      <c r="AC219" s="1241" t="str">
        <f t="shared" si="146"/>
        <v/>
      </c>
      <c r="AD219" s="1241" t="str">
        <f t="shared" si="146"/>
        <v/>
      </c>
      <c r="AE219" s="1241" t="str">
        <f t="shared" si="146"/>
        <v/>
      </c>
      <c r="AF219" s="1241" t="str">
        <f t="shared" si="146"/>
        <v/>
      </c>
      <c r="AG219" s="1241" t="str">
        <f t="shared" si="146"/>
        <v/>
      </c>
      <c r="AH219" s="1241" t="str">
        <f t="shared" si="146"/>
        <v/>
      </c>
      <c r="AI219" s="1241" t="str">
        <f t="shared" si="146"/>
        <v/>
      </c>
      <c r="AJ219" s="1241" t="str">
        <f t="shared" si="146"/>
        <v/>
      </c>
      <c r="AK219" s="3414"/>
      <c r="AL219" s="3417"/>
      <c r="AM219" s="3420"/>
      <c r="AN219" s="3367"/>
      <c r="AO219" s="3365"/>
      <c r="AP219" s="1112"/>
      <c r="AQ219" s="3388"/>
      <c r="AR219" s="3388"/>
    </row>
    <row r="220" spans="2:44" s="1242" customFormat="1" ht="21" customHeight="1">
      <c r="B220" s="1243" t="s">
        <v>1991</v>
      </c>
      <c r="C220" s="1244" t="s">
        <v>1992</v>
      </c>
      <c r="D220" s="1180" t="s">
        <v>1993</v>
      </c>
      <c r="E220" s="1181" t="s">
        <v>1994</v>
      </c>
      <c r="F220" s="1182" t="s">
        <v>891</v>
      </c>
      <c r="G220" s="1183" t="s">
        <v>891</v>
      </c>
      <c r="H220" s="1183" t="s">
        <v>891</v>
      </c>
      <c r="I220" s="1183" t="s">
        <v>891</v>
      </c>
      <c r="J220" s="1183" t="s">
        <v>891</v>
      </c>
      <c r="K220" s="1183" t="s">
        <v>891</v>
      </c>
      <c r="L220" s="1183" t="s">
        <v>891</v>
      </c>
      <c r="M220" s="1183" t="s">
        <v>891</v>
      </c>
      <c r="N220" s="1183" t="s">
        <v>891</v>
      </c>
      <c r="O220" s="1183" t="s">
        <v>891</v>
      </c>
      <c r="P220" s="1183" t="s">
        <v>891</v>
      </c>
      <c r="Q220" s="1183" t="s">
        <v>891</v>
      </c>
      <c r="R220" s="1183" t="s">
        <v>891</v>
      </c>
      <c r="S220" s="1183" t="s">
        <v>891</v>
      </c>
      <c r="T220" s="1183" t="s">
        <v>891</v>
      </c>
      <c r="U220" s="1183" t="s">
        <v>891</v>
      </c>
      <c r="V220" s="1183" t="s">
        <v>891</v>
      </c>
      <c r="W220" s="1183" t="s">
        <v>891</v>
      </c>
      <c r="X220" s="1183" t="s">
        <v>891</v>
      </c>
      <c r="Y220" s="1183" t="s">
        <v>891</v>
      </c>
      <c r="Z220" s="1183" t="s">
        <v>891</v>
      </c>
      <c r="AA220" s="1183" t="s">
        <v>891</v>
      </c>
      <c r="AB220" s="1183" t="s">
        <v>891</v>
      </c>
      <c r="AC220" s="1183" t="s">
        <v>891</v>
      </c>
      <c r="AD220" s="1183" t="s">
        <v>891</v>
      </c>
      <c r="AE220" s="1183" t="s">
        <v>891</v>
      </c>
      <c r="AF220" s="1183" t="s">
        <v>891</v>
      </c>
      <c r="AG220" s="1183" t="s">
        <v>891</v>
      </c>
      <c r="AH220" s="1183" t="s">
        <v>891</v>
      </c>
      <c r="AI220" s="1183" t="s">
        <v>891</v>
      </c>
      <c r="AJ220" s="1265" t="s">
        <v>891</v>
      </c>
      <c r="AK220" s="3415"/>
      <c r="AL220" s="3418"/>
      <c r="AM220" s="3421"/>
      <c r="AN220" s="1185" t="s">
        <v>2004</v>
      </c>
      <c r="AO220" s="1184" t="s">
        <v>889</v>
      </c>
      <c r="AP220" s="1112"/>
      <c r="AQ220" s="3389"/>
      <c r="AR220" s="3389"/>
    </row>
    <row r="221" spans="2:44" s="1242" customFormat="1" ht="13.5" customHeight="1">
      <c r="B221" s="3392" t="s">
        <v>856</v>
      </c>
      <c r="C221" s="3395" t="s">
        <v>857</v>
      </c>
      <c r="D221" s="1186" t="s">
        <v>1981</v>
      </c>
      <c r="E221" s="1187"/>
      <c r="F221" s="1266"/>
      <c r="G221" s="1252"/>
      <c r="H221" s="1252"/>
      <c r="I221" s="1252"/>
      <c r="J221" s="1252"/>
      <c r="K221" s="1252"/>
      <c r="L221" s="1252"/>
      <c r="M221" s="1252"/>
      <c r="N221" s="1252"/>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67"/>
      <c r="AK221" s="1191">
        <f>IF(D221="","",COUNT($F$218:$AJ$218)-AL221)</f>
        <v>0</v>
      </c>
      <c r="AL221" s="1192">
        <f>IF(D221="","",AQ221+AR221)</f>
        <v>0</v>
      </c>
      <c r="AM221" s="1192">
        <f>IF(D221="","",COUNTIF(F221:AJ221,"休"))</f>
        <v>0</v>
      </c>
      <c r="AN221" s="1193" t="str">
        <f>IF(D221="","",IFERROR(ROUND(AM221/AK221,3),""))</f>
        <v/>
      </c>
      <c r="AO221" s="3398" t="e">
        <f>ROUND(AVERAGE(AN221:AN236),3)</f>
        <v>#DIV/0!</v>
      </c>
      <c r="AP221" s="1112"/>
      <c r="AQ221" s="1194">
        <f>+COUNTIF(F221:AJ221,"－")</f>
        <v>0</v>
      </c>
      <c r="AR221" s="1194">
        <f>+COUNTIF(F221:AJ221,"外")</f>
        <v>0</v>
      </c>
    </row>
    <row r="222" spans="2:44" s="1242" customFormat="1" ht="13.5" customHeight="1">
      <c r="B222" s="3393"/>
      <c r="C222" s="3396"/>
      <c r="D222" s="1195" t="s">
        <v>1982</v>
      </c>
      <c r="E222" s="1187"/>
      <c r="F222" s="1196"/>
      <c r="G222" s="1197"/>
      <c r="H222" s="1197"/>
      <c r="I222" s="1197"/>
      <c r="J222" s="1197"/>
      <c r="K222" s="1197"/>
      <c r="L222" s="1197"/>
      <c r="M222" s="1197"/>
      <c r="N222" s="1197"/>
      <c r="O222" s="1197"/>
      <c r="P222" s="1197"/>
      <c r="Q222" s="1197"/>
      <c r="R222" s="1197"/>
      <c r="S222" s="1197"/>
      <c r="T222" s="1197"/>
      <c r="U222" s="1197"/>
      <c r="V222" s="1197"/>
      <c r="W222" s="1197"/>
      <c r="X222" s="1197"/>
      <c r="Y222" s="1197"/>
      <c r="Z222" s="1197"/>
      <c r="AA222" s="1197"/>
      <c r="AB222" s="1197"/>
      <c r="AC222" s="1197"/>
      <c r="AD222" s="1197"/>
      <c r="AE222" s="1197"/>
      <c r="AF222" s="1197"/>
      <c r="AG222" s="1197"/>
      <c r="AH222" s="1197"/>
      <c r="AI222" s="1197"/>
      <c r="AJ222" s="1249"/>
      <c r="AK222" s="1191">
        <f t="shared" ref="AK222:AK226" si="147">IF(D222="","",COUNT($F$218:$AJ$218)-AL222)</f>
        <v>0</v>
      </c>
      <c r="AL222" s="1192">
        <f t="shared" ref="AL222:AL226" si="148">IF(D222="","",AQ222+AR222)</f>
        <v>0</v>
      </c>
      <c r="AM222" s="1192">
        <f t="shared" ref="AM222:AM226" si="149">IF(D222="","",COUNTIF(F222:AJ222,"休"))</f>
        <v>0</v>
      </c>
      <c r="AN222" s="1193" t="str">
        <f t="shared" ref="AN222:AN226" si="150">IF(D222="","",IFERROR(ROUND(AM222/AK222,3),""))</f>
        <v/>
      </c>
      <c r="AO222" s="3399"/>
      <c r="AP222" s="1112"/>
      <c r="AQ222" s="1194">
        <f>+COUNTIF(F222:AJ222,"－")</f>
        <v>0</v>
      </c>
      <c r="AR222" s="1194">
        <f>+COUNTIF(F222:AJ222,"外")</f>
        <v>0</v>
      </c>
    </row>
    <row r="223" spans="2:44" s="1242" customFormat="1">
      <c r="B223" s="3393"/>
      <c r="C223" s="3396"/>
      <c r="D223" s="1201" t="s">
        <v>1983</v>
      </c>
      <c r="E223" s="1187"/>
      <c r="F223" s="1196"/>
      <c r="G223" s="1197"/>
      <c r="H223" s="1197"/>
      <c r="I223" s="1197"/>
      <c r="J223" s="1197"/>
      <c r="K223" s="1197"/>
      <c r="L223" s="1197"/>
      <c r="M223" s="1197"/>
      <c r="N223" s="1197"/>
      <c r="O223" s="1197"/>
      <c r="P223" s="1197"/>
      <c r="Q223" s="1197"/>
      <c r="R223" s="1197"/>
      <c r="S223" s="1197"/>
      <c r="T223" s="1197"/>
      <c r="U223" s="1197"/>
      <c r="V223" s="1197"/>
      <c r="W223" s="1197"/>
      <c r="X223" s="1197"/>
      <c r="Y223" s="1197"/>
      <c r="Z223" s="1197"/>
      <c r="AA223" s="1197"/>
      <c r="AB223" s="1197"/>
      <c r="AC223" s="1197"/>
      <c r="AD223" s="1197"/>
      <c r="AE223" s="1197"/>
      <c r="AF223" s="1197"/>
      <c r="AG223" s="1197"/>
      <c r="AH223" s="1197"/>
      <c r="AI223" s="1197"/>
      <c r="AJ223" s="1249"/>
      <c r="AK223" s="1191">
        <f t="shared" si="147"/>
        <v>0</v>
      </c>
      <c r="AL223" s="1192">
        <f t="shared" si="148"/>
        <v>0</v>
      </c>
      <c r="AM223" s="1192">
        <f t="shared" si="149"/>
        <v>0</v>
      </c>
      <c r="AN223" s="1193" t="str">
        <f t="shared" si="150"/>
        <v/>
      </c>
      <c r="AO223" s="3399"/>
      <c r="AP223" s="1112"/>
      <c r="AQ223" s="1194">
        <f>+COUNTIF(F223:AJ223,"－")</f>
        <v>0</v>
      </c>
      <c r="AR223" s="1194">
        <f t="shared" ref="AR223:AR226" si="151">+COUNTIF(F223:AJ223,"外")</f>
        <v>0</v>
      </c>
    </row>
    <row r="224" spans="2:44" s="1242" customFormat="1">
      <c r="B224" s="3393"/>
      <c r="C224" s="3396"/>
      <c r="D224" s="1201" t="s">
        <v>1984</v>
      </c>
      <c r="E224" s="1202"/>
      <c r="F224" s="1196"/>
      <c r="G224" s="1197"/>
      <c r="H224" s="1197"/>
      <c r="I224" s="1197"/>
      <c r="J224" s="1197"/>
      <c r="K224" s="1197"/>
      <c r="L224" s="1197"/>
      <c r="M224" s="1197"/>
      <c r="N224" s="1197"/>
      <c r="O224" s="1197"/>
      <c r="P224" s="1197"/>
      <c r="Q224" s="1197"/>
      <c r="R224" s="1197"/>
      <c r="S224" s="1197"/>
      <c r="T224" s="1197"/>
      <c r="U224" s="1197"/>
      <c r="V224" s="1197"/>
      <c r="W224" s="1197"/>
      <c r="X224" s="1197"/>
      <c r="Y224" s="1197"/>
      <c r="Z224" s="1197"/>
      <c r="AA224" s="1197"/>
      <c r="AB224" s="1197"/>
      <c r="AC224" s="1197"/>
      <c r="AD224" s="1197"/>
      <c r="AE224" s="1197"/>
      <c r="AF224" s="1197"/>
      <c r="AG224" s="1197"/>
      <c r="AH224" s="1197"/>
      <c r="AI224" s="1197"/>
      <c r="AJ224" s="1249"/>
      <c r="AK224" s="1191">
        <f t="shared" si="147"/>
        <v>0</v>
      </c>
      <c r="AL224" s="1192">
        <f t="shared" si="148"/>
        <v>0</v>
      </c>
      <c r="AM224" s="1192">
        <f t="shared" si="149"/>
        <v>0</v>
      </c>
      <c r="AN224" s="1193" t="str">
        <f t="shared" si="150"/>
        <v/>
      </c>
      <c r="AO224" s="3399"/>
      <c r="AP224" s="1112"/>
      <c r="AQ224" s="1194">
        <f>+COUNTIF(F224:AJ224,"－")</f>
        <v>0</v>
      </c>
      <c r="AR224" s="1194">
        <f t="shared" si="151"/>
        <v>0</v>
      </c>
    </row>
    <row r="225" spans="2:44" s="1242" customFormat="1">
      <c r="B225" s="3393"/>
      <c r="C225" s="3396"/>
      <c r="D225" s="1201" t="s">
        <v>1985</v>
      </c>
      <c r="E225" s="1187"/>
      <c r="F225" s="1196"/>
      <c r="G225" s="1197"/>
      <c r="H225" s="1197"/>
      <c r="I225" s="1197"/>
      <c r="J225" s="1197"/>
      <c r="K225" s="1197"/>
      <c r="L225" s="1197"/>
      <c r="M225" s="1197"/>
      <c r="N225" s="1197"/>
      <c r="O225" s="1197"/>
      <c r="P225" s="1197"/>
      <c r="Q225" s="1197"/>
      <c r="R225" s="1197"/>
      <c r="S225" s="1197"/>
      <c r="T225" s="1197"/>
      <c r="U225" s="1197"/>
      <c r="V225" s="1197"/>
      <c r="W225" s="1197"/>
      <c r="X225" s="1197"/>
      <c r="Y225" s="1197"/>
      <c r="Z225" s="1197"/>
      <c r="AA225" s="1197"/>
      <c r="AB225" s="1197"/>
      <c r="AC225" s="1197"/>
      <c r="AD225" s="1197"/>
      <c r="AE225" s="1197"/>
      <c r="AF225" s="1197"/>
      <c r="AG225" s="1197"/>
      <c r="AH225" s="1197"/>
      <c r="AI225" s="1197"/>
      <c r="AJ225" s="1249"/>
      <c r="AK225" s="1191">
        <f t="shared" si="147"/>
        <v>0</v>
      </c>
      <c r="AL225" s="1192">
        <f t="shared" si="148"/>
        <v>0</v>
      </c>
      <c r="AM225" s="1192">
        <f t="shared" si="149"/>
        <v>0</v>
      </c>
      <c r="AN225" s="1193" t="str">
        <f t="shared" si="150"/>
        <v/>
      </c>
      <c r="AO225" s="3399"/>
      <c r="AP225" s="1112"/>
      <c r="AQ225" s="1194">
        <f t="shared" ref="AQ225:AQ226" si="152">+COUNTIF(F225:AJ225,"－")</f>
        <v>0</v>
      </c>
      <c r="AR225" s="1194">
        <f t="shared" si="151"/>
        <v>0</v>
      </c>
    </row>
    <row r="226" spans="2:44" s="1242" customFormat="1">
      <c r="B226" s="3394"/>
      <c r="C226" s="3397"/>
      <c r="D226" s="1203">
        <f>E$29</f>
        <v>0</v>
      </c>
      <c r="E226" s="1204"/>
      <c r="F226" s="1268"/>
      <c r="G226" s="1257"/>
      <c r="H226" s="1257"/>
      <c r="I226" s="1257"/>
      <c r="J226" s="1257"/>
      <c r="K226" s="1257"/>
      <c r="L226" s="1257"/>
      <c r="M226" s="1257"/>
      <c r="N226" s="1257"/>
      <c r="O226" s="1257"/>
      <c r="P226" s="1257"/>
      <c r="Q226" s="1257"/>
      <c r="R226" s="1257"/>
      <c r="S226" s="1257"/>
      <c r="T226" s="1257"/>
      <c r="U226" s="1257"/>
      <c r="V226" s="1257"/>
      <c r="W226" s="1257"/>
      <c r="X226" s="1257"/>
      <c r="Y226" s="1257"/>
      <c r="Z226" s="1257"/>
      <c r="AA226" s="1257"/>
      <c r="AB226" s="1257"/>
      <c r="AC226" s="1257"/>
      <c r="AD226" s="1257"/>
      <c r="AE226" s="1257"/>
      <c r="AF226" s="1257"/>
      <c r="AG226" s="1257"/>
      <c r="AH226" s="1257"/>
      <c r="AI226" s="1257"/>
      <c r="AJ226" s="1269"/>
      <c r="AK226" s="1191">
        <f t="shared" si="147"/>
        <v>0</v>
      </c>
      <c r="AL226" s="1192">
        <f t="shared" si="148"/>
        <v>0</v>
      </c>
      <c r="AM226" s="1209">
        <f t="shared" si="149"/>
        <v>0</v>
      </c>
      <c r="AN226" s="1193" t="str">
        <f t="shared" si="150"/>
        <v/>
      </c>
      <c r="AO226" s="3399"/>
      <c r="AP226" s="1112"/>
      <c r="AQ226" s="1194">
        <f t="shared" si="152"/>
        <v>0</v>
      </c>
      <c r="AR226" s="1194">
        <f t="shared" si="151"/>
        <v>0</v>
      </c>
    </row>
    <row r="227" spans="2:44" s="1242" customFormat="1" ht="15">
      <c r="B227" s="3392" t="s">
        <v>858</v>
      </c>
      <c r="C227" s="3395" t="s">
        <v>859</v>
      </c>
      <c r="D227" s="1180" t="s">
        <v>1993</v>
      </c>
      <c r="E227" s="1210" t="s">
        <v>1994</v>
      </c>
      <c r="F227" s="1182" t="s">
        <v>2010</v>
      </c>
      <c r="G227" s="1183" t="s">
        <v>2010</v>
      </c>
      <c r="H227" s="1183" t="s">
        <v>2011</v>
      </c>
      <c r="I227" s="1183" t="s">
        <v>2012</v>
      </c>
      <c r="J227" s="1183" t="s">
        <v>2010</v>
      </c>
      <c r="K227" s="1183" t="s">
        <v>2011</v>
      </c>
      <c r="L227" s="1183" t="s">
        <v>2010</v>
      </c>
      <c r="M227" s="1183" t="s">
        <v>2012</v>
      </c>
      <c r="N227" s="1183" t="s">
        <v>2012</v>
      </c>
      <c r="O227" s="1183" t="s">
        <v>2010</v>
      </c>
      <c r="P227" s="1183" t="s">
        <v>2012</v>
      </c>
      <c r="Q227" s="1183" t="s">
        <v>2010</v>
      </c>
      <c r="R227" s="1183" t="s">
        <v>2012</v>
      </c>
      <c r="S227" s="1183" t="s">
        <v>2012</v>
      </c>
      <c r="T227" s="1183" t="s">
        <v>2012</v>
      </c>
      <c r="U227" s="1183" t="s">
        <v>2010</v>
      </c>
      <c r="V227" s="1183" t="s">
        <v>2012</v>
      </c>
      <c r="W227" s="1183" t="s">
        <v>2012</v>
      </c>
      <c r="X227" s="1183" t="s">
        <v>2012</v>
      </c>
      <c r="Y227" s="1183" t="s">
        <v>2013</v>
      </c>
      <c r="Z227" s="1183" t="s">
        <v>2012</v>
      </c>
      <c r="AA227" s="1183" t="s">
        <v>2011</v>
      </c>
      <c r="AB227" s="1183" t="s">
        <v>2010</v>
      </c>
      <c r="AC227" s="1183" t="s">
        <v>2012</v>
      </c>
      <c r="AD227" s="1183" t="s">
        <v>2013</v>
      </c>
      <c r="AE227" s="1183" t="s">
        <v>2010</v>
      </c>
      <c r="AF227" s="1183" t="s">
        <v>2010</v>
      </c>
      <c r="AG227" s="1183" t="s">
        <v>2012</v>
      </c>
      <c r="AH227" s="1183" t="s">
        <v>2010</v>
      </c>
      <c r="AI227" s="1183" t="s">
        <v>2011</v>
      </c>
      <c r="AJ227" s="1265" t="s">
        <v>2010</v>
      </c>
      <c r="AK227" s="1212"/>
      <c r="AL227" s="1194"/>
      <c r="AM227" s="1213"/>
      <c r="AN227" s="1214"/>
      <c r="AO227" s="3399"/>
      <c r="AP227" s="1112"/>
      <c r="AQ227" s="1116"/>
      <c r="AR227" s="1116"/>
    </row>
    <row r="228" spans="2:44" s="1242" customFormat="1">
      <c r="B228" s="3393"/>
      <c r="C228" s="3396"/>
      <c r="D228" s="1215" t="s">
        <v>1981</v>
      </c>
      <c r="E228" s="1187"/>
      <c r="F228" s="1256"/>
      <c r="G228" s="1207"/>
      <c r="H228" s="1207"/>
      <c r="I228" s="1207"/>
      <c r="J228" s="1207"/>
      <c r="K228" s="1207"/>
      <c r="L228" s="1207"/>
      <c r="M228" s="1207"/>
      <c r="N228" s="1207"/>
      <c r="O228" s="1207"/>
      <c r="P228" s="1207"/>
      <c r="Q228" s="1207"/>
      <c r="R228" s="1207"/>
      <c r="S228" s="1207"/>
      <c r="T228" s="1207"/>
      <c r="U228" s="1207"/>
      <c r="V228" s="1207"/>
      <c r="W228" s="1207"/>
      <c r="X228" s="1207"/>
      <c r="Y228" s="1207"/>
      <c r="Z228" s="1207"/>
      <c r="AA228" s="1207"/>
      <c r="AB228" s="1207"/>
      <c r="AC228" s="1207"/>
      <c r="AD228" s="1207"/>
      <c r="AE228" s="1207"/>
      <c r="AF228" s="1207"/>
      <c r="AG228" s="1207"/>
      <c r="AH228" s="1207"/>
      <c r="AI228" s="1207"/>
      <c r="AJ228" s="1270"/>
      <c r="AK228" s="1191">
        <f>IF(D228="","",COUNT($F$218:$AJ$218)-AL228)</f>
        <v>0</v>
      </c>
      <c r="AL228" s="1192">
        <f>IF(D228="","",AQ228+AR228)</f>
        <v>0</v>
      </c>
      <c r="AM228" s="1192">
        <f>IF(D228="","",COUNTIF(F228:AJ228,"休"))</f>
        <v>0</v>
      </c>
      <c r="AN228" s="1193" t="str">
        <f>IF(D228="","",IFERROR(ROUND(AM228/AK228,3),""))</f>
        <v/>
      </c>
      <c r="AO228" s="3399"/>
      <c r="AP228" s="1112"/>
      <c r="AQ228" s="1194">
        <f>+COUNTIF(F228:AJ228,"－")</f>
        <v>0</v>
      </c>
      <c r="AR228" s="1194">
        <f>+COUNTIF(F228:AJ228,"外")</f>
        <v>0</v>
      </c>
    </row>
    <row r="229" spans="2:44" s="1242" customFormat="1">
      <c r="B229" s="3393"/>
      <c r="C229" s="3396"/>
      <c r="D229" s="1195" t="s">
        <v>1982</v>
      </c>
      <c r="E229" s="1216"/>
      <c r="F229" s="1196"/>
      <c r="G229" s="1197"/>
      <c r="H229" s="1197"/>
      <c r="I229" s="1197"/>
      <c r="J229" s="1197"/>
      <c r="K229" s="1197"/>
      <c r="L229" s="1197"/>
      <c r="M229" s="1197"/>
      <c r="N229" s="1197"/>
      <c r="O229" s="1197"/>
      <c r="P229" s="1197"/>
      <c r="Q229" s="1197"/>
      <c r="R229" s="1197"/>
      <c r="S229" s="1197"/>
      <c r="T229" s="1197"/>
      <c r="U229" s="1197"/>
      <c r="V229" s="1197"/>
      <c r="W229" s="1197"/>
      <c r="X229" s="1197"/>
      <c r="Y229" s="1197"/>
      <c r="Z229" s="1197"/>
      <c r="AA229" s="1197"/>
      <c r="AB229" s="1197"/>
      <c r="AC229" s="1197"/>
      <c r="AD229" s="1197"/>
      <c r="AE229" s="1197"/>
      <c r="AF229" s="1197"/>
      <c r="AG229" s="1197"/>
      <c r="AH229" s="1197"/>
      <c r="AI229" s="1197"/>
      <c r="AJ229" s="1249"/>
      <c r="AK229" s="1191">
        <f t="shared" ref="AK229:AK231" si="153">IF(D229="","",COUNT($F$218:$AJ$218)-AL229)</f>
        <v>0</v>
      </c>
      <c r="AL229" s="1192">
        <f t="shared" ref="AL229:AL231" si="154">IF(D229="","",AQ229+AR229)</f>
        <v>0</v>
      </c>
      <c r="AM229" s="1192">
        <f t="shared" ref="AM229:AM231" si="155">IF(D229="","",COUNTIF(F229:AJ229,"休"))</f>
        <v>0</v>
      </c>
      <c r="AN229" s="1193" t="str">
        <f t="shared" ref="AN229:AN231" si="156">IF(D229="","",IFERROR(ROUND(AM229/AK229,3),""))</f>
        <v/>
      </c>
      <c r="AO229" s="3399"/>
      <c r="AP229" s="1112"/>
      <c r="AQ229" s="1194">
        <f>+COUNTIF(F229:AJ229,"－")</f>
        <v>0</v>
      </c>
      <c r="AR229" s="1194">
        <f>+COUNTIF(F229:AJ229,"外")</f>
        <v>0</v>
      </c>
    </row>
    <row r="230" spans="2:44" s="1242" customFormat="1">
      <c r="B230" s="3393"/>
      <c r="C230" s="3396"/>
      <c r="D230" s="1112"/>
      <c r="E230" s="1216"/>
      <c r="F230" s="1196"/>
      <c r="G230" s="1197"/>
      <c r="H230" s="1197"/>
      <c r="I230" s="1197"/>
      <c r="J230" s="1197"/>
      <c r="K230" s="1197"/>
      <c r="L230" s="1197"/>
      <c r="M230" s="1197"/>
      <c r="N230" s="1197"/>
      <c r="O230" s="1197"/>
      <c r="P230" s="1197"/>
      <c r="Q230" s="1197"/>
      <c r="R230" s="1197"/>
      <c r="S230" s="1197"/>
      <c r="T230" s="1197"/>
      <c r="U230" s="1197"/>
      <c r="V230" s="1197"/>
      <c r="W230" s="1197"/>
      <c r="X230" s="1197"/>
      <c r="Y230" s="1197"/>
      <c r="Z230" s="1197"/>
      <c r="AA230" s="1197"/>
      <c r="AB230" s="1197"/>
      <c r="AC230" s="1197"/>
      <c r="AD230" s="1197"/>
      <c r="AE230" s="1197"/>
      <c r="AF230" s="1197"/>
      <c r="AG230" s="1197"/>
      <c r="AH230" s="1197"/>
      <c r="AI230" s="1197"/>
      <c r="AJ230" s="1249"/>
      <c r="AK230" s="1191" t="str">
        <f t="shared" si="153"/>
        <v/>
      </c>
      <c r="AL230" s="1192" t="str">
        <f t="shared" si="154"/>
        <v/>
      </c>
      <c r="AM230" s="1192" t="str">
        <f t="shared" si="155"/>
        <v/>
      </c>
      <c r="AN230" s="1193" t="str">
        <f t="shared" si="156"/>
        <v/>
      </c>
      <c r="AO230" s="3399"/>
      <c r="AP230" s="1112"/>
      <c r="AQ230" s="1194">
        <f>+COUNTIF(F230:AJ230,"－")</f>
        <v>0</v>
      </c>
      <c r="AR230" s="1194">
        <f>+COUNTIF(F230:AJ230,"外")</f>
        <v>0</v>
      </c>
    </row>
    <row r="231" spans="2:44" s="1242" customFormat="1">
      <c r="B231" s="3393"/>
      <c r="C231" s="3397"/>
      <c r="D231" s="1217"/>
      <c r="E231" s="1218"/>
      <c r="F231" s="1268"/>
      <c r="G231" s="1257"/>
      <c r="H231" s="1257"/>
      <c r="I231" s="1257"/>
      <c r="J231" s="1257"/>
      <c r="K231" s="1257"/>
      <c r="L231" s="1257"/>
      <c r="M231" s="1257"/>
      <c r="N231" s="1257"/>
      <c r="O231" s="1257"/>
      <c r="P231" s="1257"/>
      <c r="Q231" s="1257"/>
      <c r="R231" s="1257"/>
      <c r="S231" s="1257"/>
      <c r="T231" s="1257"/>
      <c r="U231" s="1257"/>
      <c r="V231" s="1257"/>
      <c r="W231" s="1257"/>
      <c r="X231" s="1257"/>
      <c r="Y231" s="1257"/>
      <c r="Z231" s="1257"/>
      <c r="AA231" s="1257"/>
      <c r="AB231" s="1257"/>
      <c r="AC231" s="1257"/>
      <c r="AD231" s="1257"/>
      <c r="AE231" s="1257"/>
      <c r="AF231" s="1257"/>
      <c r="AG231" s="1257"/>
      <c r="AH231" s="1257"/>
      <c r="AI231" s="1257"/>
      <c r="AJ231" s="1269"/>
      <c r="AK231" s="1191" t="str">
        <f t="shared" si="153"/>
        <v/>
      </c>
      <c r="AL231" s="1192" t="str">
        <f t="shared" si="154"/>
        <v/>
      </c>
      <c r="AM231" s="1192" t="str">
        <f t="shared" si="155"/>
        <v/>
      </c>
      <c r="AN231" s="1193" t="str">
        <f t="shared" si="156"/>
        <v/>
      </c>
      <c r="AO231" s="3399"/>
      <c r="AP231" s="1112"/>
      <c r="AQ231" s="1194">
        <f>+COUNTIF(F231:AJ231,"－")</f>
        <v>0</v>
      </c>
      <c r="AR231" s="1194">
        <f>+COUNTIF(F231:AJ231,"外")</f>
        <v>0</v>
      </c>
    </row>
    <row r="232" spans="2:44" s="1242" customFormat="1" ht="15">
      <c r="B232" s="3393"/>
      <c r="C232" s="3395" t="s">
        <v>860</v>
      </c>
      <c r="D232" s="1180" t="s">
        <v>1993</v>
      </c>
      <c r="E232" s="1220" t="s">
        <v>1994</v>
      </c>
      <c r="F232" s="1182" t="s">
        <v>891</v>
      </c>
      <c r="G232" s="1183" t="s">
        <v>891</v>
      </c>
      <c r="H232" s="1183" t="s">
        <v>891</v>
      </c>
      <c r="I232" s="1183" t="s">
        <v>891</v>
      </c>
      <c r="J232" s="1183" t="s">
        <v>891</v>
      </c>
      <c r="K232" s="1183" t="s">
        <v>891</v>
      </c>
      <c r="L232" s="1183" t="s">
        <v>891</v>
      </c>
      <c r="M232" s="1183" t="s">
        <v>891</v>
      </c>
      <c r="N232" s="1183" t="s">
        <v>891</v>
      </c>
      <c r="O232" s="1183" t="s">
        <v>891</v>
      </c>
      <c r="P232" s="1183" t="s">
        <v>891</v>
      </c>
      <c r="Q232" s="1183" t="s">
        <v>891</v>
      </c>
      <c r="R232" s="1183" t="s">
        <v>891</v>
      </c>
      <c r="S232" s="1183" t="s">
        <v>891</v>
      </c>
      <c r="T232" s="1183" t="s">
        <v>891</v>
      </c>
      <c r="U232" s="1183" t="s">
        <v>891</v>
      </c>
      <c r="V232" s="1183" t="s">
        <v>891</v>
      </c>
      <c r="W232" s="1183" t="s">
        <v>891</v>
      </c>
      <c r="X232" s="1183" t="s">
        <v>891</v>
      </c>
      <c r="Y232" s="1183" t="s">
        <v>891</v>
      </c>
      <c r="Z232" s="1183" t="s">
        <v>891</v>
      </c>
      <c r="AA232" s="1183" t="s">
        <v>891</v>
      </c>
      <c r="AB232" s="1183" t="s">
        <v>891</v>
      </c>
      <c r="AC232" s="1183" t="s">
        <v>891</v>
      </c>
      <c r="AD232" s="1183" t="s">
        <v>891</v>
      </c>
      <c r="AE232" s="1183" t="s">
        <v>891</v>
      </c>
      <c r="AF232" s="1183" t="s">
        <v>891</v>
      </c>
      <c r="AG232" s="1183" t="s">
        <v>891</v>
      </c>
      <c r="AH232" s="1183" t="s">
        <v>891</v>
      </c>
      <c r="AI232" s="1183" t="s">
        <v>891</v>
      </c>
      <c r="AJ232" s="1265" t="s">
        <v>891</v>
      </c>
      <c r="AK232" s="1212"/>
      <c r="AL232" s="1194"/>
      <c r="AM232" s="1221"/>
      <c r="AN232" s="1214"/>
      <c r="AO232" s="3399"/>
      <c r="AP232" s="1112"/>
      <c r="AQ232" s="1116"/>
      <c r="AR232" s="1116"/>
    </row>
    <row r="233" spans="2:44" s="1242" customFormat="1">
      <c r="B233" s="3393"/>
      <c r="C233" s="3396"/>
      <c r="D233" s="1222" t="s">
        <v>1982</v>
      </c>
      <c r="E233" s="1187"/>
      <c r="F233" s="1256"/>
      <c r="G233" s="1207"/>
      <c r="H233" s="1207"/>
      <c r="I233" s="1207"/>
      <c r="J233" s="1207"/>
      <c r="K233" s="1207"/>
      <c r="L233" s="1207"/>
      <c r="M233" s="1207"/>
      <c r="N233" s="1207"/>
      <c r="O233" s="1207"/>
      <c r="P233" s="1207"/>
      <c r="Q233" s="1207"/>
      <c r="R233" s="1207"/>
      <c r="S233" s="1207"/>
      <c r="T233" s="1207"/>
      <c r="U233" s="1207"/>
      <c r="V233" s="1207"/>
      <c r="W233" s="1207"/>
      <c r="X233" s="1207"/>
      <c r="Y233" s="1207"/>
      <c r="Z233" s="1207"/>
      <c r="AA233" s="1207"/>
      <c r="AB233" s="1207"/>
      <c r="AC233" s="1207"/>
      <c r="AD233" s="1207"/>
      <c r="AE233" s="1207"/>
      <c r="AF233" s="1207"/>
      <c r="AG233" s="1207"/>
      <c r="AH233" s="1207"/>
      <c r="AI233" s="1207"/>
      <c r="AJ233" s="1270"/>
      <c r="AK233" s="1191">
        <f>IF(D233="","",COUNT($F$218:$AJ$218)-AL233)</f>
        <v>0</v>
      </c>
      <c r="AL233" s="1192">
        <f>IF(D233="","",AQ233+AR233)</f>
        <v>0</v>
      </c>
      <c r="AM233" s="1192">
        <f>IF(D233="","",COUNTIF(F233:AJ233,"休"))</f>
        <v>0</v>
      </c>
      <c r="AN233" s="1193" t="str">
        <f>IF(D233="","",IFERROR(ROUND(AM233/AK233,3),""))</f>
        <v/>
      </c>
      <c r="AO233" s="3399"/>
      <c r="AP233" s="1112"/>
      <c r="AQ233" s="1194">
        <f>+COUNTIF(F233:AJ233,"－")</f>
        <v>0</v>
      </c>
      <c r="AR233" s="1194">
        <f>+COUNTIF(F233:AJ233,"外")</f>
        <v>0</v>
      </c>
    </row>
    <row r="234" spans="2:44" s="1242" customFormat="1">
      <c r="B234" s="3393"/>
      <c r="C234" s="3396"/>
      <c r="D234" s="1112"/>
      <c r="E234" s="1216"/>
      <c r="F234" s="1196"/>
      <c r="G234" s="1197"/>
      <c r="H234" s="1197"/>
      <c r="I234" s="1197"/>
      <c r="J234" s="1197"/>
      <c r="K234" s="1197"/>
      <c r="L234" s="1197"/>
      <c r="M234" s="1197"/>
      <c r="N234" s="1197"/>
      <c r="O234" s="1197"/>
      <c r="P234" s="1197"/>
      <c r="Q234" s="1197"/>
      <c r="R234" s="1197"/>
      <c r="S234" s="1197"/>
      <c r="T234" s="1197"/>
      <c r="U234" s="1197"/>
      <c r="V234" s="1197"/>
      <c r="W234" s="1197"/>
      <c r="X234" s="1197"/>
      <c r="Y234" s="1197"/>
      <c r="Z234" s="1197"/>
      <c r="AA234" s="1197"/>
      <c r="AB234" s="1197"/>
      <c r="AC234" s="1197"/>
      <c r="AD234" s="1197"/>
      <c r="AE234" s="1197"/>
      <c r="AF234" s="1197"/>
      <c r="AG234" s="1197"/>
      <c r="AH234" s="1197"/>
      <c r="AI234" s="1197"/>
      <c r="AJ234" s="1249"/>
      <c r="AK234" s="1191" t="str">
        <f t="shared" ref="AK234:AK236" si="157">IF(D234="","",COUNT($F$218:$AJ$218)-AL234)</f>
        <v/>
      </c>
      <c r="AL234" s="1192" t="str">
        <f t="shared" ref="AL234:AL236" si="158">IF(D234="","",AQ234+AR234)</f>
        <v/>
      </c>
      <c r="AM234" s="1192" t="str">
        <f t="shared" ref="AM234:AM236" si="159">IF(D234="","",COUNTIF(F234:AJ234,"休"))</f>
        <v/>
      </c>
      <c r="AN234" s="1193" t="str">
        <f t="shared" ref="AN234:AN236" si="160">IF(D234="","",IFERROR(ROUND(AM234/AK234,3),""))</f>
        <v/>
      </c>
      <c r="AO234" s="3399"/>
      <c r="AP234" s="1112"/>
      <c r="AQ234" s="1194">
        <f>+COUNTIF(F234:AJ234,"－")</f>
        <v>0</v>
      </c>
      <c r="AR234" s="1194">
        <f>+COUNTIF(F234:AJ234,"外")</f>
        <v>0</v>
      </c>
    </row>
    <row r="235" spans="2:44" s="1242" customFormat="1">
      <c r="B235" s="3393"/>
      <c r="C235" s="3396"/>
      <c r="D235" s="1224"/>
      <c r="E235" s="1216"/>
      <c r="F235" s="1196"/>
      <c r="G235" s="1197"/>
      <c r="H235" s="1197"/>
      <c r="I235" s="1197"/>
      <c r="J235" s="1197"/>
      <c r="K235" s="1197"/>
      <c r="L235" s="1197"/>
      <c r="M235" s="1197"/>
      <c r="N235" s="1197"/>
      <c r="O235" s="1197"/>
      <c r="P235" s="1197"/>
      <c r="Q235" s="1197"/>
      <c r="R235" s="1197"/>
      <c r="S235" s="1197"/>
      <c r="T235" s="1197"/>
      <c r="U235" s="1197"/>
      <c r="V235" s="1197"/>
      <c r="W235" s="1197"/>
      <c r="X235" s="1197"/>
      <c r="Y235" s="1197"/>
      <c r="Z235" s="1197"/>
      <c r="AA235" s="1197"/>
      <c r="AB235" s="1197"/>
      <c r="AC235" s="1197"/>
      <c r="AD235" s="1197"/>
      <c r="AE235" s="1197"/>
      <c r="AF235" s="1197"/>
      <c r="AG235" s="1197"/>
      <c r="AH235" s="1197"/>
      <c r="AI235" s="1197"/>
      <c r="AJ235" s="1249"/>
      <c r="AK235" s="1191" t="str">
        <f t="shared" si="157"/>
        <v/>
      </c>
      <c r="AL235" s="1192" t="str">
        <f t="shared" si="158"/>
        <v/>
      </c>
      <c r="AM235" s="1192" t="str">
        <f t="shared" si="159"/>
        <v/>
      </c>
      <c r="AN235" s="1193" t="str">
        <f t="shared" si="160"/>
        <v/>
      </c>
      <c r="AO235" s="3399"/>
      <c r="AP235" s="1112"/>
      <c r="AQ235" s="1194">
        <f>+COUNTIF(F235:AJ235,"－")</f>
        <v>0</v>
      </c>
      <c r="AR235" s="1194">
        <f>+COUNTIF(F235:AJ235,"外")</f>
        <v>0</v>
      </c>
    </row>
    <row r="236" spans="2:44" s="1242" customFormat="1" ht="14.25" thickBot="1">
      <c r="B236" s="3394"/>
      <c r="C236" s="3397"/>
      <c r="D236" s="1217"/>
      <c r="E236" s="1218"/>
      <c r="F236" s="1268"/>
      <c r="G236" s="1257"/>
      <c r="H236" s="1257"/>
      <c r="I236" s="1257"/>
      <c r="J236" s="1257"/>
      <c r="K236" s="1257"/>
      <c r="L236" s="1257"/>
      <c r="M236" s="1257"/>
      <c r="N236" s="1257"/>
      <c r="O236" s="1257"/>
      <c r="P236" s="1257"/>
      <c r="Q236" s="1257"/>
      <c r="R236" s="1257"/>
      <c r="S236" s="1257"/>
      <c r="T236" s="1257"/>
      <c r="U236" s="1257"/>
      <c r="V236" s="1257"/>
      <c r="W236" s="1257"/>
      <c r="X236" s="1257"/>
      <c r="Y236" s="1257"/>
      <c r="Z236" s="1257"/>
      <c r="AA236" s="1257"/>
      <c r="AB236" s="1257"/>
      <c r="AC236" s="1257"/>
      <c r="AD236" s="1257"/>
      <c r="AE236" s="1257"/>
      <c r="AF236" s="1257"/>
      <c r="AG236" s="1257"/>
      <c r="AH236" s="1257"/>
      <c r="AI236" s="1257"/>
      <c r="AJ236" s="1269"/>
      <c r="AK236" s="1227" t="str">
        <f t="shared" si="157"/>
        <v/>
      </c>
      <c r="AL236" s="1209" t="str">
        <f t="shared" si="158"/>
        <v/>
      </c>
      <c r="AM236" s="1209" t="str">
        <f t="shared" si="159"/>
        <v/>
      </c>
      <c r="AN236" s="1193" t="str">
        <f t="shared" si="160"/>
        <v/>
      </c>
      <c r="AO236" s="3400"/>
      <c r="AP236" s="1112"/>
      <c r="AQ236" s="1194">
        <f>+COUNTIF(F236:AJ236,"－")</f>
        <v>0</v>
      </c>
      <c r="AR236" s="1194">
        <f>+COUNTIF(F236:AJ236,"外")</f>
        <v>0</v>
      </c>
    </row>
    <row r="237" spans="2:44" ht="14.25" thickBot="1">
      <c r="B237" s="1229"/>
      <c r="C237" s="1230"/>
      <c r="D237" s="1224"/>
      <c r="E237" s="1166"/>
      <c r="F237" s="1190"/>
      <c r="G237" s="1190"/>
      <c r="H237" s="1190"/>
      <c r="I237" s="1190"/>
      <c r="J237" s="1190"/>
      <c r="K237" s="1190"/>
      <c r="L237" s="1190"/>
      <c r="M237" s="1190"/>
      <c r="N237" s="1190"/>
      <c r="O237" s="1190"/>
      <c r="P237" s="1190"/>
      <c r="Q237" s="1190"/>
      <c r="R237" s="1190"/>
      <c r="S237" s="1190"/>
      <c r="T237" s="1190"/>
      <c r="U237" s="1190"/>
      <c r="V237" s="1190"/>
      <c r="W237" s="1190"/>
      <c r="X237" s="1190"/>
      <c r="Y237" s="1190"/>
      <c r="Z237" s="1190"/>
      <c r="AA237" s="1190"/>
      <c r="AB237" s="1190"/>
      <c r="AC237" s="1190"/>
      <c r="AD237" s="1190"/>
      <c r="AE237" s="1190"/>
      <c r="AF237" s="1190"/>
      <c r="AG237" s="1190"/>
      <c r="AH237" s="1190"/>
      <c r="AI237" s="1190"/>
      <c r="AJ237" s="1190"/>
      <c r="AK237" s="1231"/>
      <c r="AL237" s="1232"/>
      <c r="AN237" s="1233" t="s">
        <v>1998</v>
      </c>
      <c r="AO237" s="1234" t="e">
        <f>IF(AO221&gt;=0.285,"OK","NG")</f>
        <v>#DIV/0!</v>
      </c>
      <c r="AQ237" s="1232"/>
      <c r="AR237" s="1232"/>
    </row>
    <row r="238" spans="2:44" hidden="1">
      <c r="F238" s="1113" t="e">
        <f>YEAR(F242)</f>
        <v>#VALUE!</v>
      </c>
      <c r="G238" s="1113" t="e">
        <f>MONTH(F242)</f>
        <v>#VALUE!</v>
      </c>
    </row>
    <row r="240" spans="2:44">
      <c r="B240" s="3401"/>
      <c r="C240" s="3402"/>
      <c r="D240" s="3403"/>
      <c r="E240" s="1236" t="s">
        <v>1986</v>
      </c>
      <c r="F240" s="3410" t="e">
        <f>F242</f>
        <v>#VALUE!</v>
      </c>
      <c r="G240" s="3411"/>
      <c r="H240" s="3411"/>
      <c r="I240" s="3411"/>
      <c r="J240" s="3411"/>
      <c r="K240" s="3411"/>
      <c r="L240" s="3411"/>
      <c r="M240" s="3411"/>
      <c r="N240" s="3411"/>
      <c r="O240" s="3411"/>
      <c r="P240" s="3411"/>
      <c r="Q240" s="3411"/>
      <c r="R240" s="3411"/>
      <c r="S240" s="3411"/>
      <c r="T240" s="3411"/>
      <c r="U240" s="3411"/>
      <c r="V240" s="3411"/>
      <c r="W240" s="3411"/>
      <c r="X240" s="3411"/>
      <c r="Y240" s="3411"/>
      <c r="Z240" s="3411"/>
      <c r="AA240" s="3411"/>
      <c r="AB240" s="3411"/>
      <c r="AC240" s="3411"/>
      <c r="AD240" s="3411"/>
      <c r="AE240" s="3411"/>
      <c r="AF240" s="3411"/>
      <c r="AG240" s="3411"/>
      <c r="AH240" s="3411"/>
      <c r="AI240" s="3411"/>
      <c r="AJ240" s="3411"/>
      <c r="AK240" s="3413" t="s">
        <v>861</v>
      </c>
      <c r="AL240" s="3416" t="s">
        <v>862</v>
      </c>
      <c r="AM240" s="3419" t="s">
        <v>854</v>
      </c>
      <c r="AN240" s="3367" t="s">
        <v>1987</v>
      </c>
      <c r="AO240" s="3365" t="s">
        <v>1988</v>
      </c>
      <c r="AQ240" s="3388" t="s">
        <v>2009</v>
      </c>
      <c r="AR240" s="3388" t="s">
        <v>890</v>
      </c>
    </row>
    <row r="241" spans="2:44" ht="13.5" hidden="1" customHeight="1">
      <c r="B241" s="3404"/>
      <c r="C241" s="3405"/>
      <c r="D241" s="3406"/>
      <c r="E241" s="1237"/>
      <c r="F241" s="1173" t="e">
        <f>DATE($F238,$G238,1)</f>
        <v>#VALUE!</v>
      </c>
      <c r="G241" s="1173" t="e">
        <f t="shared" ref="G241:AJ241" si="161">F241+1</f>
        <v>#VALUE!</v>
      </c>
      <c r="H241" s="1173" t="e">
        <f t="shared" si="161"/>
        <v>#VALUE!</v>
      </c>
      <c r="I241" s="1173" t="e">
        <f t="shared" si="161"/>
        <v>#VALUE!</v>
      </c>
      <c r="J241" s="1173" t="e">
        <f t="shared" si="161"/>
        <v>#VALUE!</v>
      </c>
      <c r="K241" s="1173" t="e">
        <f t="shared" si="161"/>
        <v>#VALUE!</v>
      </c>
      <c r="L241" s="1173" t="e">
        <f t="shared" si="161"/>
        <v>#VALUE!</v>
      </c>
      <c r="M241" s="1173" t="e">
        <f t="shared" si="161"/>
        <v>#VALUE!</v>
      </c>
      <c r="N241" s="1173" t="e">
        <f t="shared" si="161"/>
        <v>#VALUE!</v>
      </c>
      <c r="O241" s="1173" t="e">
        <f t="shared" si="161"/>
        <v>#VALUE!</v>
      </c>
      <c r="P241" s="1173" t="e">
        <f t="shared" si="161"/>
        <v>#VALUE!</v>
      </c>
      <c r="Q241" s="1173" t="e">
        <f t="shared" si="161"/>
        <v>#VALUE!</v>
      </c>
      <c r="R241" s="1173" t="e">
        <f t="shared" si="161"/>
        <v>#VALUE!</v>
      </c>
      <c r="S241" s="1173" t="e">
        <f t="shared" si="161"/>
        <v>#VALUE!</v>
      </c>
      <c r="T241" s="1173" t="e">
        <f t="shared" si="161"/>
        <v>#VALUE!</v>
      </c>
      <c r="U241" s="1173" t="e">
        <f t="shared" si="161"/>
        <v>#VALUE!</v>
      </c>
      <c r="V241" s="1173" t="e">
        <f t="shared" si="161"/>
        <v>#VALUE!</v>
      </c>
      <c r="W241" s="1173" t="e">
        <f t="shared" si="161"/>
        <v>#VALUE!</v>
      </c>
      <c r="X241" s="1173" t="e">
        <f t="shared" si="161"/>
        <v>#VALUE!</v>
      </c>
      <c r="Y241" s="1173" t="e">
        <f t="shared" si="161"/>
        <v>#VALUE!</v>
      </c>
      <c r="Z241" s="1173" t="e">
        <f t="shared" si="161"/>
        <v>#VALUE!</v>
      </c>
      <c r="AA241" s="1173" t="e">
        <f t="shared" si="161"/>
        <v>#VALUE!</v>
      </c>
      <c r="AB241" s="1173" t="e">
        <f t="shared" si="161"/>
        <v>#VALUE!</v>
      </c>
      <c r="AC241" s="1173" t="e">
        <f t="shared" si="161"/>
        <v>#VALUE!</v>
      </c>
      <c r="AD241" s="1173" t="e">
        <f t="shared" si="161"/>
        <v>#VALUE!</v>
      </c>
      <c r="AE241" s="1173" t="e">
        <f t="shared" si="161"/>
        <v>#VALUE!</v>
      </c>
      <c r="AF241" s="1173" t="e">
        <f t="shared" si="161"/>
        <v>#VALUE!</v>
      </c>
      <c r="AG241" s="1173" t="e">
        <f t="shared" si="161"/>
        <v>#VALUE!</v>
      </c>
      <c r="AH241" s="1173" t="e">
        <f t="shared" si="161"/>
        <v>#VALUE!</v>
      </c>
      <c r="AI241" s="1173" t="e">
        <f t="shared" si="161"/>
        <v>#VALUE!</v>
      </c>
      <c r="AJ241" s="1173" t="e">
        <f t="shared" si="161"/>
        <v>#VALUE!</v>
      </c>
      <c r="AK241" s="3414"/>
      <c r="AL241" s="3417"/>
      <c r="AM241" s="3420"/>
      <c r="AN241" s="3367"/>
      <c r="AO241" s="3365"/>
      <c r="AQ241" s="3388"/>
      <c r="AR241" s="3388"/>
    </row>
    <row r="242" spans="2:44">
      <c r="B242" s="3404"/>
      <c r="C242" s="3405"/>
      <c r="D242" s="3406"/>
      <c r="E242" s="1238" t="s">
        <v>1990</v>
      </c>
      <c r="F242" s="1239" t="e">
        <f>IF(EDATE(F217,1)&gt;$F$7,"",EDATE(F217,1))</f>
        <v>#VALUE!</v>
      </c>
      <c r="G242" s="1173" t="e">
        <f t="shared" ref="G242:AJ242" si="162">IF(G241&gt;$F$7,"",IF(F242=EOMONTH(DATE($F238,$G238,1),0),"",IF(F242="","",F242+1)))</f>
        <v>#VALUE!</v>
      </c>
      <c r="H242" s="1173" t="e">
        <f t="shared" si="162"/>
        <v>#VALUE!</v>
      </c>
      <c r="I242" s="1173" t="e">
        <f t="shared" si="162"/>
        <v>#VALUE!</v>
      </c>
      <c r="J242" s="1173" t="e">
        <f t="shared" si="162"/>
        <v>#VALUE!</v>
      </c>
      <c r="K242" s="1173" t="e">
        <f t="shared" si="162"/>
        <v>#VALUE!</v>
      </c>
      <c r="L242" s="1173" t="e">
        <f t="shared" si="162"/>
        <v>#VALUE!</v>
      </c>
      <c r="M242" s="1173" t="e">
        <f t="shared" si="162"/>
        <v>#VALUE!</v>
      </c>
      <c r="N242" s="1173" t="e">
        <f t="shared" si="162"/>
        <v>#VALUE!</v>
      </c>
      <c r="O242" s="1173" t="e">
        <f t="shared" si="162"/>
        <v>#VALUE!</v>
      </c>
      <c r="P242" s="1173" t="e">
        <f t="shared" si="162"/>
        <v>#VALUE!</v>
      </c>
      <c r="Q242" s="1173" t="e">
        <f t="shared" si="162"/>
        <v>#VALUE!</v>
      </c>
      <c r="R242" s="1173" t="e">
        <f t="shared" si="162"/>
        <v>#VALUE!</v>
      </c>
      <c r="S242" s="1173" t="e">
        <f t="shared" si="162"/>
        <v>#VALUE!</v>
      </c>
      <c r="T242" s="1173" t="e">
        <f t="shared" si="162"/>
        <v>#VALUE!</v>
      </c>
      <c r="U242" s="1173" t="e">
        <f t="shared" si="162"/>
        <v>#VALUE!</v>
      </c>
      <c r="V242" s="1173" t="e">
        <f t="shared" si="162"/>
        <v>#VALUE!</v>
      </c>
      <c r="W242" s="1173" t="e">
        <f t="shared" si="162"/>
        <v>#VALUE!</v>
      </c>
      <c r="X242" s="1173" t="e">
        <f t="shared" si="162"/>
        <v>#VALUE!</v>
      </c>
      <c r="Y242" s="1173" t="e">
        <f t="shared" si="162"/>
        <v>#VALUE!</v>
      </c>
      <c r="Z242" s="1173" t="e">
        <f t="shared" si="162"/>
        <v>#VALUE!</v>
      </c>
      <c r="AA242" s="1173" t="e">
        <f t="shared" si="162"/>
        <v>#VALUE!</v>
      </c>
      <c r="AB242" s="1173" t="e">
        <f t="shared" si="162"/>
        <v>#VALUE!</v>
      </c>
      <c r="AC242" s="1173" t="e">
        <f t="shared" si="162"/>
        <v>#VALUE!</v>
      </c>
      <c r="AD242" s="1173" t="e">
        <f t="shared" si="162"/>
        <v>#VALUE!</v>
      </c>
      <c r="AE242" s="1173" t="e">
        <f t="shared" si="162"/>
        <v>#VALUE!</v>
      </c>
      <c r="AF242" s="1173" t="e">
        <f t="shared" si="162"/>
        <v>#VALUE!</v>
      </c>
      <c r="AG242" s="1173" t="e">
        <f t="shared" si="162"/>
        <v>#VALUE!</v>
      </c>
      <c r="AH242" s="1173" t="e">
        <f t="shared" si="162"/>
        <v>#VALUE!</v>
      </c>
      <c r="AI242" s="1173" t="e">
        <f t="shared" si="162"/>
        <v>#VALUE!</v>
      </c>
      <c r="AJ242" s="1173" t="e">
        <f t="shared" si="162"/>
        <v>#VALUE!</v>
      </c>
      <c r="AK242" s="3414"/>
      <c r="AL242" s="3417"/>
      <c r="AM242" s="3420"/>
      <c r="AN242" s="3367"/>
      <c r="AO242" s="3365"/>
      <c r="AQ242" s="3388"/>
      <c r="AR242" s="3388"/>
    </row>
    <row r="243" spans="2:44" s="1242" customFormat="1">
      <c r="B243" s="3407"/>
      <c r="C243" s="3408"/>
      <c r="D243" s="3409"/>
      <c r="E243" s="1240" t="s">
        <v>846</v>
      </c>
      <c r="F243" s="1241" t="str">
        <f>IFERROR(TEXT(WEEKDAY(+F242),"aaa"),"")</f>
        <v/>
      </c>
      <c r="G243" s="1241" t="str">
        <f t="shared" ref="G243:AJ243" si="163">IFERROR(TEXT(WEEKDAY(+G242),"aaa"),"")</f>
        <v/>
      </c>
      <c r="H243" s="1241" t="str">
        <f t="shared" si="163"/>
        <v/>
      </c>
      <c r="I243" s="1241" t="str">
        <f t="shared" si="163"/>
        <v/>
      </c>
      <c r="J243" s="1241" t="str">
        <f t="shared" si="163"/>
        <v/>
      </c>
      <c r="K243" s="1241" t="str">
        <f t="shared" si="163"/>
        <v/>
      </c>
      <c r="L243" s="1241" t="str">
        <f t="shared" si="163"/>
        <v/>
      </c>
      <c r="M243" s="1241" t="str">
        <f t="shared" si="163"/>
        <v/>
      </c>
      <c r="N243" s="1241" t="str">
        <f t="shared" si="163"/>
        <v/>
      </c>
      <c r="O243" s="1241" t="str">
        <f t="shared" si="163"/>
        <v/>
      </c>
      <c r="P243" s="1241" t="str">
        <f t="shared" si="163"/>
        <v/>
      </c>
      <c r="Q243" s="1241" t="str">
        <f t="shared" si="163"/>
        <v/>
      </c>
      <c r="R243" s="1241" t="str">
        <f t="shared" si="163"/>
        <v/>
      </c>
      <c r="S243" s="1241" t="str">
        <f t="shared" si="163"/>
        <v/>
      </c>
      <c r="T243" s="1241" t="str">
        <f t="shared" si="163"/>
        <v/>
      </c>
      <c r="U243" s="1241" t="str">
        <f t="shared" si="163"/>
        <v/>
      </c>
      <c r="V243" s="1241" t="str">
        <f t="shared" si="163"/>
        <v/>
      </c>
      <c r="W243" s="1241" t="str">
        <f t="shared" si="163"/>
        <v/>
      </c>
      <c r="X243" s="1241" t="str">
        <f t="shared" si="163"/>
        <v/>
      </c>
      <c r="Y243" s="1241" t="str">
        <f t="shared" si="163"/>
        <v/>
      </c>
      <c r="Z243" s="1241" t="str">
        <f t="shared" si="163"/>
        <v/>
      </c>
      <c r="AA243" s="1241" t="str">
        <f t="shared" si="163"/>
        <v/>
      </c>
      <c r="AB243" s="1241" t="str">
        <f t="shared" si="163"/>
        <v/>
      </c>
      <c r="AC243" s="1241" t="str">
        <f t="shared" si="163"/>
        <v/>
      </c>
      <c r="AD243" s="1241" t="str">
        <f t="shared" si="163"/>
        <v/>
      </c>
      <c r="AE243" s="1241" t="str">
        <f t="shared" si="163"/>
        <v/>
      </c>
      <c r="AF243" s="1241" t="str">
        <f t="shared" si="163"/>
        <v/>
      </c>
      <c r="AG243" s="1241" t="str">
        <f t="shared" si="163"/>
        <v/>
      </c>
      <c r="AH243" s="1241" t="str">
        <f t="shared" si="163"/>
        <v/>
      </c>
      <c r="AI243" s="1241" t="str">
        <f t="shared" si="163"/>
        <v/>
      </c>
      <c r="AJ243" s="1241" t="str">
        <f t="shared" si="163"/>
        <v/>
      </c>
      <c r="AK243" s="3414"/>
      <c r="AL243" s="3417"/>
      <c r="AM243" s="3420"/>
      <c r="AN243" s="3367"/>
      <c r="AO243" s="3365"/>
      <c r="AP243" s="1112"/>
      <c r="AQ243" s="3388"/>
      <c r="AR243" s="3388"/>
    </row>
    <row r="244" spans="2:44" s="1242" customFormat="1" ht="21" customHeight="1">
      <c r="B244" s="1243" t="s">
        <v>1991</v>
      </c>
      <c r="C244" s="1244" t="s">
        <v>1992</v>
      </c>
      <c r="D244" s="1180" t="s">
        <v>1997</v>
      </c>
      <c r="E244" s="1181" t="s">
        <v>1994</v>
      </c>
      <c r="F244" s="1182" t="s">
        <v>891</v>
      </c>
      <c r="G244" s="1183" t="s">
        <v>891</v>
      </c>
      <c r="H244" s="1183" t="s">
        <v>891</v>
      </c>
      <c r="I244" s="1183" t="s">
        <v>891</v>
      </c>
      <c r="J244" s="1183" t="s">
        <v>891</v>
      </c>
      <c r="K244" s="1183" t="s">
        <v>891</v>
      </c>
      <c r="L244" s="1183" t="s">
        <v>891</v>
      </c>
      <c r="M244" s="1183" t="s">
        <v>891</v>
      </c>
      <c r="N244" s="1183" t="s">
        <v>891</v>
      </c>
      <c r="O244" s="1183" t="s">
        <v>891</v>
      </c>
      <c r="P244" s="1183" t="s">
        <v>891</v>
      </c>
      <c r="Q244" s="1183" t="s">
        <v>891</v>
      </c>
      <c r="R244" s="1183" t="s">
        <v>891</v>
      </c>
      <c r="S244" s="1183" t="s">
        <v>891</v>
      </c>
      <c r="T244" s="1183" t="s">
        <v>891</v>
      </c>
      <c r="U244" s="1183" t="s">
        <v>891</v>
      </c>
      <c r="V244" s="1183" t="s">
        <v>891</v>
      </c>
      <c r="W244" s="1183" t="s">
        <v>891</v>
      </c>
      <c r="X244" s="1183" t="s">
        <v>891</v>
      </c>
      <c r="Y244" s="1183" t="s">
        <v>891</v>
      </c>
      <c r="Z244" s="1183" t="s">
        <v>891</v>
      </c>
      <c r="AA244" s="1183" t="s">
        <v>891</v>
      </c>
      <c r="AB244" s="1183" t="s">
        <v>891</v>
      </c>
      <c r="AC244" s="1183" t="s">
        <v>891</v>
      </c>
      <c r="AD244" s="1183" t="s">
        <v>891</v>
      </c>
      <c r="AE244" s="1183" t="s">
        <v>891</v>
      </c>
      <c r="AF244" s="1183" t="s">
        <v>891</v>
      </c>
      <c r="AG244" s="1183" t="s">
        <v>891</v>
      </c>
      <c r="AH244" s="1183" t="s">
        <v>891</v>
      </c>
      <c r="AI244" s="1183" t="s">
        <v>891</v>
      </c>
      <c r="AJ244" s="1265" t="s">
        <v>891</v>
      </c>
      <c r="AK244" s="3415"/>
      <c r="AL244" s="3418"/>
      <c r="AM244" s="3421"/>
      <c r="AN244" s="1185" t="s">
        <v>2004</v>
      </c>
      <c r="AO244" s="1184" t="s">
        <v>889</v>
      </c>
      <c r="AP244" s="1112"/>
      <c r="AQ244" s="3389"/>
      <c r="AR244" s="3389"/>
    </row>
    <row r="245" spans="2:44" s="1242" customFormat="1" ht="13.5" customHeight="1">
      <c r="B245" s="3392" t="s">
        <v>856</v>
      </c>
      <c r="C245" s="3395" t="s">
        <v>857</v>
      </c>
      <c r="D245" s="1186" t="s">
        <v>1981</v>
      </c>
      <c r="E245" s="1187"/>
      <c r="F245" s="1266"/>
      <c r="G245" s="1252"/>
      <c r="H245" s="1252"/>
      <c r="I245" s="1252"/>
      <c r="J245" s="1252"/>
      <c r="K245" s="1252"/>
      <c r="L245" s="1252"/>
      <c r="M245" s="1252"/>
      <c r="N245" s="1252"/>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67"/>
      <c r="AK245" s="1191">
        <f>IF(D245="","",COUNT($F$242:$AJ$242)-AL245)</f>
        <v>0</v>
      </c>
      <c r="AL245" s="1192">
        <f>IF(D245="","",AQ245+AR245)</f>
        <v>0</v>
      </c>
      <c r="AM245" s="1192">
        <f>IF(D245="","",COUNTIF(F245:AJ245,"休"))</f>
        <v>0</v>
      </c>
      <c r="AN245" s="1193" t="str">
        <f>IF(D245="","",IFERROR(ROUND(AM245/AK245,3),""))</f>
        <v/>
      </c>
      <c r="AO245" s="3398" t="e">
        <f>ROUND(AVERAGE(AN245:AN260),3)</f>
        <v>#DIV/0!</v>
      </c>
      <c r="AP245" s="1112"/>
      <c r="AQ245" s="1194">
        <f>+COUNTIF(F245:AJ245,"－")</f>
        <v>0</v>
      </c>
      <c r="AR245" s="1194">
        <f>+COUNTIF(F245:AJ245,"外")</f>
        <v>0</v>
      </c>
    </row>
    <row r="246" spans="2:44" s="1242" customFormat="1" ht="13.5" customHeight="1">
      <c r="B246" s="3393"/>
      <c r="C246" s="3396"/>
      <c r="D246" s="1195" t="s">
        <v>1982</v>
      </c>
      <c r="E246" s="1187"/>
      <c r="F246" s="1196"/>
      <c r="G246" s="1197"/>
      <c r="H246" s="1197"/>
      <c r="I246" s="1197"/>
      <c r="J246" s="1197"/>
      <c r="K246" s="1197"/>
      <c r="L246" s="1197"/>
      <c r="M246" s="1197"/>
      <c r="N246" s="1197"/>
      <c r="O246" s="1197"/>
      <c r="P246" s="1197"/>
      <c r="Q246" s="1197"/>
      <c r="R246" s="1197"/>
      <c r="S246" s="1197"/>
      <c r="T246" s="1197"/>
      <c r="U246" s="1197"/>
      <c r="V246" s="1197"/>
      <c r="W246" s="1197"/>
      <c r="X246" s="1197"/>
      <c r="Y246" s="1197"/>
      <c r="Z246" s="1197"/>
      <c r="AA246" s="1197"/>
      <c r="AB246" s="1197"/>
      <c r="AC246" s="1197"/>
      <c r="AD246" s="1197"/>
      <c r="AE246" s="1197"/>
      <c r="AF246" s="1197"/>
      <c r="AG246" s="1197"/>
      <c r="AH246" s="1197"/>
      <c r="AI246" s="1197"/>
      <c r="AJ246" s="1249"/>
      <c r="AK246" s="1191">
        <f t="shared" ref="AK246:AK250" si="164">IF(D246="","",COUNT($F$242:$AJ$242)-AL246)</f>
        <v>0</v>
      </c>
      <c r="AL246" s="1192">
        <f t="shared" ref="AL246:AL250" si="165">IF(D246="","",AQ246+AR246)</f>
        <v>0</v>
      </c>
      <c r="AM246" s="1192">
        <f t="shared" ref="AM246:AM250" si="166">IF(D246="","",COUNTIF(F246:AJ246,"休"))</f>
        <v>0</v>
      </c>
      <c r="AN246" s="1193" t="str">
        <f t="shared" ref="AN246:AN250" si="167">IF(D246="","",IFERROR(ROUND(AM246/AK246,3),""))</f>
        <v/>
      </c>
      <c r="AO246" s="3399"/>
      <c r="AP246" s="1112"/>
      <c r="AQ246" s="1194">
        <f>+COUNTIF(F246:AJ246,"－")</f>
        <v>0</v>
      </c>
      <c r="AR246" s="1194">
        <f>+COUNTIF(F246:AJ246,"外")</f>
        <v>0</v>
      </c>
    </row>
    <row r="247" spans="2:44" s="1242" customFormat="1">
      <c r="B247" s="3393"/>
      <c r="C247" s="3396"/>
      <c r="D247" s="1201" t="s">
        <v>1983</v>
      </c>
      <c r="E247" s="1187"/>
      <c r="F247" s="1196"/>
      <c r="G247" s="1197"/>
      <c r="H247" s="1197"/>
      <c r="I247" s="1197"/>
      <c r="J247" s="1197"/>
      <c r="K247" s="1197"/>
      <c r="L247" s="1197"/>
      <c r="M247" s="1197"/>
      <c r="N247" s="1197"/>
      <c r="O247" s="1197"/>
      <c r="P247" s="1197"/>
      <c r="Q247" s="1197"/>
      <c r="R247" s="1197"/>
      <c r="S247" s="1197"/>
      <c r="T247" s="1197"/>
      <c r="U247" s="1197"/>
      <c r="V247" s="1197"/>
      <c r="W247" s="1197"/>
      <c r="X247" s="1197"/>
      <c r="Y247" s="1197"/>
      <c r="Z247" s="1197"/>
      <c r="AA247" s="1197"/>
      <c r="AB247" s="1197"/>
      <c r="AC247" s="1197"/>
      <c r="AD247" s="1197"/>
      <c r="AE247" s="1197"/>
      <c r="AF247" s="1197"/>
      <c r="AG247" s="1197"/>
      <c r="AH247" s="1197"/>
      <c r="AI247" s="1197"/>
      <c r="AJ247" s="1249"/>
      <c r="AK247" s="1191">
        <f t="shared" si="164"/>
        <v>0</v>
      </c>
      <c r="AL247" s="1192">
        <f t="shared" si="165"/>
        <v>0</v>
      </c>
      <c r="AM247" s="1192">
        <f t="shared" si="166"/>
        <v>0</v>
      </c>
      <c r="AN247" s="1193" t="str">
        <f t="shared" si="167"/>
        <v/>
      </c>
      <c r="AO247" s="3399"/>
      <c r="AP247" s="1112"/>
      <c r="AQ247" s="1194">
        <f>+COUNTIF(F247:AJ247,"－")</f>
        <v>0</v>
      </c>
      <c r="AR247" s="1194">
        <f t="shared" ref="AR247:AR250" si="168">+COUNTIF(F247:AJ247,"外")</f>
        <v>0</v>
      </c>
    </row>
    <row r="248" spans="2:44" s="1242" customFormat="1">
      <c r="B248" s="3393"/>
      <c r="C248" s="3396"/>
      <c r="D248" s="1201" t="s">
        <v>1984</v>
      </c>
      <c r="E248" s="1202"/>
      <c r="F248" s="1196"/>
      <c r="G248" s="1197"/>
      <c r="H248" s="1197"/>
      <c r="I248" s="1197"/>
      <c r="J248" s="1197"/>
      <c r="K248" s="1197"/>
      <c r="L248" s="1197"/>
      <c r="M248" s="1197"/>
      <c r="N248" s="1197"/>
      <c r="O248" s="1197"/>
      <c r="P248" s="1197"/>
      <c r="Q248" s="1197"/>
      <c r="R248" s="1197"/>
      <c r="S248" s="1197"/>
      <c r="T248" s="1197"/>
      <c r="U248" s="1197"/>
      <c r="V248" s="1197"/>
      <c r="W248" s="1197"/>
      <c r="X248" s="1197"/>
      <c r="Y248" s="1197"/>
      <c r="Z248" s="1197"/>
      <c r="AA248" s="1197"/>
      <c r="AB248" s="1197"/>
      <c r="AC248" s="1197"/>
      <c r="AD248" s="1197"/>
      <c r="AE248" s="1197"/>
      <c r="AF248" s="1197"/>
      <c r="AG248" s="1197"/>
      <c r="AH248" s="1197"/>
      <c r="AI248" s="1197"/>
      <c r="AJ248" s="1249"/>
      <c r="AK248" s="1191">
        <f t="shared" si="164"/>
        <v>0</v>
      </c>
      <c r="AL248" s="1192">
        <f t="shared" si="165"/>
        <v>0</v>
      </c>
      <c r="AM248" s="1192">
        <f t="shared" si="166"/>
        <v>0</v>
      </c>
      <c r="AN248" s="1193" t="str">
        <f t="shared" si="167"/>
        <v/>
      </c>
      <c r="AO248" s="3399"/>
      <c r="AP248" s="1112"/>
      <c r="AQ248" s="1194">
        <f>+COUNTIF(F248:AJ248,"－")</f>
        <v>0</v>
      </c>
      <c r="AR248" s="1194">
        <f t="shared" si="168"/>
        <v>0</v>
      </c>
    </row>
    <row r="249" spans="2:44" s="1242" customFormat="1">
      <c r="B249" s="3393"/>
      <c r="C249" s="3396"/>
      <c r="D249" s="1201" t="s">
        <v>1985</v>
      </c>
      <c r="E249" s="1187"/>
      <c r="F249" s="1196"/>
      <c r="G249" s="1197"/>
      <c r="H249" s="1197"/>
      <c r="I249" s="1197"/>
      <c r="J249" s="1197"/>
      <c r="K249" s="1197"/>
      <c r="L249" s="1197"/>
      <c r="M249" s="1197"/>
      <c r="N249" s="1197"/>
      <c r="O249" s="1197"/>
      <c r="P249" s="1197"/>
      <c r="Q249" s="1197"/>
      <c r="R249" s="1197"/>
      <c r="S249" s="1197"/>
      <c r="T249" s="1197"/>
      <c r="U249" s="1197"/>
      <c r="V249" s="1197"/>
      <c r="W249" s="1197"/>
      <c r="X249" s="1197"/>
      <c r="Y249" s="1197"/>
      <c r="Z249" s="1197"/>
      <c r="AA249" s="1197"/>
      <c r="AB249" s="1197"/>
      <c r="AC249" s="1197"/>
      <c r="AD249" s="1197"/>
      <c r="AE249" s="1197"/>
      <c r="AF249" s="1197"/>
      <c r="AG249" s="1197"/>
      <c r="AH249" s="1197"/>
      <c r="AI249" s="1197"/>
      <c r="AJ249" s="1249"/>
      <c r="AK249" s="1191">
        <f t="shared" si="164"/>
        <v>0</v>
      </c>
      <c r="AL249" s="1192">
        <f t="shared" si="165"/>
        <v>0</v>
      </c>
      <c r="AM249" s="1192">
        <f t="shared" si="166"/>
        <v>0</v>
      </c>
      <c r="AN249" s="1193" t="str">
        <f t="shared" si="167"/>
        <v/>
      </c>
      <c r="AO249" s="3399"/>
      <c r="AP249" s="1112"/>
      <c r="AQ249" s="1194">
        <f t="shared" ref="AQ249:AQ250" si="169">+COUNTIF(F249:AJ249,"－")</f>
        <v>0</v>
      </c>
      <c r="AR249" s="1194">
        <f t="shared" si="168"/>
        <v>0</v>
      </c>
    </row>
    <row r="250" spans="2:44" s="1242" customFormat="1">
      <c r="B250" s="3394"/>
      <c r="C250" s="3397"/>
      <c r="D250" s="1203">
        <f>E$29</f>
        <v>0</v>
      </c>
      <c r="E250" s="1204"/>
      <c r="F250" s="1268"/>
      <c r="G250" s="1257"/>
      <c r="H250" s="1257"/>
      <c r="I250" s="1257"/>
      <c r="J250" s="1257"/>
      <c r="K250" s="1257"/>
      <c r="L250" s="1257"/>
      <c r="M250" s="1257"/>
      <c r="N250" s="1257"/>
      <c r="O250" s="1257"/>
      <c r="P250" s="1257"/>
      <c r="Q250" s="1257"/>
      <c r="R250" s="1257"/>
      <c r="S250" s="1257"/>
      <c r="T250" s="1257"/>
      <c r="U250" s="1257"/>
      <c r="V250" s="1257"/>
      <c r="W250" s="1257"/>
      <c r="X250" s="1257"/>
      <c r="Y250" s="1257"/>
      <c r="Z250" s="1257"/>
      <c r="AA250" s="1257"/>
      <c r="AB250" s="1257"/>
      <c r="AC250" s="1257"/>
      <c r="AD250" s="1257"/>
      <c r="AE250" s="1257"/>
      <c r="AF250" s="1257"/>
      <c r="AG250" s="1257"/>
      <c r="AH250" s="1257"/>
      <c r="AI250" s="1257"/>
      <c r="AJ250" s="1269"/>
      <c r="AK250" s="1191">
        <f t="shared" si="164"/>
        <v>0</v>
      </c>
      <c r="AL250" s="1192">
        <f t="shared" si="165"/>
        <v>0</v>
      </c>
      <c r="AM250" s="1209">
        <f t="shared" si="166"/>
        <v>0</v>
      </c>
      <c r="AN250" s="1193" t="str">
        <f t="shared" si="167"/>
        <v/>
      </c>
      <c r="AO250" s="3399"/>
      <c r="AP250" s="1112"/>
      <c r="AQ250" s="1194">
        <f t="shared" si="169"/>
        <v>0</v>
      </c>
      <c r="AR250" s="1194">
        <f t="shared" si="168"/>
        <v>0</v>
      </c>
    </row>
    <row r="251" spans="2:44" s="1242" customFormat="1" ht="15">
      <c r="B251" s="3392" t="s">
        <v>858</v>
      </c>
      <c r="C251" s="3395" t="s">
        <v>859</v>
      </c>
      <c r="D251" s="1180" t="s">
        <v>1997</v>
      </c>
      <c r="E251" s="1210" t="s">
        <v>1994</v>
      </c>
      <c r="F251" s="1182" t="s">
        <v>2010</v>
      </c>
      <c r="G251" s="1183" t="s">
        <v>2010</v>
      </c>
      <c r="H251" s="1183" t="s">
        <v>2010</v>
      </c>
      <c r="I251" s="1183" t="s">
        <v>2010</v>
      </c>
      <c r="J251" s="1183" t="s">
        <v>2010</v>
      </c>
      <c r="K251" s="1183" t="s">
        <v>2012</v>
      </c>
      <c r="L251" s="1183" t="s">
        <v>2012</v>
      </c>
      <c r="M251" s="1183" t="s">
        <v>2012</v>
      </c>
      <c r="N251" s="1183" t="s">
        <v>2010</v>
      </c>
      <c r="O251" s="1183" t="s">
        <v>2011</v>
      </c>
      <c r="P251" s="1183" t="s">
        <v>2010</v>
      </c>
      <c r="Q251" s="1183" t="s">
        <v>2012</v>
      </c>
      <c r="R251" s="1183" t="s">
        <v>2011</v>
      </c>
      <c r="S251" s="1183" t="s">
        <v>2012</v>
      </c>
      <c r="T251" s="1183" t="s">
        <v>2012</v>
      </c>
      <c r="U251" s="1183" t="s">
        <v>2010</v>
      </c>
      <c r="V251" s="1183" t="s">
        <v>2010</v>
      </c>
      <c r="W251" s="1183" t="s">
        <v>2013</v>
      </c>
      <c r="X251" s="1183" t="s">
        <v>2010</v>
      </c>
      <c r="Y251" s="1183" t="s">
        <v>2010</v>
      </c>
      <c r="Z251" s="1183" t="s">
        <v>2012</v>
      </c>
      <c r="AA251" s="1183" t="s">
        <v>2010</v>
      </c>
      <c r="AB251" s="1183" t="s">
        <v>2010</v>
      </c>
      <c r="AC251" s="1183" t="s">
        <v>2010</v>
      </c>
      <c r="AD251" s="1183" t="s">
        <v>2010</v>
      </c>
      <c r="AE251" s="1183" t="s">
        <v>2010</v>
      </c>
      <c r="AF251" s="1183" t="s">
        <v>2010</v>
      </c>
      <c r="AG251" s="1183" t="s">
        <v>2010</v>
      </c>
      <c r="AH251" s="1183" t="s">
        <v>2010</v>
      </c>
      <c r="AI251" s="1183" t="s">
        <v>2010</v>
      </c>
      <c r="AJ251" s="1265" t="s">
        <v>2010</v>
      </c>
      <c r="AK251" s="1212"/>
      <c r="AL251" s="1194"/>
      <c r="AM251" s="1213"/>
      <c r="AN251" s="1214"/>
      <c r="AO251" s="3399"/>
      <c r="AP251" s="1112"/>
      <c r="AQ251" s="1116"/>
      <c r="AR251" s="1116"/>
    </row>
    <row r="252" spans="2:44" s="1242" customFormat="1">
      <c r="B252" s="3393"/>
      <c r="C252" s="3396"/>
      <c r="D252" s="1215" t="s">
        <v>1981</v>
      </c>
      <c r="E252" s="1187"/>
      <c r="F252" s="1256"/>
      <c r="G252" s="1207"/>
      <c r="H252" s="1207"/>
      <c r="I252" s="1207"/>
      <c r="J252" s="1207"/>
      <c r="K252" s="1207"/>
      <c r="L252" s="1207"/>
      <c r="M252" s="1207"/>
      <c r="N252" s="1207"/>
      <c r="O252" s="1207"/>
      <c r="P252" s="1207"/>
      <c r="Q252" s="1207"/>
      <c r="R252" s="1207"/>
      <c r="S252" s="1207"/>
      <c r="T252" s="1207"/>
      <c r="U252" s="1207"/>
      <c r="V252" s="1207"/>
      <c r="W252" s="1207"/>
      <c r="X252" s="1207"/>
      <c r="Y252" s="1207"/>
      <c r="Z252" s="1207"/>
      <c r="AA252" s="1207"/>
      <c r="AB252" s="1207"/>
      <c r="AC252" s="1207"/>
      <c r="AD252" s="1207"/>
      <c r="AE252" s="1207"/>
      <c r="AF252" s="1207"/>
      <c r="AG252" s="1207"/>
      <c r="AH252" s="1207"/>
      <c r="AI252" s="1207"/>
      <c r="AJ252" s="1270"/>
      <c r="AK252" s="1191">
        <f>IF(D252="","",COUNT($F$242:$AJ$242)-AL252)</f>
        <v>0</v>
      </c>
      <c r="AL252" s="1192">
        <f>IF(D252="","",AQ252+AR252)</f>
        <v>0</v>
      </c>
      <c r="AM252" s="1192">
        <f>IF(D252="","",COUNTIF(F252:AJ252,"休"))</f>
        <v>0</v>
      </c>
      <c r="AN252" s="1193" t="str">
        <f>IF(D252="","",IFERROR(ROUND(AM252/AK252,3),""))</f>
        <v/>
      </c>
      <c r="AO252" s="3399"/>
      <c r="AP252" s="1112"/>
      <c r="AQ252" s="1194">
        <f>+COUNTIF(F252:AJ252,"－")</f>
        <v>0</v>
      </c>
      <c r="AR252" s="1194">
        <f>+COUNTIF(F252:AJ252,"外")</f>
        <v>0</v>
      </c>
    </row>
    <row r="253" spans="2:44" s="1242" customFormat="1">
      <c r="B253" s="3393"/>
      <c r="C253" s="3396"/>
      <c r="D253" s="1195" t="s">
        <v>1982</v>
      </c>
      <c r="E253" s="1216"/>
      <c r="F253" s="1196"/>
      <c r="G253" s="1197"/>
      <c r="H253" s="1197"/>
      <c r="I253" s="1197"/>
      <c r="J253" s="1197"/>
      <c r="K253" s="1197"/>
      <c r="L253" s="1197"/>
      <c r="M253" s="1197"/>
      <c r="N253" s="1197"/>
      <c r="O253" s="1197"/>
      <c r="P253" s="1197"/>
      <c r="Q253" s="1197"/>
      <c r="R253" s="1197"/>
      <c r="S253" s="1197"/>
      <c r="T253" s="1197"/>
      <c r="U253" s="1197"/>
      <c r="V253" s="1197"/>
      <c r="W253" s="1197"/>
      <c r="X253" s="1197"/>
      <c r="Y253" s="1197"/>
      <c r="Z253" s="1197"/>
      <c r="AA253" s="1197"/>
      <c r="AB253" s="1197"/>
      <c r="AC253" s="1197"/>
      <c r="AD253" s="1197"/>
      <c r="AE253" s="1197"/>
      <c r="AF253" s="1197"/>
      <c r="AG253" s="1197"/>
      <c r="AH253" s="1197"/>
      <c r="AI253" s="1197"/>
      <c r="AJ253" s="1249"/>
      <c r="AK253" s="1191">
        <f t="shared" ref="AK253:AK255" si="170">IF(D253="","",COUNT($F$242:$AJ$242)-AL253)</f>
        <v>0</v>
      </c>
      <c r="AL253" s="1192">
        <f t="shared" ref="AL253:AL255" si="171">IF(D253="","",AQ253+AR253)</f>
        <v>0</v>
      </c>
      <c r="AM253" s="1192">
        <f t="shared" ref="AM253:AM255" si="172">IF(D253="","",COUNTIF(F253:AJ253,"休"))</f>
        <v>0</v>
      </c>
      <c r="AN253" s="1193" t="str">
        <f t="shared" ref="AN253:AN255" si="173">IF(D253="","",IFERROR(ROUND(AM253/AK253,3),""))</f>
        <v/>
      </c>
      <c r="AO253" s="3399"/>
      <c r="AP253" s="1112"/>
      <c r="AQ253" s="1194">
        <f>+COUNTIF(F253:AJ253,"－")</f>
        <v>0</v>
      </c>
      <c r="AR253" s="1194">
        <f>+COUNTIF(F253:AJ253,"外")</f>
        <v>0</v>
      </c>
    </row>
    <row r="254" spans="2:44" s="1242" customFormat="1">
      <c r="B254" s="3393"/>
      <c r="C254" s="3396"/>
      <c r="D254" s="1112"/>
      <c r="E254" s="1216"/>
      <c r="F254" s="1196"/>
      <c r="G254" s="1197"/>
      <c r="H254" s="1197"/>
      <c r="I254" s="1197"/>
      <c r="J254" s="1197"/>
      <c r="K254" s="1197"/>
      <c r="L254" s="1197"/>
      <c r="M254" s="1197"/>
      <c r="N254" s="1197"/>
      <c r="O254" s="1197"/>
      <c r="P254" s="1197"/>
      <c r="Q254" s="1197"/>
      <c r="R254" s="1197"/>
      <c r="S254" s="1197"/>
      <c r="T254" s="1197"/>
      <c r="U254" s="1197"/>
      <c r="V254" s="1197"/>
      <c r="W254" s="1197"/>
      <c r="X254" s="1197"/>
      <c r="Y254" s="1197"/>
      <c r="Z254" s="1197"/>
      <c r="AA254" s="1197"/>
      <c r="AB254" s="1197"/>
      <c r="AC254" s="1197"/>
      <c r="AD254" s="1197"/>
      <c r="AE254" s="1197"/>
      <c r="AF254" s="1197"/>
      <c r="AG254" s="1197"/>
      <c r="AH254" s="1197"/>
      <c r="AI254" s="1197"/>
      <c r="AJ254" s="1249"/>
      <c r="AK254" s="1191" t="str">
        <f t="shared" si="170"/>
        <v/>
      </c>
      <c r="AL254" s="1192" t="str">
        <f t="shared" si="171"/>
        <v/>
      </c>
      <c r="AM254" s="1192" t="str">
        <f t="shared" si="172"/>
        <v/>
      </c>
      <c r="AN254" s="1193" t="str">
        <f t="shared" si="173"/>
        <v/>
      </c>
      <c r="AO254" s="3399"/>
      <c r="AP254" s="1112"/>
      <c r="AQ254" s="1194">
        <f>+COUNTIF(F254:AJ254,"－")</f>
        <v>0</v>
      </c>
      <c r="AR254" s="1194">
        <f>+COUNTIF(F254:AJ254,"外")</f>
        <v>0</v>
      </c>
    </row>
    <row r="255" spans="2:44" s="1242" customFormat="1">
      <c r="B255" s="3393"/>
      <c r="C255" s="3397"/>
      <c r="D255" s="1217"/>
      <c r="E255" s="1218"/>
      <c r="F255" s="1268"/>
      <c r="G255" s="1257"/>
      <c r="H255" s="1257"/>
      <c r="I255" s="1257"/>
      <c r="J255" s="1257"/>
      <c r="K255" s="1257"/>
      <c r="L255" s="1257"/>
      <c r="M255" s="1257"/>
      <c r="N255" s="1257"/>
      <c r="O255" s="1257"/>
      <c r="P255" s="1257"/>
      <c r="Q255" s="1257"/>
      <c r="R255" s="1257"/>
      <c r="S255" s="1257"/>
      <c r="T255" s="1257"/>
      <c r="U255" s="1257"/>
      <c r="V255" s="1257"/>
      <c r="W255" s="1257"/>
      <c r="X255" s="1257"/>
      <c r="Y255" s="1257"/>
      <c r="Z255" s="1257"/>
      <c r="AA255" s="1257"/>
      <c r="AB255" s="1257"/>
      <c r="AC255" s="1257"/>
      <c r="AD255" s="1257"/>
      <c r="AE255" s="1257"/>
      <c r="AF255" s="1257"/>
      <c r="AG255" s="1257"/>
      <c r="AH255" s="1257"/>
      <c r="AI255" s="1257"/>
      <c r="AJ255" s="1269"/>
      <c r="AK255" s="1191" t="str">
        <f t="shared" si="170"/>
        <v/>
      </c>
      <c r="AL255" s="1192" t="str">
        <f t="shared" si="171"/>
        <v/>
      </c>
      <c r="AM255" s="1192" t="str">
        <f t="shared" si="172"/>
        <v/>
      </c>
      <c r="AN255" s="1193" t="str">
        <f t="shared" si="173"/>
        <v/>
      </c>
      <c r="AO255" s="3399"/>
      <c r="AP255" s="1112"/>
      <c r="AQ255" s="1194">
        <f>+COUNTIF(F255:AJ255,"－")</f>
        <v>0</v>
      </c>
      <c r="AR255" s="1194">
        <f>+COUNTIF(F255:AJ255,"外")</f>
        <v>0</v>
      </c>
    </row>
    <row r="256" spans="2:44" s="1242" customFormat="1" ht="15">
      <c r="B256" s="3393"/>
      <c r="C256" s="3395" t="s">
        <v>860</v>
      </c>
      <c r="D256" s="1180" t="s">
        <v>1972</v>
      </c>
      <c r="E256" s="1220" t="s">
        <v>1994</v>
      </c>
      <c r="F256" s="1182" t="s">
        <v>891</v>
      </c>
      <c r="G256" s="1183" t="s">
        <v>891</v>
      </c>
      <c r="H256" s="1183" t="s">
        <v>891</v>
      </c>
      <c r="I256" s="1183" t="s">
        <v>891</v>
      </c>
      <c r="J256" s="1183" t="s">
        <v>891</v>
      </c>
      <c r="K256" s="1183" t="s">
        <v>891</v>
      </c>
      <c r="L256" s="1183" t="s">
        <v>891</v>
      </c>
      <c r="M256" s="1183" t="s">
        <v>891</v>
      </c>
      <c r="N256" s="1183" t="s">
        <v>891</v>
      </c>
      <c r="O256" s="1183" t="s">
        <v>891</v>
      </c>
      <c r="P256" s="1183" t="s">
        <v>891</v>
      </c>
      <c r="Q256" s="1183" t="s">
        <v>891</v>
      </c>
      <c r="R256" s="1183" t="s">
        <v>891</v>
      </c>
      <c r="S256" s="1183" t="s">
        <v>891</v>
      </c>
      <c r="T256" s="1183" t="s">
        <v>891</v>
      </c>
      <c r="U256" s="1183" t="s">
        <v>891</v>
      </c>
      <c r="V256" s="1183" t="s">
        <v>891</v>
      </c>
      <c r="W256" s="1183" t="s">
        <v>891</v>
      </c>
      <c r="X256" s="1183" t="s">
        <v>891</v>
      </c>
      <c r="Y256" s="1183" t="s">
        <v>891</v>
      </c>
      <c r="Z256" s="1183" t="s">
        <v>891</v>
      </c>
      <c r="AA256" s="1183" t="s">
        <v>891</v>
      </c>
      <c r="AB256" s="1183" t="s">
        <v>891</v>
      </c>
      <c r="AC256" s="1183" t="s">
        <v>891</v>
      </c>
      <c r="AD256" s="1183" t="s">
        <v>891</v>
      </c>
      <c r="AE256" s="1183" t="s">
        <v>891</v>
      </c>
      <c r="AF256" s="1183" t="s">
        <v>891</v>
      </c>
      <c r="AG256" s="1183" t="s">
        <v>891</v>
      </c>
      <c r="AH256" s="1183" t="s">
        <v>891</v>
      </c>
      <c r="AI256" s="1183" t="s">
        <v>891</v>
      </c>
      <c r="AJ256" s="1265" t="s">
        <v>891</v>
      </c>
      <c r="AK256" s="1212"/>
      <c r="AL256" s="1194"/>
      <c r="AM256" s="1221"/>
      <c r="AN256" s="1214"/>
      <c r="AO256" s="3399"/>
      <c r="AP256" s="1112"/>
      <c r="AQ256" s="1116"/>
      <c r="AR256" s="1116"/>
    </row>
    <row r="257" spans="2:44" s="1242" customFormat="1">
      <c r="B257" s="3393"/>
      <c r="C257" s="3396"/>
      <c r="D257" s="1222" t="s">
        <v>1982</v>
      </c>
      <c r="E257" s="1187"/>
      <c r="F257" s="1256"/>
      <c r="G257" s="1207"/>
      <c r="H257" s="1207"/>
      <c r="I257" s="1207"/>
      <c r="J257" s="1207"/>
      <c r="K257" s="1207"/>
      <c r="L257" s="1207"/>
      <c r="M257" s="1207"/>
      <c r="N257" s="1207"/>
      <c r="O257" s="1207"/>
      <c r="P257" s="1207"/>
      <c r="Q257" s="1207"/>
      <c r="R257" s="1207"/>
      <c r="S257" s="1207"/>
      <c r="T257" s="1207"/>
      <c r="U257" s="1207"/>
      <c r="V257" s="1207"/>
      <c r="W257" s="1207"/>
      <c r="X257" s="1207"/>
      <c r="Y257" s="1207"/>
      <c r="Z257" s="1207"/>
      <c r="AA257" s="1207"/>
      <c r="AB257" s="1207"/>
      <c r="AC257" s="1207"/>
      <c r="AD257" s="1207"/>
      <c r="AE257" s="1207"/>
      <c r="AF257" s="1207"/>
      <c r="AG257" s="1207"/>
      <c r="AH257" s="1207"/>
      <c r="AI257" s="1207"/>
      <c r="AJ257" s="1270"/>
      <c r="AK257" s="1191">
        <f>IF(D257="","",COUNT($F$242:$AJ$242)-AL257)</f>
        <v>0</v>
      </c>
      <c r="AL257" s="1192">
        <f>IF(D257="","",AQ257+AR257)</f>
        <v>0</v>
      </c>
      <c r="AM257" s="1192">
        <f>IF(D257="","",COUNTIF(F257:AJ257,"休"))</f>
        <v>0</v>
      </c>
      <c r="AN257" s="1193" t="str">
        <f>IF(D257="","",IFERROR(ROUND(AM257/AK257,3),""))</f>
        <v/>
      </c>
      <c r="AO257" s="3399"/>
      <c r="AP257" s="1112"/>
      <c r="AQ257" s="1194">
        <f>+COUNTIF(F257:AJ257,"－")</f>
        <v>0</v>
      </c>
      <c r="AR257" s="1194">
        <f>+COUNTIF(F257:AJ257,"外")</f>
        <v>0</v>
      </c>
    </row>
    <row r="258" spans="2:44" s="1242" customFormat="1">
      <c r="B258" s="3393"/>
      <c r="C258" s="3396"/>
      <c r="D258" s="1112"/>
      <c r="E258" s="1216"/>
      <c r="F258" s="1196"/>
      <c r="G258" s="1197"/>
      <c r="H258" s="1197"/>
      <c r="I258" s="1197"/>
      <c r="J258" s="1197"/>
      <c r="K258" s="1197"/>
      <c r="L258" s="1197"/>
      <c r="M258" s="1197"/>
      <c r="N258" s="1197"/>
      <c r="O258" s="1197"/>
      <c r="P258" s="1197"/>
      <c r="Q258" s="1197"/>
      <c r="R258" s="1197"/>
      <c r="S258" s="1197"/>
      <c r="T258" s="1197"/>
      <c r="U258" s="1197"/>
      <c r="V258" s="1197"/>
      <c r="W258" s="1197"/>
      <c r="X258" s="1197"/>
      <c r="Y258" s="1197"/>
      <c r="Z258" s="1197"/>
      <c r="AA258" s="1197"/>
      <c r="AB258" s="1197"/>
      <c r="AC258" s="1197"/>
      <c r="AD258" s="1197"/>
      <c r="AE258" s="1197"/>
      <c r="AF258" s="1197"/>
      <c r="AG258" s="1197"/>
      <c r="AH258" s="1197"/>
      <c r="AI258" s="1197"/>
      <c r="AJ258" s="1249"/>
      <c r="AK258" s="1191" t="str">
        <f t="shared" ref="AK258:AK260" si="174">IF(D258="","",COUNT($F$242:$AJ$242)-AL258)</f>
        <v/>
      </c>
      <c r="AL258" s="1192" t="str">
        <f t="shared" ref="AL258:AL260" si="175">IF(D258="","",AQ258+AR258)</f>
        <v/>
      </c>
      <c r="AM258" s="1192" t="str">
        <f t="shared" ref="AM258:AM260" si="176">IF(D258="","",COUNTIF(F258:AJ258,"休"))</f>
        <v/>
      </c>
      <c r="AN258" s="1193" t="str">
        <f t="shared" ref="AN258:AN260" si="177">IF(D258="","",IFERROR(ROUND(AM258/AK258,3),""))</f>
        <v/>
      </c>
      <c r="AO258" s="3399"/>
      <c r="AP258" s="1112"/>
      <c r="AQ258" s="1194">
        <f>+COUNTIF(F258:AJ258,"－")</f>
        <v>0</v>
      </c>
      <c r="AR258" s="1194">
        <f>+COUNTIF(F258:AJ258,"外")</f>
        <v>0</v>
      </c>
    </row>
    <row r="259" spans="2:44" s="1242" customFormat="1">
      <c r="B259" s="3393"/>
      <c r="C259" s="3396"/>
      <c r="D259" s="1224"/>
      <c r="E259" s="1216"/>
      <c r="F259" s="1196"/>
      <c r="G259" s="1197"/>
      <c r="H259" s="1197"/>
      <c r="I259" s="1197"/>
      <c r="J259" s="1197"/>
      <c r="K259" s="1197"/>
      <c r="L259" s="1197"/>
      <c r="M259" s="1197"/>
      <c r="N259" s="1197"/>
      <c r="O259" s="1197"/>
      <c r="P259" s="1197"/>
      <c r="Q259" s="1197"/>
      <c r="R259" s="1197"/>
      <c r="S259" s="1197"/>
      <c r="T259" s="1197"/>
      <c r="U259" s="1197"/>
      <c r="V259" s="1197"/>
      <c r="W259" s="1197"/>
      <c r="X259" s="1197"/>
      <c r="Y259" s="1197"/>
      <c r="Z259" s="1197"/>
      <c r="AA259" s="1197"/>
      <c r="AB259" s="1197"/>
      <c r="AC259" s="1197"/>
      <c r="AD259" s="1197"/>
      <c r="AE259" s="1197"/>
      <c r="AF259" s="1197"/>
      <c r="AG259" s="1197"/>
      <c r="AH259" s="1197"/>
      <c r="AI259" s="1197"/>
      <c r="AJ259" s="1249"/>
      <c r="AK259" s="1191" t="str">
        <f t="shared" si="174"/>
        <v/>
      </c>
      <c r="AL259" s="1192" t="str">
        <f t="shared" si="175"/>
        <v/>
      </c>
      <c r="AM259" s="1192" t="str">
        <f t="shared" si="176"/>
        <v/>
      </c>
      <c r="AN259" s="1193" t="str">
        <f t="shared" si="177"/>
        <v/>
      </c>
      <c r="AO259" s="3399"/>
      <c r="AP259" s="1112"/>
      <c r="AQ259" s="1194">
        <f>+COUNTIF(F259:AJ259,"－")</f>
        <v>0</v>
      </c>
      <c r="AR259" s="1194">
        <f>+COUNTIF(F259:AJ259,"外")</f>
        <v>0</v>
      </c>
    </row>
    <row r="260" spans="2:44" s="1242" customFormat="1" ht="14.25" thickBot="1">
      <c r="B260" s="3394"/>
      <c r="C260" s="3397"/>
      <c r="D260" s="1217"/>
      <c r="E260" s="1218"/>
      <c r="F260" s="1268"/>
      <c r="G260" s="1257"/>
      <c r="H260" s="1257"/>
      <c r="I260" s="1257"/>
      <c r="J260" s="1257"/>
      <c r="K260" s="1257"/>
      <c r="L260" s="1257"/>
      <c r="M260" s="1257"/>
      <c r="N260" s="1257"/>
      <c r="O260" s="1257"/>
      <c r="P260" s="1257"/>
      <c r="Q260" s="1257"/>
      <c r="R260" s="1257"/>
      <c r="S260" s="1257"/>
      <c r="T260" s="1257"/>
      <c r="U260" s="1257"/>
      <c r="V260" s="1257"/>
      <c r="W260" s="1257"/>
      <c r="X260" s="1257"/>
      <c r="Y260" s="1257"/>
      <c r="Z260" s="1257"/>
      <c r="AA260" s="1257"/>
      <c r="AB260" s="1257"/>
      <c r="AC260" s="1257"/>
      <c r="AD260" s="1257"/>
      <c r="AE260" s="1257"/>
      <c r="AF260" s="1257"/>
      <c r="AG260" s="1257"/>
      <c r="AH260" s="1257"/>
      <c r="AI260" s="1257"/>
      <c r="AJ260" s="1269"/>
      <c r="AK260" s="1227" t="str">
        <f t="shared" si="174"/>
        <v/>
      </c>
      <c r="AL260" s="1209" t="str">
        <f t="shared" si="175"/>
        <v/>
      </c>
      <c r="AM260" s="1209" t="str">
        <f t="shared" si="176"/>
        <v/>
      </c>
      <c r="AN260" s="1193" t="str">
        <f t="shared" si="177"/>
        <v/>
      </c>
      <c r="AO260" s="3400"/>
      <c r="AP260" s="1112"/>
      <c r="AQ260" s="1194">
        <f>+COUNTIF(F260:AJ260,"－")</f>
        <v>0</v>
      </c>
      <c r="AR260" s="1194">
        <f>+COUNTIF(F260:AJ260,"外")</f>
        <v>0</v>
      </c>
    </row>
    <row r="261" spans="2:44" ht="14.25" thickBot="1">
      <c r="B261" s="1229"/>
      <c r="C261" s="1230"/>
      <c r="D261" s="1224"/>
      <c r="E261" s="1166"/>
      <c r="F261" s="1190"/>
      <c r="G261" s="1190"/>
      <c r="H261" s="1190"/>
      <c r="I261" s="1190"/>
      <c r="J261" s="1190"/>
      <c r="K261" s="1190"/>
      <c r="L261" s="1190"/>
      <c r="M261" s="1190"/>
      <c r="N261" s="1190"/>
      <c r="O261" s="1190"/>
      <c r="P261" s="1190"/>
      <c r="Q261" s="1190"/>
      <c r="R261" s="1190"/>
      <c r="S261" s="1190"/>
      <c r="T261" s="1190"/>
      <c r="U261" s="1190"/>
      <c r="V261" s="1190"/>
      <c r="W261" s="1190"/>
      <c r="X261" s="1190"/>
      <c r="Y261" s="1190"/>
      <c r="Z261" s="1190"/>
      <c r="AA261" s="1190"/>
      <c r="AB261" s="1190"/>
      <c r="AC261" s="1190"/>
      <c r="AD261" s="1190"/>
      <c r="AE261" s="1190"/>
      <c r="AF261" s="1190"/>
      <c r="AG261" s="1190"/>
      <c r="AH261" s="1190"/>
      <c r="AI261" s="1190"/>
      <c r="AJ261" s="1190"/>
      <c r="AK261" s="1231"/>
      <c r="AL261" s="1232"/>
      <c r="AN261" s="1233" t="s">
        <v>1998</v>
      </c>
      <c r="AO261" s="1234" t="e">
        <f>IF(AO245&gt;=0.285,"OK","NG")</f>
        <v>#DIV/0!</v>
      </c>
      <c r="AQ261" s="1232"/>
      <c r="AR261" s="1232"/>
    </row>
    <row r="262" spans="2:44">
      <c r="B262" s="1229"/>
      <c r="C262" s="1230"/>
      <c r="D262" s="1224"/>
      <c r="E262" s="1166"/>
      <c r="F262" s="1190"/>
      <c r="G262" s="1190"/>
      <c r="H262" s="1190"/>
      <c r="I262" s="1190"/>
      <c r="J262" s="1190"/>
      <c r="K262" s="1190"/>
      <c r="L262" s="1190"/>
      <c r="M262" s="1190"/>
      <c r="N262" s="1190"/>
      <c r="O262" s="1190"/>
      <c r="P262" s="1190"/>
      <c r="Q262" s="1190"/>
      <c r="R262" s="1190"/>
      <c r="S262" s="1190"/>
      <c r="T262" s="1190"/>
      <c r="U262" s="1190"/>
      <c r="V262" s="1190"/>
      <c r="W262" s="1190"/>
      <c r="X262" s="1190"/>
      <c r="Y262" s="1190"/>
      <c r="Z262" s="1190"/>
      <c r="AA262" s="1190"/>
      <c r="AB262" s="1190"/>
      <c r="AC262" s="1190"/>
      <c r="AD262" s="1190"/>
      <c r="AE262" s="1190"/>
      <c r="AF262" s="1190"/>
      <c r="AG262" s="1190"/>
      <c r="AH262" s="1190"/>
      <c r="AI262" s="1190"/>
      <c r="AJ262" s="1190"/>
      <c r="AK262" s="1231"/>
      <c r="AL262" s="1232"/>
      <c r="AN262" s="1264"/>
      <c r="AO262" s="1193"/>
      <c r="AQ262" s="1232"/>
      <c r="AR262" s="1232"/>
    </row>
    <row r="263" spans="2:44" hidden="1">
      <c r="F263" s="1113" t="e">
        <f>YEAR(F266)</f>
        <v>#VALUE!</v>
      </c>
      <c r="G263" s="1113" t="e">
        <f>MONTH(F266)</f>
        <v>#VALUE!</v>
      </c>
    </row>
    <row r="264" spans="2:44">
      <c r="B264" s="3401"/>
      <c r="C264" s="3402"/>
      <c r="D264" s="3403"/>
      <c r="E264" s="1236" t="s">
        <v>1986</v>
      </c>
      <c r="F264" s="3410" t="e">
        <f>F266</f>
        <v>#VALUE!</v>
      </c>
      <c r="G264" s="3411"/>
      <c r="H264" s="3411"/>
      <c r="I264" s="3411"/>
      <c r="J264" s="3411"/>
      <c r="K264" s="3411"/>
      <c r="L264" s="3411"/>
      <c r="M264" s="3411"/>
      <c r="N264" s="3411"/>
      <c r="O264" s="3411"/>
      <c r="P264" s="3411"/>
      <c r="Q264" s="3411"/>
      <c r="R264" s="3411"/>
      <c r="S264" s="3411"/>
      <c r="T264" s="3411"/>
      <c r="U264" s="3411"/>
      <c r="V264" s="3411"/>
      <c r="W264" s="3411"/>
      <c r="X264" s="3411"/>
      <c r="Y264" s="3411"/>
      <c r="Z264" s="3411"/>
      <c r="AA264" s="3411"/>
      <c r="AB264" s="3411"/>
      <c r="AC264" s="3411"/>
      <c r="AD264" s="3411"/>
      <c r="AE264" s="3411"/>
      <c r="AF264" s="3411"/>
      <c r="AG264" s="3411"/>
      <c r="AH264" s="3411"/>
      <c r="AI264" s="3411"/>
      <c r="AJ264" s="3411"/>
      <c r="AK264" s="3413" t="s">
        <v>861</v>
      </c>
      <c r="AL264" s="3416" t="s">
        <v>862</v>
      </c>
      <c r="AM264" s="3419" t="s">
        <v>854</v>
      </c>
      <c r="AN264" s="3367" t="s">
        <v>1987</v>
      </c>
      <c r="AO264" s="3365" t="s">
        <v>1988</v>
      </c>
      <c r="AQ264" s="3388" t="s">
        <v>2009</v>
      </c>
      <c r="AR264" s="3388" t="s">
        <v>890</v>
      </c>
    </row>
    <row r="265" spans="2:44" ht="13.5" hidden="1" customHeight="1">
      <c r="B265" s="3404"/>
      <c r="C265" s="3405"/>
      <c r="D265" s="3406"/>
      <c r="E265" s="1237"/>
      <c r="F265" s="1173" t="e">
        <f>DATE($F263,$G263,1)</f>
        <v>#VALUE!</v>
      </c>
      <c r="G265" s="1173" t="e">
        <f t="shared" ref="G265:AJ265" si="178">F265+1</f>
        <v>#VALUE!</v>
      </c>
      <c r="H265" s="1173" t="e">
        <f t="shared" si="178"/>
        <v>#VALUE!</v>
      </c>
      <c r="I265" s="1173" t="e">
        <f t="shared" si="178"/>
        <v>#VALUE!</v>
      </c>
      <c r="J265" s="1173" t="e">
        <f t="shared" si="178"/>
        <v>#VALUE!</v>
      </c>
      <c r="K265" s="1173" t="e">
        <f t="shared" si="178"/>
        <v>#VALUE!</v>
      </c>
      <c r="L265" s="1173" t="e">
        <f t="shared" si="178"/>
        <v>#VALUE!</v>
      </c>
      <c r="M265" s="1173" t="e">
        <f t="shared" si="178"/>
        <v>#VALUE!</v>
      </c>
      <c r="N265" s="1173" t="e">
        <f t="shared" si="178"/>
        <v>#VALUE!</v>
      </c>
      <c r="O265" s="1173" t="e">
        <f t="shared" si="178"/>
        <v>#VALUE!</v>
      </c>
      <c r="P265" s="1173" t="e">
        <f t="shared" si="178"/>
        <v>#VALUE!</v>
      </c>
      <c r="Q265" s="1173" t="e">
        <f t="shared" si="178"/>
        <v>#VALUE!</v>
      </c>
      <c r="R265" s="1173" t="e">
        <f t="shared" si="178"/>
        <v>#VALUE!</v>
      </c>
      <c r="S265" s="1173" t="e">
        <f t="shared" si="178"/>
        <v>#VALUE!</v>
      </c>
      <c r="T265" s="1173" t="e">
        <f t="shared" si="178"/>
        <v>#VALUE!</v>
      </c>
      <c r="U265" s="1173" t="e">
        <f t="shared" si="178"/>
        <v>#VALUE!</v>
      </c>
      <c r="V265" s="1173" t="e">
        <f t="shared" si="178"/>
        <v>#VALUE!</v>
      </c>
      <c r="W265" s="1173" t="e">
        <f t="shared" si="178"/>
        <v>#VALUE!</v>
      </c>
      <c r="X265" s="1173" t="e">
        <f t="shared" si="178"/>
        <v>#VALUE!</v>
      </c>
      <c r="Y265" s="1173" t="e">
        <f t="shared" si="178"/>
        <v>#VALUE!</v>
      </c>
      <c r="Z265" s="1173" t="e">
        <f t="shared" si="178"/>
        <v>#VALUE!</v>
      </c>
      <c r="AA265" s="1173" t="e">
        <f t="shared" si="178"/>
        <v>#VALUE!</v>
      </c>
      <c r="AB265" s="1173" t="e">
        <f t="shared" si="178"/>
        <v>#VALUE!</v>
      </c>
      <c r="AC265" s="1173" t="e">
        <f t="shared" si="178"/>
        <v>#VALUE!</v>
      </c>
      <c r="AD265" s="1173" t="e">
        <f t="shared" si="178"/>
        <v>#VALUE!</v>
      </c>
      <c r="AE265" s="1173" t="e">
        <f t="shared" si="178"/>
        <v>#VALUE!</v>
      </c>
      <c r="AF265" s="1173" t="e">
        <f t="shared" si="178"/>
        <v>#VALUE!</v>
      </c>
      <c r="AG265" s="1173" t="e">
        <f t="shared" si="178"/>
        <v>#VALUE!</v>
      </c>
      <c r="AH265" s="1173" t="e">
        <f t="shared" si="178"/>
        <v>#VALUE!</v>
      </c>
      <c r="AI265" s="1173" t="e">
        <f t="shared" si="178"/>
        <v>#VALUE!</v>
      </c>
      <c r="AJ265" s="1173" t="e">
        <f t="shared" si="178"/>
        <v>#VALUE!</v>
      </c>
      <c r="AK265" s="3414"/>
      <c r="AL265" s="3417"/>
      <c r="AM265" s="3420"/>
      <c r="AN265" s="3367"/>
      <c r="AO265" s="3365"/>
      <c r="AQ265" s="3388"/>
      <c r="AR265" s="3388"/>
    </row>
    <row r="266" spans="2:44">
      <c r="B266" s="3404"/>
      <c r="C266" s="3405"/>
      <c r="D266" s="3406"/>
      <c r="E266" s="1238" t="s">
        <v>1990</v>
      </c>
      <c r="F266" s="1239" t="e">
        <f>IF(EDATE(F241,1)&gt;$F$7,"",EDATE(F241,1))</f>
        <v>#VALUE!</v>
      </c>
      <c r="G266" s="1173" t="e">
        <f t="shared" ref="G266:AJ266" si="179">IF(G265&gt;$F$7,"",IF(F266=EOMONTH(DATE($F263,$G263,1),0),"",IF(F266="","",F266+1)))</f>
        <v>#VALUE!</v>
      </c>
      <c r="H266" s="1173" t="e">
        <f t="shared" si="179"/>
        <v>#VALUE!</v>
      </c>
      <c r="I266" s="1173" t="e">
        <f t="shared" si="179"/>
        <v>#VALUE!</v>
      </c>
      <c r="J266" s="1173" t="e">
        <f t="shared" si="179"/>
        <v>#VALUE!</v>
      </c>
      <c r="K266" s="1173" t="e">
        <f t="shared" si="179"/>
        <v>#VALUE!</v>
      </c>
      <c r="L266" s="1173" t="e">
        <f t="shared" si="179"/>
        <v>#VALUE!</v>
      </c>
      <c r="M266" s="1173" t="e">
        <f t="shared" si="179"/>
        <v>#VALUE!</v>
      </c>
      <c r="N266" s="1173" t="e">
        <f t="shared" si="179"/>
        <v>#VALUE!</v>
      </c>
      <c r="O266" s="1173" t="e">
        <f t="shared" si="179"/>
        <v>#VALUE!</v>
      </c>
      <c r="P266" s="1173" t="e">
        <f t="shared" si="179"/>
        <v>#VALUE!</v>
      </c>
      <c r="Q266" s="1173" t="e">
        <f t="shared" si="179"/>
        <v>#VALUE!</v>
      </c>
      <c r="R266" s="1173" t="e">
        <f t="shared" si="179"/>
        <v>#VALUE!</v>
      </c>
      <c r="S266" s="1173" t="e">
        <f t="shared" si="179"/>
        <v>#VALUE!</v>
      </c>
      <c r="T266" s="1173" t="e">
        <f t="shared" si="179"/>
        <v>#VALUE!</v>
      </c>
      <c r="U266" s="1173" t="e">
        <f t="shared" si="179"/>
        <v>#VALUE!</v>
      </c>
      <c r="V266" s="1173" t="e">
        <f t="shared" si="179"/>
        <v>#VALUE!</v>
      </c>
      <c r="W266" s="1173" t="e">
        <f t="shared" si="179"/>
        <v>#VALUE!</v>
      </c>
      <c r="X266" s="1173" t="e">
        <f t="shared" si="179"/>
        <v>#VALUE!</v>
      </c>
      <c r="Y266" s="1173" t="e">
        <f t="shared" si="179"/>
        <v>#VALUE!</v>
      </c>
      <c r="Z266" s="1173" t="e">
        <f t="shared" si="179"/>
        <v>#VALUE!</v>
      </c>
      <c r="AA266" s="1173" t="e">
        <f t="shared" si="179"/>
        <v>#VALUE!</v>
      </c>
      <c r="AB266" s="1173" t="e">
        <f t="shared" si="179"/>
        <v>#VALUE!</v>
      </c>
      <c r="AC266" s="1173" t="e">
        <f t="shared" si="179"/>
        <v>#VALUE!</v>
      </c>
      <c r="AD266" s="1173" t="e">
        <f t="shared" si="179"/>
        <v>#VALUE!</v>
      </c>
      <c r="AE266" s="1173" t="e">
        <f t="shared" si="179"/>
        <v>#VALUE!</v>
      </c>
      <c r="AF266" s="1173" t="e">
        <f t="shared" si="179"/>
        <v>#VALUE!</v>
      </c>
      <c r="AG266" s="1173" t="e">
        <f t="shared" si="179"/>
        <v>#VALUE!</v>
      </c>
      <c r="AH266" s="1173" t="e">
        <f t="shared" si="179"/>
        <v>#VALUE!</v>
      </c>
      <c r="AI266" s="1173" t="e">
        <f t="shared" si="179"/>
        <v>#VALUE!</v>
      </c>
      <c r="AJ266" s="1173" t="e">
        <f t="shared" si="179"/>
        <v>#VALUE!</v>
      </c>
      <c r="AK266" s="3414"/>
      <c r="AL266" s="3417"/>
      <c r="AM266" s="3420"/>
      <c r="AN266" s="3367"/>
      <c r="AO266" s="3365"/>
      <c r="AQ266" s="3388"/>
      <c r="AR266" s="3388"/>
    </row>
    <row r="267" spans="2:44" s="1242" customFormat="1">
      <c r="B267" s="3407"/>
      <c r="C267" s="3408"/>
      <c r="D267" s="3409"/>
      <c r="E267" s="1240" t="s">
        <v>846</v>
      </c>
      <c r="F267" s="1241" t="str">
        <f>IFERROR(TEXT(WEEKDAY(+F266),"aaa"),"")</f>
        <v/>
      </c>
      <c r="G267" s="1241" t="str">
        <f t="shared" ref="G267:AJ267" si="180">IFERROR(TEXT(WEEKDAY(+G266),"aaa"),"")</f>
        <v/>
      </c>
      <c r="H267" s="1241" t="str">
        <f t="shared" si="180"/>
        <v/>
      </c>
      <c r="I267" s="1241" t="str">
        <f t="shared" si="180"/>
        <v/>
      </c>
      <c r="J267" s="1241" t="str">
        <f t="shared" si="180"/>
        <v/>
      </c>
      <c r="K267" s="1241" t="str">
        <f t="shared" si="180"/>
        <v/>
      </c>
      <c r="L267" s="1241" t="str">
        <f t="shared" si="180"/>
        <v/>
      </c>
      <c r="M267" s="1241" t="str">
        <f t="shared" si="180"/>
        <v/>
      </c>
      <c r="N267" s="1241" t="str">
        <f t="shared" si="180"/>
        <v/>
      </c>
      <c r="O267" s="1241" t="str">
        <f t="shared" si="180"/>
        <v/>
      </c>
      <c r="P267" s="1241" t="str">
        <f t="shared" si="180"/>
        <v/>
      </c>
      <c r="Q267" s="1241" t="str">
        <f t="shared" si="180"/>
        <v/>
      </c>
      <c r="R267" s="1241" t="str">
        <f t="shared" si="180"/>
        <v/>
      </c>
      <c r="S267" s="1241" t="str">
        <f t="shared" si="180"/>
        <v/>
      </c>
      <c r="T267" s="1241" t="str">
        <f t="shared" si="180"/>
        <v/>
      </c>
      <c r="U267" s="1241" t="str">
        <f t="shared" si="180"/>
        <v/>
      </c>
      <c r="V267" s="1241" t="str">
        <f t="shared" si="180"/>
        <v/>
      </c>
      <c r="W267" s="1241" t="str">
        <f t="shared" si="180"/>
        <v/>
      </c>
      <c r="X267" s="1241" t="str">
        <f t="shared" si="180"/>
        <v/>
      </c>
      <c r="Y267" s="1241" t="str">
        <f t="shared" si="180"/>
        <v/>
      </c>
      <c r="Z267" s="1241" t="str">
        <f t="shared" si="180"/>
        <v/>
      </c>
      <c r="AA267" s="1241" t="str">
        <f t="shared" si="180"/>
        <v/>
      </c>
      <c r="AB267" s="1241" t="str">
        <f t="shared" si="180"/>
        <v/>
      </c>
      <c r="AC267" s="1241" t="str">
        <f t="shared" si="180"/>
        <v/>
      </c>
      <c r="AD267" s="1241" t="str">
        <f t="shared" si="180"/>
        <v/>
      </c>
      <c r="AE267" s="1241" t="str">
        <f t="shared" si="180"/>
        <v/>
      </c>
      <c r="AF267" s="1241" t="str">
        <f t="shared" si="180"/>
        <v/>
      </c>
      <c r="AG267" s="1241" t="str">
        <f t="shared" si="180"/>
        <v/>
      </c>
      <c r="AH267" s="1241" t="str">
        <f t="shared" si="180"/>
        <v/>
      </c>
      <c r="AI267" s="1241" t="str">
        <f t="shared" si="180"/>
        <v/>
      </c>
      <c r="AJ267" s="1241" t="str">
        <f t="shared" si="180"/>
        <v/>
      </c>
      <c r="AK267" s="3414"/>
      <c r="AL267" s="3417"/>
      <c r="AM267" s="3420"/>
      <c r="AN267" s="3367"/>
      <c r="AO267" s="3365"/>
      <c r="AP267" s="1112"/>
      <c r="AQ267" s="3388"/>
      <c r="AR267" s="3388"/>
    </row>
    <row r="268" spans="2:44" s="1242" customFormat="1" ht="21" customHeight="1">
      <c r="B268" s="1243" t="s">
        <v>1991</v>
      </c>
      <c r="C268" s="1244" t="s">
        <v>1992</v>
      </c>
      <c r="D268" s="1180" t="s">
        <v>1997</v>
      </c>
      <c r="E268" s="1181" t="s">
        <v>1994</v>
      </c>
      <c r="F268" s="1182" t="s">
        <v>891</v>
      </c>
      <c r="G268" s="1183" t="s">
        <v>891</v>
      </c>
      <c r="H268" s="1183" t="s">
        <v>891</v>
      </c>
      <c r="I268" s="1183" t="s">
        <v>891</v>
      </c>
      <c r="J268" s="1183" t="s">
        <v>891</v>
      </c>
      <c r="K268" s="1183" t="s">
        <v>891</v>
      </c>
      <c r="L268" s="1183" t="s">
        <v>891</v>
      </c>
      <c r="M268" s="1183" t="s">
        <v>891</v>
      </c>
      <c r="N268" s="1183" t="s">
        <v>891</v>
      </c>
      <c r="O268" s="1183" t="s">
        <v>891</v>
      </c>
      <c r="P268" s="1183" t="s">
        <v>891</v>
      </c>
      <c r="Q268" s="1183" t="s">
        <v>891</v>
      </c>
      <c r="R268" s="1183" t="s">
        <v>891</v>
      </c>
      <c r="S268" s="1183" t="s">
        <v>891</v>
      </c>
      <c r="T268" s="1183" t="s">
        <v>891</v>
      </c>
      <c r="U268" s="1183" t="s">
        <v>891</v>
      </c>
      <c r="V268" s="1183" t="s">
        <v>891</v>
      </c>
      <c r="W268" s="1183" t="s">
        <v>891</v>
      </c>
      <c r="X268" s="1183" t="s">
        <v>891</v>
      </c>
      <c r="Y268" s="1183" t="s">
        <v>891</v>
      </c>
      <c r="Z268" s="1183" t="s">
        <v>891</v>
      </c>
      <c r="AA268" s="1183" t="s">
        <v>891</v>
      </c>
      <c r="AB268" s="1183" t="s">
        <v>891</v>
      </c>
      <c r="AC268" s="1183" t="s">
        <v>891</v>
      </c>
      <c r="AD268" s="1183" t="s">
        <v>891</v>
      </c>
      <c r="AE268" s="1183" t="s">
        <v>891</v>
      </c>
      <c r="AF268" s="1183" t="s">
        <v>891</v>
      </c>
      <c r="AG268" s="1183" t="s">
        <v>891</v>
      </c>
      <c r="AH268" s="1183" t="s">
        <v>891</v>
      </c>
      <c r="AI268" s="1183" t="s">
        <v>891</v>
      </c>
      <c r="AJ268" s="1265" t="s">
        <v>891</v>
      </c>
      <c r="AK268" s="3415"/>
      <c r="AL268" s="3418"/>
      <c r="AM268" s="3421"/>
      <c r="AN268" s="1185" t="s">
        <v>2004</v>
      </c>
      <c r="AO268" s="1184" t="s">
        <v>889</v>
      </c>
      <c r="AP268" s="1112"/>
      <c r="AQ268" s="3389"/>
      <c r="AR268" s="3389"/>
    </row>
    <row r="269" spans="2:44" s="1242" customFormat="1" ht="13.5" customHeight="1">
      <c r="B269" s="3392" t="s">
        <v>856</v>
      </c>
      <c r="C269" s="3395" t="s">
        <v>857</v>
      </c>
      <c r="D269" s="1186" t="s">
        <v>1981</v>
      </c>
      <c r="E269" s="1187"/>
      <c r="F269" s="1266"/>
      <c r="G269" s="1252"/>
      <c r="H269" s="1252"/>
      <c r="I269" s="1252"/>
      <c r="J269" s="1252"/>
      <c r="K269" s="1252"/>
      <c r="L269" s="1252"/>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67"/>
      <c r="AK269" s="1191">
        <f>IF(D269="","",COUNT($F$266:$AJ$266)-AL269)</f>
        <v>0</v>
      </c>
      <c r="AL269" s="1192">
        <f>IF(D269="","",AQ269+AR269)</f>
        <v>0</v>
      </c>
      <c r="AM269" s="1192">
        <f>IF(D269="","",COUNTIF(F269:AJ269,"休"))</f>
        <v>0</v>
      </c>
      <c r="AN269" s="1193" t="str">
        <f>IF(D269="","",IFERROR(ROUND(AM269/AK269,3),""))</f>
        <v/>
      </c>
      <c r="AO269" s="3398" t="e">
        <f>ROUND(AVERAGE(AN269:AN284),3)</f>
        <v>#DIV/0!</v>
      </c>
      <c r="AP269" s="1112"/>
      <c r="AQ269" s="1194">
        <f>+COUNTIF(F269:AJ269,"－")</f>
        <v>0</v>
      </c>
      <c r="AR269" s="1194">
        <f>+COUNTIF(F269:AJ269,"外")</f>
        <v>0</v>
      </c>
    </row>
    <row r="270" spans="2:44" s="1242" customFormat="1" ht="13.5" customHeight="1">
      <c r="B270" s="3393"/>
      <c r="C270" s="3396"/>
      <c r="D270" s="1195" t="s">
        <v>1982</v>
      </c>
      <c r="E270" s="1187"/>
      <c r="F270" s="1196"/>
      <c r="G270" s="1197"/>
      <c r="H270" s="1197"/>
      <c r="I270" s="1197"/>
      <c r="J270" s="1197"/>
      <c r="K270" s="1197"/>
      <c r="L270" s="1197"/>
      <c r="M270" s="1197"/>
      <c r="N270" s="1197"/>
      <c r="O270" s="1197"/>
      <c r="P270" s="1197"/>
      <c r="Q270" s="1197"/>
      <c r="R270" s="1197"/>
      <c r="S270" s="1197"/>
      <c r="T270" s="1197"/>
      <c r="U270" s="1197"/>
      <c r="V270" s="1197"/>
      <c r="W270" s="1197"/>
      <c r="X270" s="1197"/>
      <c r="Y270" s="1197"/>
      <c r="Z270" s="1197"/>
      <c r="AA270" s="1197"/>
      <c r="AB270" s="1197"/>
      <c r="AC270" s="1197"/>
      <c r="AD270" s="1197"/>
      <c r="AE270" s="1197"/>
      <c r="AF270" s="1197"/>
      <c r="AG270" s="1197"/>
      <c r="AH270" s="1197"/>
      <c r="AI270" s="1197"/>
      <c r="AJ270" s="1249"/>
      <c r="AK270" s="1191">
        <f t="shared" ref="AK270:AK274" si="181">IF(D270="","",COUNT($F$266:$AJ$266)-AL270)</f>
        <v>0</v>
      </c>
      <c r="AL270" s="1192">
        <f t="shared" ref="AL270:AL274" si="182">IF(D270="","",AQ270+AR270)</f>
        <v>0</v>
      </c>
      <c r="AM270" s="1192">
        <f t="shared" ref="AM270:AM274" si="183">IF(D270="","",COUNTIF(F270:AJ270,"休"))</f>
        <v>0</v>
      </c>
      <c r="AN270" s="1193" t="str">
        <f t="shared" ref="AN270:AN274" si="184">IF(D270="","",IFERROR(ROUND(AM270/AK270,3),""))</f>
        <v/>
      </c>
      <c r="AO270" s="3399"/>
      <c r="AP270" s="1112"/>
      <c r="AQ270" s="1194">
        <f>+COUNTIF(F270:AJ270,"－")</f>
        <v>0</v>
      </c>
      <c r="AR270" s="1194">
        <f>+COUNTIF(F270:AJ270,"外")</f>
        <v>0</v>
      </c>
    </row>
    <row r="271" spans="2:44" s="1242" customFormat="1">
      <c r="B271" s="3393"/>
      <c r="C271" s="3396"/>
      <c r="D271" s="1201" t="s">
        <v>1983</v>
      </c>
      <c r="E271" s="1187"/>
      <c r="F271" s="1196"/>
      <c r="G271" s="1197"/>
      <c r="H271" s="1197"/>
      <c r="I271" s="1197"/>
      <c r="J271" s="1197"/>
      <c r="K271" s="1197"/>
      <c r="L271" s="1197"/>
      <c r="M271" s="1197"/>
      <c r="N271" s="1197"/>
      <c r="O271" s="1197"/>
      <c r="P271" s="1197"/>
      <c r="Q271" s="1197"/>
      <c r="R271" s="1197"/>
      <c r="S271" s="1197"/>
      <c r="T271" s="1197"/>
      <c r="U271" s="1197"/>
      <c r="V271" s="1197"/>
      <c r="W271" s="1197"/>
      <c r="X271" s="1197"/>
      <c r="Y271" s="1197"/>
      <c r="Z271" s="1197"/>
      <c r="AA271" s="1197"/>
      <c r="AB271" s="1197"/>
      <c r="AC271" s="1197"/>
      <c r="AD271" s="1197"/>
      <c r="AE271" s="1197"/>
      <c r="AF271" s="1197"/>
      <c r="AG271" s="1197"/>
      <c r="AH271" s="1197"/>
      <c r="AI271" s="1197"/>
      <c r="AJ271" s="1249"/>
      <c r="AK271" s="1191">
        <f t="shared" si="181"/>
        <v>0</v>
      </c>
      <c r="AL271" s="1192">
        <f t="shared" si="182"/>
        <v>0</v>
      </c>
      <c r="AM271" s="1192">
        <f t="shared" si="183"/>
        <v>0</v>
      </c>
      <c r="AN271" s="1193" t="str">
        <f t="shared" si="184"/>
        <v/>
      </c>
      <c r="AO271" s="3399"/>
      <c r="AP271" s="1112"/>
      <c r="AQ271" s="1194">
        <f>+COUNTIF(F271:AJ271,"－")</f>
        <v>0</v>
      </c>
      <c r="AR271" s="1194">
        <f t="shared" ref="AR271:AR274" si="185">+COUNTIF(F271:AJ271,"外")</f>
        <v>0</v>
      </c>
    </row>
    <row r="272" spans="2:44" s="1242" customFormat="1">
      <c r="B272" s="3393"/>
      <c r="C272" s="3396"/>
      <c r="D272" s="1201" t="s">
        <v>1984</v>
      </c>
      <c r="E272" s="1202"/>
      <c r="F272" s="1196"/>
      <c r="G272" s="1197"/>
      <c r="H272" s="1197"/>
      <c r="I272" s="1197"/>
      <c r="J272" s="1197"/>
      <c r="K272" s="1197"/>
      <c r="L272" s="1197"/>
      <c r="M272" s="1197"/>
      <c r="N272" s="1197"/>
      <c r="O272" s="1197"/>
      <c r="P272" s="1197"/>
      <c r="Q272" s="1197"/>
      <c r="R272" s="1197"/>
      <c r="S272" s="1197"/>
      <c r="T272" s="1197"/>
      <c r="U272" s="1197"/>
      <c r="V272" s="1197"/>
      <c r="W272" s="1197"/>
      <c r="X272" s="1197"/>
      <c r="Y272" s="1197"/>
      <c r="Z272" s="1197"/>
      <c r="AA272" s="1197"/>
      <c r="AB272" s="1197"/>
      <c r="AC272" s="1197"/>
      <c r="AD272" s="1197"/>
      <c r="AE272" s="1197"/>
      <c r="AF272" s="1197"/>
      <c r="AG272" s="1197"/>
      <c r="AH272" s="1197"/>
      <c r="AI272" s="1197"/>
      <c r="AJ272" s="1249"/>
      <c r="AK272" s="1191">
        <f t="shared" si="181"/>
        <v>0</v>
      </c>
      <c r="AL272" s="1192">
        <f t="shared" si="182"/>
        <v>0</v>
      </c>
      <c r="AM272" s="1192">
        <f t="shared" si="183"/>
        <v>0</v>
      </c>
      <c r="AN272" s="1193" t="str">
        <f t="shared" si="184"/>
        <v/>
      </c>
      <c r="AO272" s="3399"/>
      <c r="AP272" s="1112"/>
      <c r="AQ272" s="1194">
        <f>+COUNTIF(F272:AJ272,"－")</f>
        <v>0</v>
      </c>
      <c r="AR272" s="1194">
        <f t="shared" si="185"/>
        <v>0</v>
      </c>
    </row>
    <row r="273" spans="2:44" s="1242" customFormat="1">
      <c r="B273" s="3393"/>
      <c r="C273" s="3396"/>
      <c r="D273" s="1201" t="s">
        <v>1985</v>
      </c>
      <c r="E273" s="1187"/>
      <c r="F273" s="1196"/>
      <c r="G273" s="1197"/>
      <c r="H273" s="1197"/>
      <c r="I273" s="1197"/>
      <c r="J273" s="1197"/>
      <c r="K273" s="1197"/>
      <c r="L273" s="1197"/>
      <c r="M273" s="1197"/>
      <c r="N273" s="1197"/>
      <c r="O273" s="1197"/>
      <c r="P273" s="1197"/>
      <c r="Q273" s="1197"/>
      <c r="R273" s="1197"/>
      <c r="S273" s="1197"/>
      <c r="T273" s="1197"/>
      <c r="U273" s="1197"/>
      <c r="V273" s="1197"/>
      <c r="W273" s="1197"/>
      <c r="X273" s="1197"/>
      <c r="Y273" s="1197"/>
      <c r="Z273" s="1197"/>
      <c r="AA273" s="1197"/>
      <c r="AB273" s="1197"/>
      <c r="AC273" s="1197"/>
      <c r="AD273" s="1197"/>
      <c r="AE273" s="1197"/>
      <c r="AF273" s="1197"/>
      <c r="AG273" s="1197"/>
      <c r="AH273" s="1197"/>
      <c r="AI273" s="1197"/>
      <c r="AJ273" s="1249"/>
      <c r="AK273" s="1191">
        <f t="shared" si="181"/>
        <v>0</v>
      </c>
      <c r="AL273" s="1192">
        <f t="shared" si="182"/>
        <v>0</v>
      </c>
      <c r="AM273" s="1192">
        <f t="shared" si="183"/>
        <v>0</v>
      </c>
      <c r="AN273" s="1193" t="str">
        <f t="shared" si="184"/>
        <v/>
      </c>
      <c r="AO273" s="3399"/>
      <c r="AP273" s="1112"/>
      <c r="AQ273" s="1194">
        <f t="shared" ref="AQ273:AQ274" si="186">+COUNTIF(F273:AJ273,"－")</f>
        <v>0</v>
      </c>
      <c r="AR273" s="1194">
        <f t="shared" si="185"/>
        <v>0</v>
      </c>
    </row>
    <row r="274" spans="2:44" s="1242" customFormat="1">
      <c r="B274" s="3394"/>
      <c r="C274" s="3397"/>
      <c r="D274" s="1203">
        <f>E$29</f>
        <v>0</v>
      </c>
      <c r="E274" s="1204"/>
      <c r="F274" s="1268"/>
      <c r="G274" s="1257"/>
      <c r="H274" s="1257"/>
      <c r="I274" s="1257"/>
      <c r="J274" s="1257"/>
      <c r="K274" s="1257"/>
      <c r="L274" s="1257"/>
      <c r="M274" s="1257"/>
      <c r="N274" s="1257"/>
      <c r="O274" s="1257"/>
      <c r="P274" s="1257"/>
      <c r="Q274" s="1257"/>
      <c r="R274" s="1257"/>
      <c r="S274" s="1257"/>
      <c r="T274" s="1257"/>
      <c r="U274" s="1257"/>
      <c r="V274" s="1257"/>
      <c r="W274" s="1257"/>
      <c r="X274" s="1257"/>
      <c r="Y274" s="1257"/>
      <c r="Z274" s="1257"/>
      <c r="AA274" s="1257"/>
      <c r="AB274" s="1257"/>
      <c r="AC274" s="1257"/>
      <c r="AD274" s="1257"/>
      <c r="AE274" s="1257"/>
      <c r="AF274" s="1257"/>
      <c r="AG274" s="1257"/>
      <c r="AH274" s="1257"/>
      <c r="AI274" s="1257"/>
      <c r="AJ274" s="1269"/>
      <c r="AK274" s="1191">
        <f t="shared" si="181"/>
        <v>0</v>
      </c>
      <c r="AL274" s="1192">
        <f t="shared" si="182"/>
        <v>0</v>
      </c>
      <c r="AM274" s="1209">
        <f t="shared" si="183"/>
        <v>0</v>
      </c>
      <c r="AN274" s="1193" t="str">
        <f t="shared" si="184"/>
        <v/>
      </c>
      <c r="AO274" s="3399"/>
      <c r="AP274" s="1112"/>
      <c r="AQ274" s="1194">
        <f t="shared" si="186"/>
        <v>0</v>
      </c>
      <c r="AR274" s="1194">
        <f t="shared" si="185"/>
        <v>0</v>
      </c>
    </row>
    <row r="275" spans="2:44" s="1242" customFormat="1" ht="15">
      <c r="B275" s="3392" t="s">
        <v>858</v>
      </c>
      <c r="C275" s="3395" t="s">
        <v>859</v>
      </c>
      <c r="D275" s="1180" t="s">
        <v>1997</v>
      </c>
      <c r="E275" s="1210" t="s">
        <v>1994</v>
      </c>
      <c r="F275" s="1182" t="s">
        <v>2010</v>
      </c>
      <c r="G275" s="1183" t="s">
        <v>2010</v>
      </c>
      <c r="H275" s="1183" t="s">
        <v>2010</v>
      </c>
      <c r="I275" s="1183" t="s">
        <v>2010</v>
      </c>
      <c r="J275" s="1183" t="s">
        <v>2010</v>
      </c>
      <c r="K275" s="1183" t="s">
        <v>2010</v>
      </c>
      <c r="L275" s="1183" t="s">
        <v>2010</v>
      </c>
      <c r="M275" s="1183" t="s">
        <v>2010</v>
      </c>
      <c r="N275" s="1183" t="s">
        <v>2010</v>
      </c>
      <c r="O275" s="1183" t="s">
        <v>2010</v>
      </c>
      <c r="P275" s="1183" t="s">
        <v>2010</v>
      </c>
      <c r="Q275" s="1183" t="s">
        <v>2010</v>
      </c>
      <c r="R275" s="1183" t="s">
        <v>2010</v>
      </c>
      <c r="S275" s="1183" t="s">
        <v>2010</v>
      </c>
      <c r="T275" s="1183" t="s">
        <v>2010</v>
      </c>
      <c r="U275" s="1183" t="s">
        <v>2010</v>
      </c>
      <c r="V275" s="1183" t="s">
        <v>2010</v>
      </c>
      <c r="W275" s="1183" t="s">
        <v>2010</v>
      </c>
      <c r="X275" s="1183" t="s">
        <v>2010</v>
      </c>
      <c r="Y275" s="1183" t="s">
        <v>2010</v>
      </c>
      <c r="Z275" s="1183" t="s">
        <v>2010</v>
      </c>
      <c r="AA275" s="1183" t="s">
        <v>2010</v>
      </c>
      <c r="AB275" s="1183" t="s">
        <v>2010</v>
      </c>
      <c r="AC275" s="1183" t="s">
        <v>2010</v>
      </c>
      <c r="AD275" s="1183" t="s">
        <v>2010</v>
      </c>
      <c r="AE275" s="1183" t="s">
        <v>2010</v>
      </c>
      <c r="AF275" s="1183" t="s">
        <v>2010</v>
      </c>
      <c r="AG275" s="1183" t="s">
        <v>2010</v>
      </c>
      <c r="AH275" s="1183" t="s">
        <v>2010</v>
      </c>
      <c r="AI275" s="1183" t="s">
        <v>2010</v>
      </c>
      <c r="AJ275" s="1265" t="s">
        <v>2010</v>
      </c>
      <c r="AK275" s="1212"/>
      <c r="AL275" s="1194"/>
      <c r="AM275" s="1213"/>
      <c r="AN275" s="1214"/>
      <c r="AO275" s="3399"/>
      <c r="AP275" s="1112"/>
      <c r="AQ275" s="1116"/>
      <c r="AR275" s="1116"/>
    </row>
    <row r="276" spans="2:44" s="1242" customFormat="1">
      <c r="B276" s="3393"/>
      <c r="C276" s="3396"/>
      <c r="D276" s="1215" t="s">
        <v>1981</v>
      </c>
      <c r="E276" s="1187"/>
      <c r="F276" s="1256"/>
      <c r="G276" s="1207"/>
      <c r="H276" s="1207"/>
      <c r="I276" s="1207"/>
      <c r="J276" s="1207"/>
      <c r="K276" s="1207"/>
      <c r="L276" s="1207"/>
      <c r="M276" s="1207"/>
      <c r="N276" s="1207"/>
      <c r="O276" s="1207"/>
      <c r="P276" s="1207"/>
      <c r="Q276" s="1207"/>
      <c r="R276" s="1207"/>
      <c r="S276" s="1207"/>
      <c r="T276" s="1207"/>
      <c r="U276" s="1207"/>
      <c r="V276" s="1207"/>
      <c r="W276" s="1207"/>
      <c r="X276" s="1207"/>
      <c r="Y276" s="1207"/>
      <c r="Z276" s="1207"/>
      <c r="AA276" s="1207"/>
      <c r="AB276" s="1207"/>
      <c r="AC276" s="1207"/>
      <c r="AD276" s="1207"/>
      <c r="AE276" s="1207"/>
      <c r="AF276" s="1207"/>
      <c r="AG276" s="1207"/>
      <c r="AH276" s="1207"/>
      <c r="AI276" s="1207"/>
      <c r="AJ276" s="1270"/>
      <c r="AK276" s="1191">
        <f>IF(D276="","",COUNT($F$266:$AJ$266)-AL276)</f>
        <v>0</v>
      </c>
      <c r="AL276" s="1192">
        <f>IF(D276="","",AQ276+AR276)</f>
        <v>0</v>
      </c>
      <c r="AM276" s="1192">
        <f>IF(D276="","",COUNTIF(F276:AJ276,"休"))</f>
        <v>0</v>
      </c>
      <c r="AN276" s="1193" t="str">
        <f>IF(D276="","",IFERROR(ROUND(AM276/AK276,3),""))</f>
        <v/>
      </c>
      <c r="AO276" s="3399"/>
      <c r="AP276" s="1112"/>
      <c r="AQ276" s="1194">
        <f>+COUNTIF(F276:AJ276,"－")</f>
        <v>0</v>
      </c>
      <c r="AR276" s="1194">
        <f>+COUNTIF(F276:AJ276,"外")</f>
        <v>0</v>
      </c>
    </row>
    <row r="277" spans="2:44" s="1242" customFormat="1">
      <c r="B277" s="3393"/>
      <c r="C277" s="3396"/>
      <c r="D277" s="1195" t="s">
        <v>1982</v>
      </c>
      <c r="E277" s="1216"/>
      <c r="F277" s="1196"/>
      <c r="G277" s="1197"/>
      <c r="H277" s="1197"/>
      <c r="I277" s="1197"/>
      <c r="J277" s="1197"/>
      <c r="K277" s="1197"/>
      <c r="L277" s="1197"/>
      <c r="M277" s="1197"/>
      <c r="N277" s="1197"/>
      <c r="O277" s="1197"/>
      <c r="P277" s="1197"/>
      <c r="Q277" s="1197"/>
      <c r="R277" s="1197"/>
      <c r="S277" s="1197"/>
      <c r="T277" s="1197"/>
      <c r="U277" s="1197"/>
      <c r="V277" s="1197"/>
      <c r="W277" s="1197"/>
      <c r="X277" s="1197"/>
      <c r="Y277" s="1197"/>
      <c r="Z277" s="1197"/>
      <c r="AA277" s="1197"/>
      <c r="AB277" s="1197"/>
      <c r="AC277" s="1197"/>
      <c r="AD277" s="1197"/>
      <c r="AE277" s="1197"/>
      <c r="AF277" s="1197"/>
      <c r="AG277" s="1197"/>
      <c r="AH277" s="1197"/>
      <c r="AI277" s="1197"/>
      <c r="AJ277" s="1249"/>
      <c r="AK277" s="1191">
        <f t="shared" ref="AK277:AK279" si="187">IF(D277="","",COUNT($F$266:$AJ$266)-AL277)</f>
        <v>0</v>
      </c>
      <c r="AL277" s="1192">
        <f t="shared" ref="AL277:AL279" si="188">IF(D277="","",AQ277+AR277)</f>
        <v>0</v>
      </c>
      <c r="AM277" s="1192">
        <f t="shared" ref="AM277:AM279" si="189">IF(D277="","",COUNTIF(F277:AJ277,"休"))</f>
        <v>0</v>
      </c>
      <c r="AN277" s="1193" t="str">
        <f t="shared" ref="AN277:AN279" si="190">IF(D277="","",IFERROR(ROUND(AM277/AK277,3),""))</f>
        <v/>
      </c>
      <c r="AO277" s="3399"/>
      <c r="AP277" s="1112"/>
      <c r="AQ277" s="1194">
        <f>+COUNTIF(F277:AJ277,"－")</f>
        <v>0</v>
      </c>
      <c r="AR277" s="1194">
        <f>+COUNTIF(F277:AJ277,"外")</f>
        <v>0</v>
      </c>
    </row>
    <row r="278" spans="2:44" s="1242" customFormat="1">
      <c r="B278" s="3393"/>
      <c r="C278" s="3396"/>
      <c r="D278" s="1112"/>
      <c r="E278" s="1216"/>
      <c r="F278" s="1196"/>
      <c r="G278" s="1197"/>
      <c r="H278" s="1197"/>
      <c r="I278" s="1197"/>
      <c r="J278" s="1197"/>
      <c r="K278" s="1197"/>
      <c r="L278" s="1197"/>
      <c r="M278" s="1197"/>
      <c r="N278" s="1197"/>
      <c r="O278" s="1197"/>
      <c r="P278" s="1197"/>
      <c r="Q278" s="1197"/>
      <c r="R278" s="1197"/>
      <c r="S278" s="1197"/>
      <c r="T278" s="1197"/>
      <c r="U278" s="1197"/>
      <c r="V278" s="1197"/>
      <c r="W278" s="1197"/>
      <c r="X278" s="1197"/>
      <c r="Y278" s="1197"/>
      <c r="Z278" s="1197"/>
      <c r="AA278" s="1197"/>
      <c r="AB278" s="1197"/>
      <c r="AC278" s="1197"/>
      <c r="AD278" s="1197"/>
      <c r="AE278" s="1197"/>
      <c r="AF278" s="1197"/>
      <c r="AG278" s="1197"/>
      <c r="AH278" s="1197"/>
      <c r="AI278" s="1197"/>
      <c r="AJ278" s="1249"/>
      <c r="AK278" s="1191" t="str">
        <f t="shared" si="187"/>
        <v/>
      </c>
      <c r="AL278" s="1192" t="str">
        <f t="shared" si="188"/>
        <v/>
      </c>
      <c r="AM278" s="1192" t="str">
        <f t="shared" si="189"/>
        <v/>
      </c>
      <c r="AN278" s="1193" t="str">
        <f t="shared" si="190"/>
        <v/>
      </c>
      <c r="AO278" s="3399"/>
      <c r="AP278" s="1112"/>
      <c r="AQ278" s="1194">
        <f>+COUNTIF(F278:AJ278,"－")</f>
        <v>0</v>
      </c>
      <c r="AR278" s="1194">
        <f>+COUNTIF(F278:AJ278,"外")</f>
        <v>0</v>
      </c>
    </row>
    <row r="279" spans="2:44" s="1242" customFormat="1">
      <c r="B279" s="3393"/>
      <c r="C279" s="3397"/>
      <c r="D279" s="1217"/>
      <c r="E279" s="1218"/>
      <c r="F279" s="1268"/>
      <c r="G279" s="1257"/>
      <c r="H279" s="1257"/>
      <c r="I279" s="1257"/>
      <c r="J279" s="1257"/>
      <c r="K279" s="1257"/>
      <c r="L279" s="1257"/>
      <c r="M279" s="1257"/>
      <c r="N279" s="1257"/>
      <c r="O279" s="1257"/>
      <c r="P279" s="1257"/>
      <c r="Q279" s="1257"/>
      <c r="R279" s="1257"/>
      <c r="S279" s="1257"/>
      <c r="T279" s="1257"/>
      <c r="U279" s="1257"/>
      <c r="V279" s="1257"/>
      <c r="W279" s="1257"/>
      <c r="X279" s="1257"/>
      <c r="Y279" s="1257"/>
      <c r="Z279" s="1257"/>
      <c r="AA279" s="1257"/>
      <c r="AB279" s="1257"/>
      <c r="AC279" s="1257"/>
      <c r="AD279" s="1257"/>
      <c r="AE279" s="1257"/>
      <c r="AF279" s="1257"/>
      <c r="AG279" s="1257"/>
      <c r="AH279" s="1257"/>
      <c r="AI279" s="1257"/>
      <c r="AJ279" s="1269"/>
      <c r="AK279" s="1191" t="str">
        <f t="shared" si="187"/>
        <v/>
      </c>
      <c r="AL279" s="1192" t="str">
        <f t="shared" si="188"/>
        <v/>
      </c>
      <c r="AM279" s="1192" t="str">
        <f t="shared" si="189"/>
        <v/>
      </c>
      <c r="AN279" s="1193" t="str">
        <f t="shared" si="190"/>
        <v/>
      </c>
      <c r="AO279" s="3399"/>
      <c r="AP279" s="1112"/>
      <c r="AQ279" s="1194">
        <f>+COUNTIF(F279:AJ279,"－")</f>
        <v>0</v>
      </c>
      <c r="AR279" s="1194">
        <f>+COUNTIF(F279:AJ279,"外")</f>
        <v>0</v>
      </c>
    </row>
    <row r="280" spans="2:44" s="1242" customFormat="1" ht="15">
      <c r="B280" s="3393"/>
      <c r="C280" s="3395" t="s">
        <v>860</v>
      </c>
      <c r="D280" s="1180" t="s">
        <v>1997</v>
      </c>
      <c r="E280" s="1220" t="s">
        <v>1994</v>
      </c>
      <c r="F280" s="1182" t="s">
        <v>891</v>
      </c>
      <c r="G280" s="1183" t="s">
        <v>891</v>
      </c>
      <c r="H280" s="1183" t="s">
        <v>891</v>
      </c>
      <c r="I280" s="1183" t="s">
        <v>891</v>
      </c>
      <c r="J280" s="1183" t="s">
        <v>891</v>
      </c>
      <c r="K280" s="1183" t="s">
        <v>891</v>
      </c>
      <c r="L280" s="1183" t="s">
        <v>891</v>
      </c>
      <c r="M280" s="1183" t="s">
        <v>891</v>
      </c>
      <c r="N280" s="1183" t="s">
        <v>891</v>
      </c>
      <c r="O280" s="1183" t="s">
        <v>891</v>
      </c>
      <c r="P280" s="1183" t="s">
        <v>891</v>
      </c>
      <c r="Q280" s="1183" t="s">
        <v>891</v>
      </c>
      <c r="R280" s="1183" t="s">
        <v>891</v>
      </c>
      <c r="S280" s="1183" t="s">
        <v>891</v>
      </c>
      <c r="T280" s="1183" t="s">
        <v>891</v>
      </c>
      <c r="U280" s="1183" t="s">
        <v>891</v>
      </c>
      <c r="V280" s="1183" t="s">
        <v>891</v>
      </c>
      <c r="W280" s="1183" t="s">
        <v>891</v>
      </c>
      <c r="X280" s="1183" t="s">
        <v>891</v>
      </c>
      <c r="Y280" s="1183" t="s">
        <v>891</v>
      </c>
      <c r="Z280" s="1183" t="s">
        <v>891</v>
      </c>
      <c r="AA280" s="1183" t="s">
        <v>891</v>
      </c>
      <c r="AB280" s="1183" t="s">
        <v>891</v>
      </c>
      <c r="AC280" s="1183" t="s">
        <v>891</v>
      </c>
      <c r="AD280" s="1183" t="s">
        <v>891</v>
      </c>
      <c r="AE280" s="1183" t="s">
        <v>891</v>
      </c>
      <c r="AF280" s="1183" t="s">
        <v>891</v>
      </c>
      <c r="AG280" s="1183" t="s">
        <v>891</v>
      </c>
      <c r="AH280" s="1183" t="s">
        <v>891</v>
      </c>
      <c r="AI280" s="1183" t="s">
        <v>891</v>
      </c>
      <c r="AJ280" s="1265" t="s">
        <v>891</v>
      </c>
      <c r="AK280" s="1212"/>
      <c r="AL280" s="1194"/>
      <c r="AM280" s="1221"/>
      <c r="AN280" s="1214"/>
      <c r="AO280" s="3399"/>
      <c r="AP280" s="1112"/>
      <c r="AQ280" s="1116"/>
      <c r="AR280" s="1116"/>
    </row>
    <row r="281" spans="2:44" s="1242" customFormat="1">
      <c r="B281" s="3393"/>
      <c r="C281" s="3396"/>
      <c r="D281" s="1222" t="s">
        <v>1982</v>
      </c>
      <c r="E281" s="1187"/>
      <c r="F281" s="1256"/>
      <c r="G281" s="1207"/>
      <c r="H281" s="1207"/>
      <c r="I281" s="1207"/>
      <c r="J281" s="1207"/>
      <c r="K281" s="1207"/>
      <c r="L281" s="1207"/>
      <c r="M281" s="1207"/>
      <c r="N281" s="1207"/>
      <c r="O281" s="1207"/>
      <c r="P281" s="1207"/>
      <c r="Q281" s="1207"/>
      <c r="R281" s="1207"/>
      <c r="S281" s="1207"/>
      <c r="T281" s="1207"/>
      <c r="U281" s="1207"/>
      <c r="V281" s="1207"/>
      <c r="W281" s="1207"/>
      <c r="X281" s="1207"/>
      <c r="Y281" s="1207"/>
      <c r="Z281" s="1207"/>
      <c r="AA281" s="1207"/>
      <c r="AB281" s="1207"/>
      <c r="AC281" s="1207"/>
      <c r="AD281" s="1207"/>
      <c r="AE281" s="1207"/>
      <c r="AF281" s="1207"/>
      <c r="AG281" s="1207"/>
      <c r="AH281" s="1207"/>
      <c r="AI281" s="1207"/>
      <c r="AJ281" s="1270"/>
      <c r="AK281" s="1191">
        <f>IF(D281="","",COUNT($F$266:$AJ$266)-AL281)</f>
        <v>0</v>
      </c>
      <c r="AL281" s="1192">
        <f>IF(D281="","",AQ281+AR281)</f>
        <v>0</v>
      </c>
      <c r="AM281" s="1192">
        <f>IF(D281="","",COUNTIF(F281:AJ281,"休"))</f>
        <v>0</v>
      </c>
      <c r="AN281" s="1193" t="str">
        <f>IF(D281="","",IFERROR(ROUND(AM281/AK281,3),""))</f>
        <v/>
      </c>
      <c r="AO281" s="3399"/>
      <c r="AP281" s="1112"/>
      <c r="AQ281" s="1194">
        <f>+COUNTIF(F281:AJ281,"－")</f>
        <v>0</v>
      </c>
      <c r="AR281" s="1194">
        <f>+COUNTIF(F281:AJ281,"外")</f>
        <v>0</v>
      </c>
    </row>
    <row r="282" spans="2:44" s="1242" customFormat="1">
      <c r="B282" s="3393"/>
      <c r="C282" s="3396"/>
      <c r="D282" s="1112"/>
      <c r="E282" s="1216"/>
      <c r="F282" s="1196"/>
      <c r="G282" s="1197"/>
      <c r="H282" s="1197"/>
      <c r="I282" s="1197"/>
      <c r="J282" s="1197"/>
      <c r="K282" s="1197"/>
      <c r="L282" s="1197"/>
      <c r="M282" s="1197"/>
      <c r="N282" s="1197"/>
      <c r="O282" s="1197"/>
      <c r="P282" s="1197"/>
      <c r="Q282" s="1197"/>
      <c r="R282" s="1197"/>
      <c r="S282" s="1197"/>
      <c r="T282" s="1197"/>
      <c r="U282" s="1197"/>
      <c r="V282" s="1197"/>
      <c r="W282" s="1197"/>
      <c r="X282" s="1197"/>
      <c r="Y282" s="1197"/>
      <c r="Z282" s="1197"/>
      <c r="AA282" s="1197"/>
      <c r="AB282" s="1197"/>
      <c r="AC282" s="1197"/>
      <c r="AD282" s="1197"/>
      <c r="AE282" s="1197"/>
      <c r="AF282" s="1197"/>
      <c r="AG282" s="1197"/>
      <c r="AH282" s="1197"/>
      <c r="AI282" s="1197"/>
      <c r="AJ282" s="1249"/>
      <c r="AK282" s="1191" t="str">
        <f t="shared" ref="AK282:AK284" si="191">IF(D282="","",COUNT($F$266:$AJ$266)-AL282)</f>
        <v/>
      </c>
      <c r="AL282" s="1192" t="str">
        <f t="shared" ref="AL282:AL284" si="192">IF(D282="","",AQ282+AR282)</f>
        <v/>
      </c>
      <c r="AM282" s="1192" t="str">
        <f t="shared" ref="AM282:AM284" si="193">IF(D282="","",COUNTIF(F282:AJ282,"休"))</f>
        <v/>
      </c>
      <c r="AN282" s="1193" t="str">
        <f t="shared" ref="AN282:AN284" si="194">IF(D282="","",IFERROR(ROUND(AM282/AK282,3),""))</f>
        <v/>
      </c>
      <c r="AO282" s="3399"/>
      <c r="AP282" s="1112"/>
      <c r="AQ282" s="1194">
        <f>+COUNTIF(F282:AJ282,"－")</f>
        <v>0</v>
      </c>
      <c r="AR282" s="1194">
        <f>+COUNTIF(F282:AJ282,"外")</f>
        <v>0</v>
      </c>
    </row>
    <row r="283" spans="2:44" s="1242" customFormat="1">
      <c r="B283" s="3393"/>
      <c r="C283" s="3396"/>
      <c r="D283" s="1224"/>
      <c r="E283" s="1216"/>
      <c r="F283" s="1196"/>
      <c r="G283" s="1197"/>
      <c r="H283" s="1197"/>
      <c r="I283" s="1197"/>
      <c r="J283" s="1197"/>
      <c r="K283" s="1197"/>
      <c r="L283" s="1197"/>
      <c r="M283" s="1197"/>
      <c r="N283" s="1197"/>
      <c r="O283" s="1197"/>
      <c r="P283" s="1197"/>
      <c r="Q283" s="1197"/>
      <c r="R283" s="1197"/>
      <c r="S283" s="1197"/>
      <c r="T283" s="1197"/>
      <c r="U283" s="1197"/>
      <c r="V283" s="1197"/>
      <c r="W283" s="1197"/>
      <c r="X283" s="1197"/>
      <c r="Y283" s="1197"/>
      <c r="Z283" s="1197"/>
      <c r="AA283" s="1197"/>
      <c r="AB283" s="1197"/>
      <c r="AC283" s="1197"/>
      <c r="AD283" s="1197"/>
      <c r="AE283" s="1197"/>
      <c r="AF283" s="1197"/>
      <c r="AG283" s="1197"/>
      <c r="AH283" s="1197"/>
      <c r="AI283" s="1197"/>
      <c r="AJ283" s="1249"/>
      <c r="AK283" s="1191" t="str">
        <f t="shared" si="191"/>
        <v/>
      </c>
      <c r="AL283" s="1192" t="str">
        <f t="shared" si="192"/>
        <v/>
      </c>
      <c r="AM283" s="1192" t="str">
        <f t="shared" si="193"/>
        <v/>
      </c>
      <c r="AN283" s="1193" t="str">
        <f t="shared" si="194"/>
        <v/>
      </c>
      <c r="AO283" s="3399"/>
      <c r="AP283" s="1112"/>
      <c r="AQ283" s="1194">
        <f>+COUNTIF(F283:AJ283,"－")</f>
        <v>0</v>
      </c>
      <c r="AR283" s="1194">
        <f>+COUNTIF(F283:AJ283,"外")</f>
        <v>0</v>
      </c>
    </row>
    <row r="284" spans="2:44" s="1242" customFormat="1" ht="14.25" thickBot="1">
      <c r="B284" s="3394"/>
      <c r="C284" s="3397"/>
      <c r="D284" s="1217"/>
      <c r="E284" s="1218"/>
      <c r="F284" s="1268"/>
      <c r="G284" s="1257"/>
      <c r="H284" s="1257"/>
      <c r="I284" s="1257"/>
      <c r="J284" s="1257"/>
      <c r="K284" s="1257"/>
      <c r="L284" s="1257"/>
      <c r="M284" s="1257"/>
      <c r="N284" s="1257"/>
      <c r="O284" s="1257"/>
      <c r="P284" s="1257"/>
      <c r="Q284" s="1257"/>
      <c r="R284" s="1257"/>
      <c r="S284" s="1257"/>
      <c r="T284" s="1257"/>
      <c r="U284" s="1257"/>
      <c r="V284" s="1257"/>
      <c r="W284" s="1257"/>
      <c r="X284" s="1257"/>
      <c r="Y284" s="1257"/>
      <c r="Z284" s="1257"/>
      <c r="AA284" s="1257"/>
      <c r="AB284" s="1257"/>
      <c r="AC284" s="1257"/>
      <c r="AD284" s="1257"/>
      <c r="AE284" s="1257"/>
      <c r="AF284" s="1257"/>
      <c r="AG284" s="1257"/>
      <c r="AH284" s="1257"/>
      <c r="AI284" s="1257"/>
      <c r="AJ284" s="1269"/>
      <c r="AK284" s="1227" t="str">
        <f t="shared" si="191"/>
        <v/>
      </c>
      <c r="AL284" s="1209" t="str">
        <f t="shared" si="192"/>
        <v/>
      </c>
      <c r="AM284" s="1209" t="str">
        <f t="shared" si="193"/>
        <v/>
      </c>
      <c r="AN284" s="1193" t="str">
        <f t="shared" si="194"/>
        <v/>
      </c>
      <c r="AO284" s="3400"/>
      <c r="AP284" s="1112"/>
      <c r="AQ284" s="1194">
        <f>+COUNTIF(F284:AJ284,"－")</f>
        <v>0</v>
      </c>
      <c r="AR284" s="1194">
        <f>+COUNTIF(F284:AJ284,"外")</f>
        <v>0</v>
      </c>
    </row>
    <row r="285" spans="2:44" ht="14.25" thickBot="1">
      <c r="B285" s="1229"/>
      <c r="C285" s="1230"/>
      <c r="D285" s="1224"/>
      <c r="E285" s="1166"/>
      <c r="F285" s="1190"/>
      <c r="G285" s="1190"/>
      <c r="H285" s="1190"/>
      <c r="I285" s="1190"/>
      <c r="J285" s="1190"/>
      <c r="K285" s="1190"/>
      <c r="L285" s="1190"/>
      <c r="M285" s="1190"/>
      <c r="N285" s="1190"/>
      <c r="O285" s="1190"/>
      <c r="P285" s="1190"/>
      <c r="Q285" s="1190"/>
      <c r="R285" s="1190"/>
      <c r="S285" s="1190"/>
      <c r="T285" s="1190"/>
      <c r="U285" s="1190"/>
      <c r="V285" s="1190"/>
      <c r="W285" s="1190"/>
      <c r="X285" s="1190"/>
      <c r="Y285" s="1190"/>
      <c r="Z285" s="1190"/>
      <c r="AA285" s="1190"/>
      <c r="AB285" s="1190"/>
      <c r="AC285" s="1190"/>
      <c r="AD285" s="1190"/>
      <c r="AE285" s="1190"/>
      <c r="AF285" s="1190"/>
      <c r="AG285" s="1190"/>
      <c r="AH285" s="1190"/>
      <c r="AI285" s="1190"/>
      <c r="AJ285" s="1190"/>
      <c r="AK285" s="1231"/>
      <c r="AL285" s="1232"/>
      <c r="AN285" s="1233" t="s">
        <v>1998</v>
      </c>
      <c r="AO285" s="1234" t="e">
        <f>IF(AO269&gt;=0.285,"OK","NG")</f>
        <v>#DIV/0!</v>
      </c>
      <c r="AQ285" s="1232"/>
      <c r="AR285" s="1232"/>
    </row>
    <row r="286" spans="2:44" s="1242" customFormat="1">
      <c r="E286" s="1261"/>
      <c r="F286" s="1261"/>
      <c r="G286" s="1261"/>
      <c r="H286" s="1261"/>
      <c r="I286" s="1271"/>
      <c r="J286" s="1261"/>
      <c r="K286" s="1261"/>
      <c r="L286" s="1261"/>
      <c r="M286" s="1261"/>
      <c r="N286" s="1261"/>
      <c r="O286" s="1261"/>
      <c r="P286" s="1261"/>
      <c r="Q286" s="1261"/>
      <c r="R286" s="1261"/>
      <c r="S286" s="1261"/>
      <c r="T286" s="1261"/>
      <c r="U286" s="1261"/>
      <c r="V286" s="1261"/>
      <c r="W286" s="1261"/>
      <c r="X286" s="1261"/>
      <c r="Y286" s="1261"/>
      <c r="Z286" s="1261"/>
      <c r="AA286" s="1261"/>
      <c r="AB286" s="1261"/>
      <c r="AC286" s="1261"/>
      <c r="AD286" s="1261"/>
      <c r="AE286" s="1261"/>
      <c r="AF286" s="1261"/>
      <c r="AG286" s="1261"/>
      <c r="AH286" s="1261"/>
      <c r="AI286" s="1261"/>
      <c r="AJ286" s="1261"/>
      <c r="AL286" s="1261"/>
      <c r="AN286" s="1262"/>
    </row>
    <row r="287" spans="2:44" hidden="1">
      <c r="F287" s="1113" t="e">
        <f>YEAR(F290)</f>
        <v>#VALUE!</v>
      </c>
      <c r="G287" s="1113" t="e">
        <f>MONTH(F290)</f>
        <v>#VALUE!</v>
      </c>
    </row>
    <row r="288" spans="2:44">
      <c r="B288" s="3401"/>
      <c r="C288" s="3402"/>
      <c r="D288" s="3403"/>
      <c r="E288" s="1236" t="s">
        <v>1986</v>
      </c>
      <c r="F288" s="3410" t="e">
        <f>F290</f>
        <v>#VALUE!</v>
      </c>
      <c r="G288" s="3411"/>
      <c r="H288" s="3411"/>
      <c r="I288" s="3411"/>
      <c r="J288" s="3411"/>
      <c r="K288" s="3411"/>
      <c r="L288" s="3411"/>
      <c r="M288" s="3411"/>
      <c r="N288" s="3411"/>
      <c r="O288" s="3411"/>
      <c r="P288" s="3411"/>
      <c r="Q288" s="3411"/>
      <c r="R288" s="3411"/>
      <c r="S288" s="3411"/>
      <c r="T288" s="3411"/>
      <c r="U288" s="3411"/>
      <c r="V288" s="3411"/>
      <c r="W288" s="3411"/>
      <c r="X288" s="3411"/>
      <c r="Y288" s="3411"/>
      <c r="Z288" s="3411"/>
      <c r="AA288" s="3411"/>
      <c r="AB288" s="3411"/>
      <c r="AC288" s="3411"/>
      <c r="AD288" s="3411"/>
      <c r="AE288" s="3411"/>
      <c r="AF288" s="3411"/>
      <c r="AG288" s="3411"/>
      <c r="AH288" s="3411"/>
      <c r="AI288" s="3411"/>
      <c r="AJ288" s="3411"/>
      <c r="AK288" s="3413" t="s">
        <v>861</v>
      </c>
      <c r="AL288" s="3416" t="s">
        <v>862</v>
      </c>
      <c r="AM288" s="3419" t="s">
        <v>854</v>
      </c>
      <c r="AN288" s="3367" t="s">
        <v>1987</v>
      </c>
      <c r="AO288" s="3365" t="s">
        <v>1988</v>
      </c>
      <c r="AQ288" s="3388" t="s">
        <v>1989</v>
      </c>
      <c r="AR288" s="3388" t="s">
        <v>890</v>
      </c>
    </row>
    <row r="289" spans="2:44" ht="13.5" hidden="1" customHeight="1">
      <c r="B289" s="3404"/>
      <c r="C289" s="3405"/>
      <c r="D289" s="3406"/>
      <c r="E289" s="1237"/>
      <c r="F289" s="1173" t="e">
        <f>DATE($F287,$G287,1)</f>
        <v>#VALUE!</v>
      </c>
      <c r="G289" s="1173" t="e">
        <f t="shared" ref="G289:AJ289" si="195">F289+1</f>
        <v>#VALUE!</v>
      </c>
      <c r="H289" s="1173" t="e">
        <f t="shared" si="195"/>
        <v>#VALUE!</v>
      </c>
      <c r="I289" s="1173" t="e">
        <f t="shared" si="195"/>
        <v>#VALUE!</v>
      </c>
      <c r="J289" s="1173" t="e">
        <f t="shared" si="195"/>
        <v>#VALUE!</v>
      </c>
      <c r="K289" s="1173" t="e">
        <f t="shared" si="195"/>
        <v>#VALUE!</v>
      </c>
      <c r="L289" s="1173" t="e">
        <f t="shared" si="195"/>
        <v>#VALUE!</v>
      </c>
      <c r="M289" s="1173" t="e">
        <f t="shared" si="195"/>
        <v>#VALUE!</v>
      </c>
      <c r="N289" s="1173" t="e">
        <f t="shared" si="195"/>
        <v>#VALUE!</v>
      </c>
      <c r="O289" s="1173" t="e">
        <f t="shared" si="195"/>
        <v>#VALUE!</v>
      </c>
      <c r="P289" s="1173" t="e">
        <f t="shared" si="195"/>
        <v>#VALUE!</v>
      </c>
      <c r="Q289" s="1173" t="e">
        <f t="shared" si="195"/>
        <v>#VALUE!</v>
      </c>
      <c r="R289" s="1173" t="e">
        <f t="shared" si="195"/>
        <v>#VALUE!</v>
      </c>
      <c r="S289" s="1173" t="e">
        <f t="shared" si="195"/>
        <v>#VALUE!</v>
      </c>
      <c r="T289" s="1173" t="e">
        <f t="shared" si="195"/>
        <v>#VALUE!</v>
      </c>
      <c r="U289" s="1173" t="e">
        <f t="shared" si="195"/>
        <v>#VALUE!</v>
      </c>
      <c r="V289" s="1173" t="e">
        <f t="shared" si="195"/>
        <v>#VALUE!</v>
      </c>
      <c r="W289" s="1173" t="e">
        <f t="shared" si="195"/>
        <v>#VALUE!</v>
      </c>
      <c r="X289" s="1173" t="e">
        <f t="shared" si="195"/>
        <v>#VALUE!</v>
      </c>
      <c r="Y289" s="1173" t="e">
        <f t="shared" si="195"/>
        <v>#VALUE!</v>
      </c>
      <c r="Z289" s="1173" t="e">
        <f t="shared" si="195"/>
        <v>#VALUE!</v>
      </c>
      <c r="AA289" s="1173" t="e">
        <f t="shared" si="195"/>
        <v>#VALUE!</v>
      </c>
      <c r="AB289" s="1173" t="e">
        <f t="shared" si="195"/>
        <v>#VALUE!</v>
      </c>
      <c r="AC289" s="1173" t="e">
        <f t="shared" si="195"/>
        <v>#VALUE!</v>
      </c>
      <c r="AD289" s="1173" t="e">
        <f t="shared" si="195"/>
        <v>#VALUE!</v>
      </c>
      <c r="AE289" s="1173" t="e">
        <f t="shared" si="195"/>
        <v>#VALUE!</v>
      </c>
      <c r="AF289" s="1173" t="e">
        <f t="shared" si="195"/>
        <v>#VALUE!</v>
      </c>
      <c r="AG289" s="1173" t="e">
        <f t="shared" si="195"/>
        <v>#VALUE!</v>
      </c>
      <c r="AH289" s="1173" t="e">
        <f t="shared" si="195"/>
        <v>#VALUE!</v>
      </c>
      <c r="AI289" s="1173" t="e">
        <f t="shared" si="195"/>
        <v>#VALUE!</v>
      </c>
      <c r="AJ289" s="1173" t="e">
        <f t="shared" si="195"/>
        <v>#VALUE!</v>
      </c>
      <c r="AK289" s="3414"/>
      <c r="AL289" s="3417"/>
      <c r="AM289" s="3420"/>
      <c r="AN289" s="3367"/>
      <c r="AO289" s="3365"/>
      <c r="AQ289" s="3388"/>
      <c r="AR289" s="3388"/>
    </row>
    <row r="290" spans="2:44">
      <c r="B290" s="3404"/>
      <c r="C290" s="3405"/>
      <c r="D290" s="3406"/>
      <c r="E290" s="1238" t="s">
        <v>1990</v>
      </c>
      <c r="F290" s="1239" t="e">
        <f>IF(EDATE(F265,1)&gt;$F$7,"",EDATE(F265,1))</f>
        <v>#VALUE!</v>
      </c>
      <c r="G290" s="1173" t="e">
        <f t="shared" ref="G290:AJ290" si="196">IF(G289&gt;$F$7,"",IF(F290=EOMONTH(DATE($F287,$G287,1),0),"",IF(F290="","",F290+1)))</f>
        <v>#VALUE!</v>
      </c>
      <c r="H290" s="1173" t="e">
        <f t="shared" si="196"/>
        <v>#VALUE!</v>
      </c>
      <c r="I290" s="1173" t="e">
        <f t="shared" si="196"/>
        <v>#VALUE!</v>
      </c>
      <c r="J290" s="1173" t="e">
        <f t="shared" si="196"/>
        <v>#VALUE!</v>
      </c>
      <c r="K290" s="1173" t="e">
        <f t="shared" si="196"/>
        <v>#VALUE!</v>
      </c>
      <c r="L290" s="1173" t="e">
        <f t="shared" si="196"/>
        <v>#VALUE!</v>
      </c>
      <c r="M290" s="1173" t="e">
        <f t="shared" si="196"/>
        <v>#VALUE!</v>
      </c>
      <c r="N290" s="1173" t="e">
        <f t="shared" si="196"/>
        <v>#VALUE!</v>
      </c>
      <c r="O290" s="1173" t="e">
        <f t="shared" si="196"/>
        <v>#VALUE!</v>
      </c>
      <c r="P290" s="1173" t="e">
        <f t="shared" si="196"/>
        <v>#VALUE!</v>
      </c>
      <c r="Q290" s="1173" t="e">
        <f t="shared" si="196"/>
        <v>#VALUE!</v>
      </c>
      <c r="R290" s="1173" t="e">
        <f t="shared" si="196"/>
        <v>#VALUE!</v>
      </c>
      <c r="S290" s="1173" t="e">
        <f t="shared" si="196"/>
        <v>#VALUE!</v>
      </c>
      <c r="T290" s="1173" t="e">
        <f t="shared" si="196"/>
        <v>#VALUE!</v>
      </c>
      <c r="U290" s="1173" t="e">
        <f t="shared" si="196"/>
        <v>#VALUE!</v>
      </c>
      <c r="V290" s="1173" t="e">
        <f t="shared" si="196"/>
        <v>#VALUE!</v>
      </c>
      <c r="W290" s="1173" t="e">
        <f t="shared" si="196"/>
        <v>#VALUE!</v>
      </c>
      <c r="X290" s="1173" t="e">
        <f t="shared" si="196"/>
        <v>#VALUE!</v>
      </c>
      <c r="Y290" s="1173" t="e">
        <f t="shared" si="196"/>
        <v>#VALUE!</v>
      </c>
      <c r="Z290" s="1173" t="e">
        <f t="shared" si="196"/>
        <v>#VALUE!</v>
      </c>
      <c r="AA290" s="1173" t="e">
        <f t="shared" si="196"/>
        <v>#VALUE!</v>
      </c>
      <c r="AB290" s="1173" t="e">
        <f t="shared" si="196"/>
        <v>#VALUE!</v>
      </c>
      <c r="AC290" s="1173" t="e">
        <f t="shared" si="196"/>
        <v>#VALUE!</v>
      </c>
      <c r="AD290" s="1173" t="e">
        <f t="shared" si="196"/>
        <v>#VALUE!</v>
      </c>
      <c r="AE290" s="1173" t="e">
        <f t="shared" si="196"/>
        <v>#VALUE!</v>
      </c>
      <c r="AF290" s="1173" t="e">
        <f t="shared" si="196"/>
        <v>#VALUE!</v>
      </c>
      <c r="AG290" s="1173" t="e">
        <f t="shared" si="196"/>
        <v>#VALUE!</v>
      </c>
      <c r="AH290" s="1173" t="e">
        <f t="shared" si="196"/>
        <v>#VALUE!</v>
      </c>
      <c r="AI290" s="1173" t="e">
        <f t="shared" si="196"/>
        <v>#VALUE!</v>
      </c>
      <c r="AJ290" s="1173" t="e">
        <f t="shared" si="196"/>
        <v>#VALUE!</v>
      </c>
      <c r="AK290" s="3414"/>
      <c r="AL290" s="3417"/>
      <c r="AM290" s="3420"/>
      <c r="AN290" s="3367"/>
      <c r="AO290" s="3365"/>
      <c r="AQ290" s="3388"/>
      <c r="AR290" s="3388"/>
    </row>
    <row r="291" spans="2:44" s="1242" customFormat="1">
      <c r="B291" s="3407"/>
      <c r="C291" s="3408"/>
      <c r="D291" s="3409"/>
      <c r="E291" s="1240" t="s">
        <v>846</v>
      </c>
      <c r="F291" s="1241" t="str">
        <f>IFERROR(TEXT(WEEKDAY(+F290),"aaa"),"")</f>
        <v/>
      </c>
      <c r="G291" s="1241" t="str">
        <f t="shared" ref="G291:AJ291" si="197">IFERROR(TEXT(WEEKDAY(+G290),"aaa"),"")</f>
        <v/>
      </c>
      <c r="H291" s="1241" t="str">
        <f t="shared" si="197"/>
        <v/>
      </c>
      <c r="I291" s="1241" t="str">
        <f t="shared" si="197"/>
        <v/>
      </c>
      <c r="J291" s="1241" t="str">
        <f t="shared" si="197"/>
        <v/>
      </c>
      <c r="K291" s="1241" t="str">
        <f t="shared" si="197"/>
        <v/>
      </c>
      <c r="L291" s="1241" t="str">
        <f t="shared" si="197"/>
        <v/>
      </c>
      <c r="M291" s="1241" t="str">
        <f t="shared" si="197"/>
        <v/>
      </c>
      <c r="N291" s="1241" t="str">
        <f t="shared" si="197"/>
        <v/>
      </c>
      <c r="O291" s="1241" t="str">
        <f t="shared" si="197"/>
        <v/>
      </c>
      <c r="P291" s="1241" t="str">
        <f t="shared" si="197"/>
        <v/>
      </c>
      <c r="Q291" s="1241" t="str">
        <f t="shared" si="197"/>
        <v/>
      </c>
      <c r="R291" s="1241" t="str">
        <f t="shared" si="197"/>
        <v/>
      </c>
      <c r="S291" s="1241" t="str">
        <f t="shared" si="197"/>
        <v/>
      </c>
      <c r="T291" s="1241" t="str">
        <f t="shared" si="197"/>
        <v/>
      </c>
      <c r="U291" s="1241" t="str">
        <f t="shared" si="197"/>
        <v/>
      </c>
      <c r="V291" s="1241" t="str">
        <f t="shared" si="197"/>
        <v/>
      </c>
      <c r="W291" s="1241" t="str">
        <f t="shared" si="197"/>
        <v/>
      </c>
      <c r="X291" s="1241" t="str">
        <f t="shared" si="197"/>
        <v/>
      </c>
      <c r="Y291" s="1241" t="str">
        <f t="shared" si="197"/>
        <v/>
      </c>
      <c r="Z291" s="1241" t="str">
        <f t="shared" si="197"/>
        <v/>
      </c>
      <c r="AA291" s="1241" t="str">
        <f t="shared" si="197"/>
        <v/>
      </c>
      <c r="AB291" s="1241" t="str">
        <f t="shared" si="197"/>
        <v/>
      </c>
      <c r="AC291" s="1241" t="str">
        <f t="shared" si="197"/>
        <v/>
      </c>
      <c r="AD291" s="1241" t="str">
        <f t="shared" si="197"/>
        <v/>
      </c>
      <c r="AE291" s="1241" t="str">
        <f t="shared" si="197"/>
        <v/>
      </c>
      <c r="AF291" s="1241" t="str">
        <f t="shared" si="197"/>
        <v/>
      </c>
      <c r="AG291" s="1241" t="str">
        <f t="shared" si="197"/>
        <v/>
      </c>
      <c r="AH291" s="1241" t="str">
        <f t="shared" si="197"/>
        <v/>
      </c>
      <c r="AI291" s="1241" t="str">
        <f t="shared" si="197"/>
        <v/>
      </c>
      <c r="AJ291" s="1241" t="str">
        <f t="shared" si="197"/>
        <v/>
      </c>
      <c r="AK291" s="3414"/>
      <c r="AL291" s="3417"/>
      <c r="AM291" s="3420"/>
      <c r="AN291" s="3367"/>
      <c r="AO291" s="3365"/>
      <c r="AP291" s="1112"/>
      <c r="AQ291" s="3388"/>
      <c r="AR291" s="3388"/>
    </row>
    <row r="292" spans="2:44" s="1242" customFormat="1" ht="21" customHeight="1">
      <c r="B292" s="1243" t="s">
        <v>1991</v>
      </c>
      <c r="C292" s="1244" t="s">
        <v>1971</v>
      </c>
      <c r="D292" s="1180" t="s">
        <v>1993</v>
      </c>
      <c r="E292" s="1181" t="s">
        <v>1994</v>
      </c>
      <c r="F292" s="1182" t="s">
        <v>891</v>
      </c>
      <c r="G292" s="1183" t="s">
        <v>891</v>
      </c>
      <c r="H292" s="1183" t="s">
        <v>891</v>
      </c>
      <c r="I292" s="1183" t="s">
        <v>891</v>
      </c>
      <c r="J292" s="1183" t="s">
        <v>891</v>
      </c>
      <c r="K292" s="1183" t="s">
        <v>891</v>
      </c>
      <c r="L292" s="1183" t="s">
        <v>891</v>
      </c>
      <c r="M292" s="1183" t="s">
        <v>891</v>
      </c>
      <c r="N292" s="1183" t="s">
        <v>891</v>
      </c>
      <c r="O292" s="1183" t="s">
        <v>891</v>
      </c>
      <c r="P292" s="1183" t="s">
        <v>891</v>
      </c>
      <c r="Q292" s="1183" t="s">
        <v>891</v>
      </c>
      <c r="R292" s="1183" t="s">
        <v>891</v>
      </c>
      <c r="S292" s="1183" t="s">
        <v>891</v>
      </c>
      <c r="T292" s="1183" t="s">
        <v>891</v>
      </c>
      <c r="U292" s="1183" t="s">
        <v>891</v>
      </c>
      <c r="V292" s="1183" t="s">
        <v>891</v>
      </c>
      <c r="W292" s="1183" t="s">
        <v>891</v>
      </c>
      <c r="X292" s="1183" t="s">
        <v>891</v>
      </c>
      <c r="Y292" s="1183" t="s">
        <v>891</v>
      </c>
      <c r="Z292" s="1183" t="s">
        <v>891</v>
      </c>
      <c r="AA292" s="1183" t="s">
        <v>891</v>
      </c>
      <c r="AB292" s="1183" t="s">
        <v>891</v>
      </c>
      <c r="AC292" s="1183" t="s">
        <v>891</v>
      </c>
      <c r="AD292" s="1183" t="s">
        <v>891</v>
      </c>
      <c r="AE292" s="1183" t="s">
        <v>891</v>
      </c>
      <c r="AF292" s="1183" t="s">
        <v>891</v>
      </c>
      <c r="AG292" s="1183" t="s">
        <v>891</v>
      </c>
      <c r="AH292" s="1183" t="s">
        <v>891</v>
      </c>
      <c r="AI292" s="1183" t="s">
        <v>891</v>
      </c>
      <c r="AJ292" s="1265" t="s">
        <v>891</v>
      </c>
      <c r="AK292" s="3415"/>
      <c r="AL292" s="3418"/>
      <c r="AM292" s="3421"/>
      <c r="AN292" s="1185" t="s">
        <v>1980</v>
      </c>
      <c r="AO292" s="1184" t="s">
        <v>889</v>
      </c>
      <c r="AP292" s="1112"/>
      <c r="AQ292" s="3389"/>
      <c r="AR292" s="3389"/>
    </row>
    <row r="293" spans="2:44" s="1242" customFormat="1" ht="13.5" customHeight="1">
      <c r="B293" s="3392" t="s">
        <v>856</v>
      </c>
      <c r="C293" s="3395" t="s">
        <v>857</v>
      </c>
      <c r="D293" s="1186" t="s">
        <v>1981</v>
      </c>
      <c r="E293" s="1187"/>
      <c r="F293" s="1266"/>
      <c r="G293" s="1252"/>
      <c r="H293" s="1252"/>
      <c r="I293" s="1252"/>
      <c r="J293" s="1252"/>
      <c r="K293" s="1252"/>
      <c r="L293" s="1252"/>
      <c r="M293" s="1252"/>
      <c r="N293" s="1252"/>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67"/>
      <c r="AK293" s="1191">
        <f>IF(D293="","",COUNT($F$290:$AJ$290)-AL293)</f>
        <v>0</v>
      </c>
      <c r="AL293" s="1192">
        <f>IF(D293="","",AQ293+AR293)</f>
        <v>0</v>
      </c>
      <c r="AM293" s="1192">
        <f>IF(D293="","",COUNTIF(F293:AJ293,"休"))</f>
        <v>0</v>
      </c>
      <c r="AN293" s="1193" t="str">
        <f>IF(D293="","",IFERROR(ROUND(AM293/AK293,3),""))</f>
        <v/>
      </c>
      <c r="AO293" s="3398" t="e">
        <f>ROUND(AVERAGE(AN293:AN308),3)</f>
        <v>#DIV/0!</v>
      </c>
      <c r="AP293" s="1112"/>
      <c r="AQ293" s="1194">
        <f>+COUNTIF(F293:AJ293,"－")</f>
        <v>0</v>
      </c>
      <c r="AR293" s="1194">
        <f>+COUNTIF(F293:AJ293,"外")</f>
        <v>0</v>
      </c>
    </row>
    <row r="294" spans="2:44" s="1242" customFormat="1" ht="13.5" customHeight="1">
      <c r="B294" s="3393"/>
      <c r="C294" s="3396"/>
      <c r="D294" s="1195" t="s">
        <v>1982</v>
      </c>
      <c r="E294" s="1187"/>
      <c r="F294" s="1196"/>
      <c r="G294" s="1197"/>
      <c r="H294" s="1197"/>
      <c r="I294" s="1197"/>
      <c r="J294" s="1197"/>
      <c r="K294" s="1197"/>
      <c r="L294" s="1197"/>
      <c r="M294" s="1197"/>
      <c r="N294" s="1197"/>
      <c r="O294" s="1197"/>
      <c r="P294" s="1197"/>
      <c r="Q294" s="1197"/>
      <c r="R294" s="1197"/>
      <c r="S294" s="1197"/>
      <c r="T294" s="1197"/>
      <c r="U294" s="1197"/>
      <c r="V294" s="1197"/>
      <c r="W294" s="1197"/>
      <c r="X294" s="1197"/>
      <c r="Y294" s="1197"/>
      <c r="Z294" s="1197"/>
      <c r="AA294" s="1197"/>
      <c r="AB294" s="1197"/>
      <c r="AC294" s="1197"/>
      <c r="AD294" s="1197"/>
      <c r="AE294" s="1197"/>
      <c r="AF294" s="1197"/>
      <c r="AG294" s="1197"/>
      <c r="AH294" s="1197"/>
      <c r="AI294" s="1197"/>
      <c r="AJ294" s="1249"/>
      <c r="AK294" s="1191">
        <f t="shared" ref="AK294:AK298" si="198">IF(D294="","",COUNT($F$290:$AJ$290)-AL294)</f>
        <v>0</v>
      </c>
      <c r="AL294" s="1192">
        <f t="shared" ref="AL294:AL298" si="199">IF(D294="","",AQ294+AR294)</f>
        <v>0</v>
      </c>
      <c r="AM294" s="1192">
        <f t="shared" ref="AM294:AM298" si="200">IF(D294="","",COUNTIF(F294:AJ294,"休"))</f>
        <v>0</v>
      </c>
      <c r="AN294" s="1193" t="str">
        <f t="shared" ref="AN294:AN298" si="201">IF(D294="","",IFERROR(ROUND(AM294/AK294,3),""))</f>
        <v/>
      </c>
      <c r="AO294" s="3399"/>
      <c r="AP294" s="1112"/>
      <c r="AQ294" s="1194">
        <f>+COUNTIF(F294:AJ294,"－")</f>
        <v>0</v>
      </c>
      <c r="AR294" s="1194">
        <f>+COUNTIF(F294:AJ294,"外")</f>
        <v>0</v>
      </c>
    </row>
    <row r="295" spans="2:44" s="1242" customFormat="1">
      <c r="B295" s="3393"/>
      <c r="C295" s="3396"/>
      <c r="D295" s="1201" t="s">
        <v>1983</v>
      </c>
      <c r="E295" s="1187"/>
      <c r="F295" s="1196"/>
      <c r="G295" s="1197"/>
      <c r="H295" s="1197"/>
      <c r="I295" s="1197"/>
      <c r="J295" s="1197"/>
      <c r="K295" s="1197"/>
      <c r="L295" s="1197"/>
      <c r="M295" s="1197"/>
      <c r="N295" s="1197"/>
      <c r="O295" s="1197"/>
      <c r="P295" s="1197"/>
      <c r="Q295" s="1197"/>
      <c r="R295" s="1197"/>
      <c r="S295" s="1197"/>
      <c r="T295" s="1197"/>
      <c r="U295" s="1197"/>
      <c r="V295" s="1197"/>
      <c r="W295" s="1197"/>
      <c r="X295" s="1197"/>
      <c r="Y295" s="1197"/>
      <c r="Z295" s="1197"/>
      <c r="AA295" s="1197"/>
      <c r="AB295" s="1197"/>
      <c r="AC295" s="1197"/>
      <c r="AD295" s="1197"/>
      <c r="AE295" s="1197"/>
      <c r="AF295" s="1197"/>
      <c r="AG295" s="1197"/>
      <c r="AH295" s="1197"/>
      <c r="AI295" s="1197"/>
      <c r="AJ295" s="1249"/>
      <c r="AK295" s="1191">
        <f t="shared" si="198"/>
        <v>0</v>
      </c>
      <c r="AL295" s="1192">
        <f t="shared" si="199"/>
        <v>0</v>
      </c>
      <c r="AM295" s="1192">
        <f t="shared" si="200"/>
        <v>0</v>
      </c>
      <c r="AN295" s="1193" t="str">
        <f t="shared" si="201"/>
        <v/>
      </c>
      <c r="AO295" s="3399"/>
      <c r="AP295" s="1112"/>
      <c r="AQ295" s="1194">
        <f>+COUNTIF(F295:AJ295,"－")</f>
        <v>0</v>
      </c>
      <c r="AR295" s="1194">
        <f t="shared" ref="AR295:AR298" si="202">+COUNTIF(F295:AJ295,"外")</f>
        <v>0</v>
      </c>
    </row>
    <row r="296" spans="2:44" s="1242" customFormat="1">
      <c r="B296" s="3393"/>
      <c r="C296" s="3396"/>
      <c r="D296" s="1201" t="s">
        <v>1984</v>
      </c>
      <c r="E296" s="1202"/>
      <c r="F296" s="1196"/>
      <c r="G296" s="1197"/>
      <c r="H296" s="1197"/>
      <c r="I296" s="1197"/>
      <c r="J296" s="1197"/>
      <c r="K296" s="1197"/>
      <c r="L296" s="1197"/>
      <c r="M296" s="1197"/>
      <c r="N296" s="1197"/>
      <c r="O296" s="1197"/>
      <c r="P296" s="1197"/>
      <c r="Q296" s="1197"/>
      <c r="R296" s="1197"/>
      <c r="S296" s="1197"/>
      <c r="T296" s="1197"/>
      <c r="U296" s="1197"/>
      <c r="V296" s="1197"/>
      <c r="W296" s="1197"/>
      <c r="X296" s="1197"/>
      <c r="Y296" s="1197"/>
      <c r="Z296" s="1197"/>
      <c r="AA296" s="1197"/>
      <c r="AB296" s="1197"/>
      <c r="AC296" s="1197"/>
      <c r="AD296" s="1197"/>
      <c r="AE296" s="1197"/>
      <c r="AF296" s="1197"/>
      <c r="AG296" s="1197"/>
      <c r="AH296" s="1197"/>
      <c r="AI296" s="1197"/>
      <c r="AJ296" s="1249"/>
      <c r="AK296" s="1191">
        <f t="shared" si="198"/>
        <v>0</v>
      </c>
      <c r="AL296" s="1192">
        <f t="shared" si="199"/>
        <v>0</v>
      </c>
      <c r="AM296" s="1192">
        <f t="shared" si="200"/>
        <v>0</v>
      </c>
      <c r="AN296" s="1193" t="str">
        <f t="shared" si="201"/>
        <v/>
      </c>
      <c r="AO296" s="3399"/>
      <c r="AP296" s="1112"/>
      <c r="AQ296" s="1194">
        <f>+COUNTIF(F296:AJ296,"－")</f>
        <v>0</v>
      </c>
      <c r="AR296" s="1194">
        <f t="shared" si="202"/>
        <v>0</v>
      </c>
    </row>
    <row r="297" spans="2:44" s="1242" customFormat="1">
      <c r="B297" s="3393"/>
      <c r="C297" s="3396"/>
      <c r="D297" s="1201" t="s">
        <v>1985</v>
      </c>
      <c r="E297" s="1187"/>
      <c r="F297" s="1196"/>
      <c r="G297" s="1197"/>
      <c r="H297" s="1197"/>
      <c r="I297" s="1197"/>
      <c r="J297" s="1197"/>
      <c r="K297" s="1197"/>
      <c r="L297" s="1197"/>
      <c r="M297" s="1197"/>
      <c r="N297" s="1197"/>
      <c r="O297" s="1197"/>
      <c r="P297" s="1197"/>
      <c r="Q297" s="1197"/>
      <c r="R297" s="1197"/>
      <c r="S297" s="1197"/>
      <c r="T297" s="1197"/>
      <c r="U297" s="1197"/>
      <c r="V297" s="1197"/>
      <c r="W297" s="1197"/>
      <c r="X297" s="1197"/>
      <c r="Y297" s="1197"/>
      <c r="Z297" s="1197"/>
      <c r="AA297" s="1197"/>
      <c r="AB297" s="1197"/>
      <c r="AC297" s="1197"/>
      <c r="AD297" s="1197"/>
      <c r="AE297" s="1197"/>
      <c r="AF297" s="1197"/>
      <c r="AG297" s="1197"/>
      <c r="AH297" s="1197"/>
      <c r="AI297" s="1197"/>
      <c r="AJ297" s="1249"/>
      <c r="AK297" s="1191">
        <f t="shared" si="198"/>
        <v>0</v>
      </c>
      <c r="AL297" s="1192">
        <f t="shared" si="199"/>
        <v>0</v>
      </c>
      <c r="AM297" s="1192">
        <f t="shared" si="200"/>
        <v>0</v>
      </c>
      <c r="AN297" s="1193" t="str">
        <f t="shared" si="201"/>
        <v/>
      </c>
      <c r="AO297" s="3399"/>
      <c r="AP297" s="1112"/>
      <c r="AQ297" s="1194">
        <f t="shared" ref="AQ297:AQ298" si="203">+COUNTIF(F297:AJ297,"－")</f>
        <v>0</v>
      </c>
      <c r="AR297" s="1194">
        <f t="shared" si="202"/>
        <v>0</v>
      </c>
    </row>
    <row r="298" spans="2:44" s="1242" customFormat="1">
      <c r="B298" s="3394"/>
      <c r="C298" s="3397"/>
      <c r="D298" s="1203">
        <f>E$29</f>
        <v>0</v>
      </c>
      <c r="E298" s="1204"/>
      <c r="F298" s="1268"/>
      <c r="G298" s="1257"/>
      <c r="H298" s="1257"/>
      <c r="I298" s="1257"/>
      <c r="J298" s="1257"/>
      <c r="K298" s="1257"/>
      <c r="L298" s="1257"/>
      <c r="M298" s="1257"/>
      <c r="N298" s="1257"/>
      <c r="O298" s="1257"/>
      <c r="P298" s="1257"/>
      <c r="Q298" s="1257"/>
      <c r="R298" s="1257"/>
      <c r="S298" s="1257"/>
      <c r="T298" s="1257"/>
      <c r="U298" s="1257"/>
      <c r="V298" s="1257"/>
      <c r="W298" s="1257"/>
      <c r="X298" s="1257"/>
      <c r="Y298" s="1257"/>
      <c r="Z298" s="1257"/>
      <c r="AA298" s="1257"/>
      <c r="AB298" s="1257"/>
      <c r="AC298" s="1257"/>
      <c r="AD298" s="1257"/>
      <c r="AE298" s="1257"/>
      <c r="AF298" s="1257"/>
      <c r="AG298" s="1257"/>
      <c r="AH298" s="1257"/>
      <c r="AI298" s="1257"/>
      <c r="AJ298" s="1269"/>
      <c r="AK298" s="1191">
        <f t="shared" si="198"/>
        <v>0</v>
      </c>
      <c r="AL298" s="1192">
        <f t="shared" si="199"/>
        <v>0</v>
      </c>
      <c r="AM298" s="1209">
        <f t="shared" si="200"/>
        <v>0</v>
      </c>
      <c r="AN298" s="1193" t="str">
        <f t="shared" si="201"/>
        <v/>
      </c>
      <c r="AO298" s="3399"/>
      <c r="AP298" s="1112"/>
      <c r="AQ298" s="1194">
        <f t="shared" si="203"/>
        <v>0</v>
      </c>
      <c r="AR298" s="1194">
        <f t="shared" si="202"/>
        <v>0</v>
      </c>
    </row>
    <row r="299" spans="2:44" s="1242" customFormat="1" ht="15">
      <c r="B299" s="3392" t="s">
        <v>858</v>
      </c>
      <c r="C299" s="3395" t="s">
        <v>859</v>
      </c>
      <c r="D299" s="1180" t="s">
        <v>1972</v>
      </c>
      <c r="E299" s="1210" t="s">
        <v>1994</v>
      </c>
      <c r="F299" s="1182" t="s">
        <v>2011</v>
      </c>
      <c r="G299" s="1183" t="s">
        <v>2013</v>
      </c>
      <c r="H299" s="1183" t="s">
        <v>2013</v>
      </c>
      <c r="I299" s="1183" t="s">
        <v>2013</v>
      </c>
      <c r="J299" s="1183" t="s">
        <v>2010</v>
      </c>
      <c r="K299" s="1183" t="s">
        <v>2013</v>
      </c>
      <c r="L299" s="1183" t="s">
        <v>2011</v>
      </c>
      <c r="M299" s="1183" t="s">
        <v>2013</v>
      </c>
      <c r="N299" s="1183" t="s">
        <v>2010</v>
      </c>
      <c r="O299" s="1183" t="s">
        <v>2013</v>
      </c>
      <c r="P299" s="1183" t="s">
        <v>2013</v>
      </c>
      <c r="Q299" s="1183" t="s">
        <v>2013</v>
      </c>
      <c r="R299" s="1183" t="s">
        <v>2013</v>
      </c>
      <c r="S299" s="1183" t="s">
        <v>2013</v>
      </c>
      <c r="T299" s="1183" t="s">
        <v>2010</v>
      </c>
      <c r="U299" s="1183" t="s">
        <v>2013</v>
      </c>
      <c r="V299" s="1183" t="s">
        <v>2013</v>
      </c>
      <c r="W299" s="1183" t="s">
        <v>2013</v>
      </c>
      <c r="X299" s="1183" t="s">
        <v>2013</v>
      </c>
      <c r="Y299" s="1183" t="s">
        <v>2013</v>
      </c>
      <c r="Z299" s="1183" t="s">
        <v>2010</v>
      </c>
      <c r="AA299" s="1183" t="s">
        <v>2013</v>
      </c>
      <c r="AB299" s="1183" t="s">
        <v>2013</v>
      </c>
      <c r="AC299" s="1183" t="s">
        <v>2013</v>
      </c>
      <c r="AD299" s="1183" t="s">
        <v>2010</v>
      </c>
      <c r="AE299" s="1183" t="s">
        <v>2013</v>
      </c>
      <c r="AF299" s="1183" t="s">
        <v>2012</v>
      </c>
      <c r="AG299" s="1183" t="s">
        <v>2010</v>
      </c>
      <c r="AH299" s="1183" t="s">
        <v>2013</v>
      </c>
      <c r="AI299" s="1183" t="s">
        <v>2012</v>
      </c>
      <c r="AJ299" s="1265" t="s">
        <v>2010</v>
      </c>
      <c r="AK299" s="1212"/>
      <c r="AL299" s="1194"/>
      <c r="AM299" s="1213"/>
      <c r="AN299" s="1214"/>
      <c r="AO299" s="3399"/>
      <c r="AP299" s="1112"/>
      <c r="AQ299" s="1116"/>
      <c r="AR299" s="1116"/>
    </row>
    <row r="300" spans="2:44" s="1242" customFormat="1">
      <c r="B300" s="3393"/>
      <c r="C300" s="3396"/>
      <c r="D300" s="1215" t="s">
        <v>1981</v>
      </c>
      <c r="E300" s="1187"/>
      <c r="F300" s="1256"/>
      <c r="G300" s="1207"/>
      <c r="H300" s="1207"/>
      <c r="I300" s="1207"/>
      <c r="J300" s="1207"/>
      <c r="K300" s="1207"/>
      <c r="L300" s="1207"/>
      <c r="M300" s="1207"/>
      <c r="N300" s="1207"/>
      <c r="O300" s="1207"/>
      <c r="P300" s="1207"/>
      <c r="Q300" s="1207"/>
      <c r="R300" s="1207"/>
      <c r="S300" s="1207"/>
      <c r="T300" s="1207"/>
      <c r="U300" s="1207"/>
      <c r="V300" s="1207"/>
      <c r="W300" s="1207"/>
      <c r="X300" s="1207"/>
      <c r="Y300" s="1207"/>
      <c r="Z300" s="1207"/>
      <c r="AA300" s="1207"/>
      <c r="AB300" s="1207"/>
      <c r="AC300" s="1207"/>
      <c r="AD300" s="1207"/>
      <c r="AE300" s="1207"/>
      <c r="AF300" s="1207"/>
      <c r="AG300" s="1207"/>
      <c r="AH300" s="1207"/>
      <c r="AI300" s="1207"/>
      <c r="AJ300" s="1270"/>
      <c r="AK300" s="1191">
        <f>IF(D300="","",COUNT($F$290:$AJ$290)-AL300)</f>
        <v>0</v>
      </c>
      <c r="AL300" s="1192">
        <f>IF(D300="","",AQ300+AR300)</f>
        <v>0</v>
      </c>
      <c r="AM300" s="1192">
        <f>IF(D300="","",COUNTIF(F300:AJ300,"休"))</f>
        <v>0</v>
      </c>
      <c r="AN300" s="1193" t="str">
        <f>IF(D300="","",IFERROR(ROUND(AM300/AK300,3),""))</f>
        <v/>
      </c>
      <c r="AO300" s="3399"/>
      <c r="AP300" s="1112"/>
      <c r="AQ300" s="1194">
        <f>+COUNTIF(F300:AJ300,"－")</f>
        <v>0</v>
      </c>
      <c r="AR300" s="1194">
        <f>+COUNTIF(F300:AJ300,"外")</f>
        <v>0</v>
      </c>
    </row>
    <row r="301" spans="2:44" s="1242" customFormat="1">
      <c r="B301" s="3393"/>
      <c r="C301" s="3396"/>
      <c r="D301" s="1195" t="s">
        <v>1982</v>
      </c>
      <c r="E301" s="1216"/>
      <c r="F301" s="1196"/>
      <c r="G301" s="1197"/>
      <c r="H301" s="1197"/>
      <c r="I301" s="1197"/>
      <c r="J301" s="1197"/>
      <c r="K301" s="1197"/>
      <c r="L301" s="1197"/>
      <c r="M301" s="1197"/>
      <c r="N301" s="1197"/>
      <c r="O301" s="1197"/>
      <c r="P301" s="1197"/>
      <c r="Q301" s="1197"/>
      <c r="R301" s="1197"/>
      <c r="S301" s="1197"/>
      <c r="T301" s="1197"/>
      <c r="U301" s="1197"/>
      <c r="V301" s="1197"/>
      <c r="W301" s="1197"/>
      <c r="X301" s="1197"/>
      <c r="Y301" s="1197"/>
      <c r="Z301" s="1197"/>
      <c r="AA301" s="1197"/>
      <c r="AB301" s="1197"/>
      <c r="AC301" s="1197"/>
      <c r="AD301" s="1197"/>
      <c r="AE301" s="1197"/>
      <c r="AF301" s="1197"/>
      <c r="AG301" s="1197"/>
      <c r="AH301" s="1197"/>
      <c r="AI301" s="1197"/>
      <c r="AJ301" s="1249"/>
      <c r="AK301" s="1191">
        <f t="shared" ref="AK301:AK303" si="204">IF(D301="","",COUNT($F$290:$AJ$290)-AL301)</f>
        <v>0</v>
      </c>
      <c r="AL301" s="1192">
        <f t="shared" ref="AL301:AL303" si="205">IF(D301="","",AQ301+AR301)</f>
        <v>0</v>
      </c>
      <c r="AM301" s="1192">
        <f t="shared" ref="AM301:AM303" si="206">IF(D301="","",COUNTIF(F301:AJ301,"休"))</f>
        <v>0</v>
      </c>
      <c r="AN301" s="1193" t="str">
        <f t="shared" ref="AN301:AN303" si="207">IF(D301="","",IFERROR(ROUND(AM301/AK301,3),""))</f>
        <v/>
      </c>
      <c r="AO301" s="3399"/>
      <c r="AP301" s="1112"/>
      <c r="AQ301" s="1194">
        <f>+COUNTIF(F301:AJ301,"－")</f>
        <v>0</v>
      </c>
      <c r="AR301" s="1194">
        <f>+COUNTIF(F301:AJ301,"外")</f>
        <v>0</v>
      </c>
    </row>
    <row r="302" spans="2:44" s="1242" customFormat="1">
      <c r="B302" s="3393"/>
      <c r="C302" s="3396"/>
      <c r="D302" s="1112"/>
      <c r="E302" s="1216"/>
      <c r="F302" s="1196"/>
      <c r="G302" s="1197"/>
      <c r="H302" s="1197"/>
      <c r="I302" s="1197"/>
      <c r="J302" s="1197"/>
      <c r="K302" s="1197"/>
      <c r="L302" s="1197"/>
      <c r="M302" s="1197"/>
      <c r="N302" s="1197"/>
      <c r="O302" s="1197"/>
      <c r="P302" s="1197"/>
      <c r="Q302" s="1197"/>
      <c r="R302" s="1197"/>
      <c r="S302" s="1197"/>
      <c r="T302" s="1197"/>
      <c r="U302" s="1197"/>
      <c r="V302" s="1197"/>
      <c r="W302" s="1197"/>
      <c r="X302" s="1197"/>
      <c r="Y302" s="1197"/>
      <c r="Z302" s="1197"/>
      <c r="AA302" s="1197"/>
      <c r="AB302" s="1197"/>
      <c r="AC302" s="1197"/>
      <c r="AD302" s="1197"/>
      <c r="AE302" s="1197"/>
      <c r="AF302" s="1197"/>
      <c r="AG302" s="1197"/>
      <c r="AH302" s="1197"/>
      <c r="AI302" s="1197"/>
      <c r="AJ302" s="1249"/>
      <c r="AK302" s="1191" t="str">
        <f t="shared" si="204"/>
        <v/>
      </c>
      <c r="AL302" s="1192" t="str">
        <f t="shared" si="205"/>
        <v/>
      </c>
      <c r="AM302" s="1192" t="str">
        <f t="shared" si="206"/>
        <v/>
      </c>
      <c r="AN302" s="1193" t="str">
        <f t="shared" si="207"/>
        <v/>
      </c>
      <c r="AO302" s="3399"/>
      <c r="AP302" s="1112"/>
      <c r="AQ302" s="1194">
        <f>+COUNTIF(F302:AJ302,"－")</f>
        <v>0</v>
      </c>
      <c r="AR302" s="1194">
        <f>+COUNTIF(F302:AJ302,"外")</f>
        <v>0</v>
      </c>
    </row>
    <row r="303" spans="2:44" s="1242" customFormat="1">
      <c r="B303" s="3393"/>
      <c r="C303" s="3397"/>
      <c r="D303" s="1217"/>
      <c r="E303" s="1218"/>
      <c r="F303" s="1268"/>
      <c r="G303" s="1257"/>
      <c r="H303" s="1257"/>
      <c r="I303" s="1257"/>
      <c r="J303" s="1257"/>
      <c r="K303" s="1257"/>
      <c r="L303" s="1257"/>
      <c r="M303" s="1257"/>
      <c r="N303" s="1257"/>
      <c r="O303" s="1257"/>
      <c r="P303" s="1257"/>
      <c r="Q303" s="1257"/>
      <c r="R303" s="1257"/>
      <c r="S303" s="1257"/>
      <c r="T303" s="1257"/>
      <c r="U303" s="1257"/>
      <c r="V303" s="1257"/>
      <c r="W303" s="1257"/>
      <c r="X303" s="1257"/>
      <c r="Y303" s="1257"/>
      <c r="Z303" s="1257"/>
      <c r="AA303" s="1257"/>
      <c r="AB303" s="1257"/>
      <c r="AC303" s="1257"/>
      <c r="AD303" s="1257"/>
      <c r="AE303" s="1257"/>
      <c r="AF303" s="1257"/>
      <c r="AG303" s="1257"/>
      <c r="AH303" s="1257"/>
      <c r="AI303" s="1257"/>
      <c r="AJ303" s="1269"/>
      <c r="AK303" s="1191" t="str">
        <f t="shared" si="204"/>
        <v/>
      </c>
      <c r="AL303" s="1192" t="str">
        <f t="shared" si="205"/>
        <v/>
      </c>
      <c r="AM303" s="1192" t="str">
        <f t="shared" si="206"/>
        <v/>
      </c>
      <c r="AN303" s="1193" t="str">
        <f t="shared" si="207"/>
        <v/>
      </c>
      <c r="AO303" s="3399"/>
      <c r="AP303" s="1112"/>
      <c r="AQ303" s="1194">
        <f>+COUNTIF(F303:AJ303,"－")</f>
        <v>0</v>
      </c>
      <c r="AR303" s="1194">
        <f>+COUNTIF(F303:AJ303,"外")</f>
        <v>0</v>
      </c>
    </row>
    <row r="304" spans="2:44" s="1242" customFormat="1" ht="15">
      <c r="B304" s="3393"/>
      <c r="C304" s="3395" t="s">
        <v>860</v>
      </c>
      <c r="D304" s="1180" t="s">
        <v>2000</v>
      </c>
      <c r="E304" s="1220" t="s">
        <v>1994</v>
      </c>
      <c r="F304" s="1182" t="s">
        <v>891</v>
      </c>
      <c r="G304" s="1183" t="s">
        <v>891</v>
      </c>
      <c r="H304" s="1183" t="s">
        <v>891</v>
      </c>
      <c r="I304" s="1183" t="s">
        <v>891</v>
      </c>
      <c r="J304" s="1183" t="s">
        <v>891</v>
      </c>
      <c r="K304" s="1183" t="s">
        <v>891</v>
      </c>
      <c r="L304" s="1183" t="s">
        <v>891</v>
      </c>
      <c r="M304" s="1183" t="s">
        <v>891</v>
      </c>
      <c r="N304" s="1183" t="s">
        <v>891</v>
      </c>
      <c r="O304" s="1183" t="s">
        <v>891</v>
      </c>
      <c r="P304" s="1183" t="s">
        <v>891</v>
      </c>
      <c r="Q304" s="1183" t="s">
        <v>891</v>
      </c>
      <c r="R304" s="1183" t="s">
        <v>891</v>
      </c>
      <c r="S304" s="1183" t="s">
        <v>891</v>
      </c>
      <c r="T304" s="1183" t="s">
        <v>891</v>
      </c>
      <c r="U304" s="1183" t="s">
        <v>891</v>
      </c>
      <c r="V304" s="1183" t="s">
        <v>891</v>
      </c>
      <c r="W304" s="1183" t="s">
        <v>891</v>
      </c>
      <c r="X304" s="1183" t="s">
        <v>891</v>
      </c>
      <c r="Y304" s="1183" t="s">
        <v>891</v>
      </c>
      <c r="Z304" s="1183" t="s">
        <v>891</v>
      </c>
      <c r="AA304" s="1183" t="s">
        <v>891</v>
      </c>
      <c r="AB304" s="1183" t="s">
        <v>891</v>
      </c>
      <c r="AC304" s="1183" t="s">
        <v>891</v>
      </c>
      <c r="AD304" s="1183" t="s">
        <v>891</v>
      </c>
      <c r="AE304" s="1183" t="s">
        <v>891</v>
      </c>
      <c r="AF304" s="1183" t="s">
        <v>891</v>
      </c>
      <c r="AG304" s="1183" t="s">
        <v>891</v>
      </c>
      <c r="AH304" s="1183" t="s">
        <v>891</v>
      </c>
      <c r="AI304" s="1183" t="s">
        <v>891</v>
      </c>
      <c r="AJ304" s="1265" t="s">
        <v>891</v>
      </c>
      <c r="AK304" s="1212"/>
      <c r="AL304" s="1194"/>
      <c r="AM304" s="1221"/>
      <c r="AN304" s="1214"/>
      <c r="AO304" s="3399"/>
      <c r="AP304" s="1112"/>
      <c r="AQ304" s="1116"/>
      <c r="AR304" s="1116"/>
    </row>
    <row r="305" spans="2:44" s="1242" customFormat="1">
      <c r="B305" s="3393"/>
      <c r="C305" s="3396"/>
      <c r="D305" s="1222" t="s">
        <v>1982</v>
      </c>
      <c r="E305" s="1187"/>
      <c r="F305" s="1256"/>
      <c r="G305" s="1207"/>
      <c r="H305" s="1207"/>
      <c r="I305" s="1207"/>
      <c r="J305" s="1207"/>
      <c r="K305" s="1207"/>
      <c r="L305" s="1207"/>
      <c r="M305" s="1207"/>
      <c r="N305" s="1207"/>
      <c r="O305" s="1207"/>
      <c r="P305" s="1207"/>
      <c r="Q305" s="1207"/>
      <c r="R305" s="1207"/>
      <c r="S305" s="1207"/>
      <c r="T305" s="1207"/>
      <c r="U305" s="1207"/>
      <c r="V305" s="1207"/>
      <c r="W305" s="1207"/>
      <c r="X305" s="1207"/>
      <c r="Y305" s="1207"/>
      <c r="Z305" s="1207"/>
      <c r="AA305" s="1207"/>
      <c r="AB305" s="1207"/>
      <c r="AC305" s="1207"/>
      <c r="AD305" s="1207"/>
      <c r="AE305" s="1207"/>
      <c r="AF305" s="1207"/>
      <c r="AG305" s="1207"/>
      <c r="AH305" s="1207"/>
      <c r="AI305" s="1207"/>
      <c r="AJ305" s="1270"/>
      <c r="AK305" s="1191">
        <f>IF(D305="","",COUNT($F$290:$AJ$290)-AL305)</f>
        <v>0</v>
      </c>
      <c r="AL305" s="1192">
        <f>IF(D305="","",AQ305+AR305)</f>
        <v>0</v>
      </c>
      <c r="AM305" s="1192">
        <f>IF(D305="","",COUNTIF(F305:AJ305,"休"))</f>
        <v>0</v>
      </c>
      <c r="AN305" s="1193" t="str">
        <f>IF(D305="","",IFERROR(ROUND(AM305/AK305,3),""))</f>
        <v/>
      </c>
      <c r="AO305" s="3399"/>
      <c r="AP305" s="1112"/>
      <c r="AQ305" s="1194">
        <f>+COUNTIF(F305:AJ305,"－")</f>
        <v>0</v>
      </c>
      <c r="AR305" s="1194">
        <f>+COUNTIF(F305:AJ305,"外")</f>
        <v>0</v>
      </c>
    </row>
    <row r="306" spans="2:44" s="1242" customFormat="1">
      <c r="B306" s="3393"/>
      <c r="C306" s="3396"/>
      <c r="D306" s="1112"/>
      <c r="E306" s="1216"/>
      <c r="F306" s="1196"/>
      <c r="G306" s="1197"/>
      <c r="H306" s="1197"/>
      <c r="I306" s="1197"/>
      <c r="J306" s="1197"/>
      <c r="K306" s="1197"/>
      <c r="L306" s="1197"/>
      <c r="M306" s="1197"/>
      <c r="N306" s="1197"/>
      <c r="O306" s="1197"/>
      <c r="P306" s="1197"/>
      <c r="Q306" s="1197"/>
      <c r="R306" s="1197"/>
      <c r="S306" s="1197"/>
      <c r="T306" s="1197"/>
      <c r="U306" s="1197"/>
      <c r="V306" s="1197"/>
      <c r="W306" s="1197"/>
      <c r="X306" s="1197"/>
      <c r="Y306" s="1197"/>
      <c r="Z306" s="1197"/>
      <c r="AA306" s="1197"/>
      <c r="AB306" s="1197"/>
      <c r="AC306" s="1197"/>
      <c r="AD306" s="1197"/>
      <c r="AE306" s="1197"/>
      <c r="AF306" s="1197"/>
      <c r="AG306" s="1197"/>
      <c r="AH306" s="1197"/>
      <c r="AI306" s="1197"/>
      <c r="AJ306" s="1249"/>
      <c r="AK306" s="1191" t="str">
        <f>IF(D306="","",COUNT($F$290:$AJ$290)-AL306)</f>
        <v/>
      </c>
      <c r="AL306" s="1192" t="str">
        <f t="shared" ref="AL306:AL308" si="208">IF(D306="","",AQ306+AR306)</f>
        <v/>
      </c>
      <c r="AM306" s="1192" t="str">
        <f t="shared" ref="AM306:AM308" si="209">IF(D306="","",COUNTIF(F306:AJ306,"休"))</f>
        <v/>
      </c>
      <c r="AN306" s="1193" t="str">
        <f t="shared" ref="AN306:AN308" si="210">IF(D306="","",IFERROR(ROUND(AM306/AK306,3),""))</f>
        <v/>
      </c>
      <c r="AO306" s="3399"/>
      <c r="AP306" s="1112"/>
      <c r="AQ306" s="1194">
        <f>+COUNTIF(F306:AJ306,"－")</f>
        <v>0</v>
      </c>
      <c r="AR306" s="1194">
        <f>+COUNTIF(F306:AJ306,"外")</f>
        <v>0</v>
      </c>
    </row>
    <row r="307" spans="2:44" s="1242" customFormat="1">
      <c r="B307" s="3393"/>
      <c r="C307" s="3396"/>
      <c r="D307" s="1224"/>
      <c r="E307" s="1216"/>
      <c r="F307" s="1196"/>
      <c r="G307" s="1197"/>
      <c r="H307" s="1197"/>
      <c r="I307" s="1197"/>
      <c r="J307" s="1197"/>
      <c r="K307" s="1197"/>
      <c r="L307" s="1197"/>
      <c r="M307" s="1197"/>
      <c r="N307" s="1197"/>
      <c r="O307" s="1197"/>
      <c r="P307" s="1197"/>
      <c r="Q307" s="1197"/>
      <c r="R307" s="1197"/>
      <c r="S307" s="1197"/>
      <c r="T307" s="1197"/>
      <c r="U307" s="1197"/>
      <c r="V307" s="1197"/>
      <c r="W307" s="1197"/>
      <c r="X307" s="1197"/>
      <c r="Y307" s="1197"/>
      <c r="Z307" s="1197"/>
      <c r="AA307" s="1197"/>
      <c r="AB307" s="1197"/>
      <c r="AC307" s="1197"/>
      <c r="AD307" s="1197"/>
      <c r="AE307" s="1197"/>
      <c r="AF307" s="1197"/>
      <c r="AG307" s="1197"/>
      <c r="AH307" s="1197"/>
      <c r="AI307" s="1197"/>
      <c r="AJ307" s="1249"/>
      <c r="AK307" s="1191" t="str">
        <f t="shared" ref="AK307:AK308" si="211">IF(D307="","",COUNT($F$290:$AJ$290)-AL307)</f>
        <v/>
      </c>
      <c r="AL307" s="1192" t="str">
        <f t="shared" si="208"/>
        <v/>
      </c>
      <c r="AM307" s="1192" t="str">
        <f t="shared" si="209"/>
        <v/>
      </c>
      <c r="AN307" s="1193" t="str">
        <f t="shared" si="210"/>
        <v/>
      </c>
      <c r="AO307" s="3399"/>
      <c r="AP307" s="1112"/>
      <c r="AQ307" s="1194">
        <f>+COUNTIF(F307:AJ307,"－")</f>
        <v>0</v>
      </c>
      <c r="AR307" s="1194">
        <f>+COUNTIF(F307:AJ307,"外")</f>
        <v>0</v>
      </c>
    </row>
    <row r="308" spans="2:44" s="1242" customFormat="1" ht="14.25" thickBot="1">
      <c r="B308" s="3394"/>
      <c r="C308" s="3397"/>
      <c r="D308" s="1217"/>
      <c r="E308" s="1218"/>
      <c r="F308" s="1268"/>
      <c r="G308" s="1257"/>
      <c r="H308" s="1257"/>
      <c r="I308" s="1257"/>
      <c r="J308" s="1257"/>
      <c r="K308" s="1257"/>
      <c r="L308" s="1257"/>
      <c r="M308" s="1257"/>
      <c r="N308" s="1257"/>
      <c r="O308" s="1257"/>
      <c r="P308" s="1257"/>
      <c r="Q308" s="1257"/>
      <c r="R308" s="1257"/>
      <c r="S308" s="1257"/>
      <c r="T308" s="1257"/>
      <c r="U308" s="1257"/>
      <c r="V308" s="1257"/>
      <c r="W308" s="1257"/>
      <c r="X308" s="1257"/>
      <c r="Y308" s="1257"/>
      <c r="Z308" s="1257"/>
      <c r="AA308" s="1257"/>
      <c r="AB308" s="1257"/>
      <c r="AC308" s="1257"/>
      <c r="AD308" s="1257"/>
      <c r="AE308" s="1257"/>
      <c r="AF308" s="1257"/>
      <c r="AG308" s="1257"/>
      <c r="AH308" s="1257"/>
      <c r="AI308" s="1257"/>
      <c r="AJ308" s="1269"/>
      <c r="AK308" s="1227" t="str">
        <f t="shared" si="211"/>
        <v/>
      </c>
      <c r="AL308" s="1209" t="str">
        <f t="shared" si="208"/>
        <v/>
      </c>
      <c r="AM308" s="1209" t="str">
        <f t="shared" si="209"/>
        <v/>
      </c>
      <c r="AN308" s="1193" t="str">
        <f t="shared" si="210"/>
        <v/>
      </c>
      <c r="AO308" s="3400"/>
      <c r="AP308" s="1112"/>
      <c r="AQ308" s="1194">
        <f>+COUNTIF(F308:AJ308,"－")</f>
        <v>0</v>
      </c>
      <c r="AR308" s="1194">
        <f>+COUNTIF(F308:AJ308,"外")</f>
        <v>0</v>
      </c>
    </row>
    <row r="309" spans="2:44" ht="14.25" thickBot="1">
      <c r="B309" s="1229"/>
      <c r="C309" s="1230"/>
      <c r="D309" s="1224"/>
      <c r="E309" s="1166"/>
      <c r="F309" s="1190"/>
      <c r="G309" s="1190"/>
      <c r="H309" s="1190"/>
      <c r="I309" s="1190"/>
      <c r="J309" s="1190"/>
      <c r="K309" s="1190"/>
      <c r="L309" s="1190"/>
      <c r="M309" s="1190"/>
      <c r="N309" s="1190"/>
      <c r="O309" s="1190"/>
      <c r="P309" s="1190"/>
      <c r="Q309" s="1190"/>
      <c r="R309" s="1190"/>
      <c r="S309" s="1190"/>
      <c r="T309" s="1190"/>
      <c r="U309" s="1190"/>
      <c r="V309" s="1190"/>
      <c r="W309" s="1190"/>
      <c r="X309" s="1190"/>
      <c r="Y309" s="1190"/>
      <c r="Z309" s="1190"/>
      <c r="AA309" s="1190"/>
      <c r="AB309" s="1190"/>
      <c r="AC309" s="1190"/>
      <c r="AD309" s="1190"/>
      <c r="AE309" s="1190"/>
      <c r="AF309" s="1190"/>
      <c r="AG309" s="1190"/>
      <c r="AH309" s="1190"/>
      <c r="AI309" s="1190"/>
      <c r="AJ309" s="1190"/>
      <c r="AK309" s="1231"/>
      <c r="AL309" s="1232"/>
      <c r="AN309" s="1233" t="s">
        <v>1998</v>
      </c>
      <c r="AO309" s="1234" t="e">
        <f>IF(AO293&gt;=0.285,"OK","NG")</f>
        <v>#DIV/0!</v>
      </c>
      <c r="AQ309" s="1232"/>
      <c r="AR309" s="1232"/>
    </row>
    <row r="310" spans="2:44">
      <c r="B310" s="1229"/>
      <c r="C310" s="1230"/>
      <c r="D310" s="1224"/>
      <c r="E310" s="1166"/>
      <c r="F310" s="1190"/>
      <c r="G310" s="1190"/>
      <c r="H310" s="1190"/>
      <c r="I310" s="1190"/>
      <c r="J310" s="1190"/>
      <c r="K310" s="1190"/>
      <c r="L310" s="1190"/>
      <c r="M310" s="1190"/>
      <c r="N310" s="1190"/>
      <c r="O310" s="1190"/>
      <c r="P310" s="1190"/>
      <c r="Q310" s="1190"/>
      <c r="R310" s="1190"/>
      <c r="S310" s="1190"/>
      <c r="T310" s="1190"/>
      <c r="U310" s="1190"/>
      <c r="V310" s="1190"/>
      <c r="W310" s="1190"/>
      <c r="X310" s="1190"/>
      <c r="Y310" s="1190"/>
      <c r="Z310" s="1190"/>
      <c r="AA310" s="1190"/>
      <c r="AB310" s="1190"/>
      <c r="AC310" s="1190"/>
      <c r="AD310" s="1190"/>
      <c r="AE310" s="1190"/>
      <c r="AF310" s="1190"/>
      <c r="AG310" s="1190"/>
      <c r="AH310" s="1190"/>
      <c r="AI310" s="1190"/>
      <c r="AJ310" s="1190"/>
      <c r="AK310" s="1231"/>
      <c r="AL310" s="1232"/>
      <c r="AN310" s="1264"/>
      <c r="AO310" s="1193"/>
      <c r="AQ310" s="1232"/>
      <c r="AR310" s="1232"/>
    </row>
    <row r="311" spans="2:44" hidden="1">
      <c r="F311" s="1113" t="e">
        <f>YEAR(F314)</f>
        <v>#VALUE!</v>
      </c>
      <c r="G311" s="1113" t="e">
        <f>MONTH(F314)</f>
        <v>#VALUE!</v>
      </c>
    </row>
    <row r="312" spans="2:44">
      <c r="B312" s="3401"/>
      <c r="C312" s="3402"/>
      <c r="D312" s="3403"/>
      <c r="E312" s="1236" t="s">
        <v>1986</v>
      </c>
      <c r="F312" s="3410" t="e">
        <f>F314</f>
        <v>#VALUE!</v>
      </c>
      <c r="G312" s="3411"/>
      <c r="H312" s="3411"/>
      <c r="I312" s="3411"/>
      <c r="J312" s="3411"/>
      <c r="K312" s="3411"/>
      <c r="L312" s="3411"/>
      <c r="M312" s="3411"/>
      <c r="N312" s="3411"/>
      <c r="O312" s="3411"/>
      <c r="P312" s="3411"/>
      <c r="Q312" s="3411"/>
      <c r="R312" s="3411"/>
      <c r="S312" s="3411"/>
      <c r="T312" s="3411"/>
      <c r="U312" s="3411"/>
      <c r="V312" s="3411"/>
      <c r="W312" s="3411"/>
      <c r="X312" s="3411"/>
      <c r="Y312" s="3411"/>
      <c r="Z312" s="3411"/>
      <c r="AA312" s="3411"/>
      <c r="AB312" s="3411"/>
      <c r="AC312" s="3411"/>
      <c r="AD312" s="3411"/>
      <c r="AE312" s="3411"/>
      <c r="AF312" s="3411"/>
      <c r="AG312" s="3411"/>
      <c r="AH312" s="3411"/>
      <c r="AI312" s="3411"/>
      <c r="AJ312" s="3411"/>
      <c r="AK312" s="3413" t="s">
        <v>861</v>
      </c>
      <c r="AL312" s="3416" t="s">
        <v>862</v>
      </c>
      <c r="AM312" s="3419" t="s">
        <v>854</v>
      </c>
      <c r="AN312" s="3367" t="s">
        <v>1987</v>
      </c>
      <c r="AO312" s="3365" t="s">
        <v>1988</v>
      </c>
      <c r="AQ312" s="3388" t="s">
        <v>1989</v>
      </c>
      <c r="AR312" s="3388" t="s">
        <v>890</v>
      </c>
    </row>
    <row r="313" spans="2:44" hidden="1">
      <c r="B313" s="3404"/>
      <c r="C313" s="3405"/>
      <c r="D313" s="3406"/>
      <c r="E313" s="1237"/>
      <c r="F313" s="1173" t="e">
        <f>DATE($F311,$G311,1)</f>
        <v>#VALUE!</v>
      </c>
      <c r="G313" s="1173" t="e">
        <f t="shared" ref="G313:AJ313" si="212">F313+1</f>
        <v>#VALUE!</v>
      </c>
      <c r="H313" s="1173" t="e">
        <f t="shared" si="212"/>
        <v>#VALUE!</v>
      </c>
      <c r="I313" s="1173" t="e">
        <f t="shared" si="212"/>
        <v>#VALUE!</v>
      </c>
      <c r="J313" s="1173" t="e">
        <f t="shared" si="212"/>
        <v>#VALUE!</v>
      </c>
      <c r="K313" s="1173" t="e">
        <f t="shared" si="212"/>
        <v>#VALUE!</v>
      </c>
      <c r="L313" s="1173" t="e">
        <f t="shared" si="212"/>
        <v>#VALUE!</v>
      </c>
      <c r="M313" s="1173" t="e">
        <f t="shared" si="212"/>
        <v>#VALUE!</v>
      </c>
      <c r="N313" s="1173" t="e">
        <f t="shared" si="212"/>
        <v>#VALUE!</v>
      </c>
      <c r="O313" s="1173" t="e">
        <f t="shared" si="212"/>
        <v>#VALUE!</v>
      </c>
      <c r="P313" s="1173" t="e">
        <f t="shared" si="212"/>
        <v>#VALUE!</v>
      </c>
      <c r="Q313" s="1173" t="e">
        <f t="shared" si="212"/>
        <v>#VALUE!</v>
      </c>
      <c r="R313" s="1173" t="e">
        <f t="shared" si="212"/>
        <v>#VALUE!</v>
      </c>
      <c r="S313" s="1173" t="e">
        <f t="shared" si="212"/>
        <v>#VALUE!</v>
      </c>
      <c r="T313" s="1173" t="e">
        <f t="shared" si="212"/>
        <v>#VALUE!</v>
      </c>
      <c r="U313" s="1173" t="e">
        <f t="shared" si="212"/>
        <v>#VALUE!</v>
      </c>
      <c r="V313" s="1173" t="e">
        <f t="shared" si="212"/>
        <v>#VALUE!</v>
      </c>
      <c r="W313" s="1173" t="e">
        <f t="shared" si="212"/>
        <v>#VALUE!</v>
      </c>
      <c r="X313" s="1173" t="e">
        <f t="shared" si="212"/>
        <v>#VALUE!</v>
      </c>
      <c r="Y313" s="1173" t="e">
        <f t="shared" si="212"/>
        <v>#VALUE!</v>
      </c>
      <c r="Z313" s="1173" t="e">
        <f t="shared" si="212"/>
        <v>#VALUE!</v>
      </c>
      <c r="AA313" s="1173" t="e">
        <f t="shared" si="212"/>
        <v>#VALUE!</v>
      </c>
      <c r="AB313" s="1173" t="e">
        <f t="shared" si="212"/>
        <v>#VALUE!</v>
      </c>
      <c r="AC313" s="1173" t="e">
        <f t="shared" si="212"/>
        <v>#VALUE!</v>
      </c>
      <c r="AD313" s="1173" t="e">
        <f t="shared" si="212"/>
        <v>#VALUE!</v>
      </c>
      <c r="AE313" s="1173" t="e">
        <f t="shared" si="212"/>
        <v>#VALUE!</v>
      </c>
      <c r="AF313" s="1173" t="e">
        <f t="shared" si="212"/>
        <v>#VALUE!</v>
      </c>
      <c r="AG313" s="1173" t="e">
        <f t="shared" si="212"/>
        <v>#VALUE!</v>
      </c>
      <c r="AH313" s="1173" t="e">
        <f t="shared" si="212"/>
        <v>#VALUE!</v>
      </c>
      <c r="AI313" s="1173" t="e">
        <f t="shared" si="212"/>
        <v>#VALUE!</v>
      </c>
      <c r="AJ313" s="1173" t="e">
        <f t="shared" si="212"/>
        <v>#VALUE!</v>
      </c>
      <c r="AK313" s="3414"/>
      <c r="AL313" s="3417"/>
      <c r="AM313" s="3420"/>
      <c r="AN313" s="3367"/>
      <c r="AO313" s="3365"/>
      <c r="AQ313" s="3388"/>
      <c r="AR313" s="3388"/>
    </row>
    <row r="314" spans="2:44">
      <c r="B314" s="3404"/>
      <c r="C314" s="3405"/>
      <c r="D314" s="3406"/>
      <c r="E314" s="1238" t="s">
        <v>1990</v>
      </c>
      <c r="F314" s="1239" t="e">
        <f>IF(EDATE(F289,1)&gt;$F$7,"",EDATE(F289,1))</f>
        <v>#VALUE!</v>
      </c>
      <c r="G314" s="1173" t="e">
        <f t="shared" ref="G314:AJ314" si="213">IF(G313&gt;$F$7,"",IF(F314=EOMONTH(DATE($F311,$G311,1),0),"",IF(F314="","",F314+1)))</f>
        <v>#VALUE!</v>
      </c>
      <c r="H314" s="1173" t="e">
        <f t="shared" si="213"/>
        <v>#VALUE!</v>
      </c>
      <c r="I314" s="1173" t="e">
        <f t="shared" si="213"/>
        <v>#VALUE!</v>
      </c>
      <c r="J314" s="1173" t="e">
        <f t="shared" si="213"/>
        <v>#VALUE!</v>
      </c>
      <c r="K314" s="1173" t="e">
        <f t="shared" si="213"/>
        <v>#VALUE!</v>
      </c>
      <c r="L314" s="1173" t="e">
        <f t="shared" si="213"/>
        <v>#VALUE!</v>
      </c>
      <c r="M314" s="1173" t="e">
        <f t="shared" si="213"/>
        <v>#VALUE!</v>
      </c>
      <c r="N314" s="1173" t="e">
        <f t="shared" si="213"/>
        <v>#VALUE!</v>
      </c>
      <c r="O314" s="1173" t="e">
        <f t="shared" si="213"/>
        <v>#VALUE!</v>
      </c>
      <c r="P314" s="1173" t="e">
        <f t="shared" si="213"/>
        <v>#VALUE!</v>
      </c>
      <c r="Q314" s="1173" t="e">
        <f t="shared" si="213"/>
        <v>#VALUE!</v>
      </c>
      <c r="R314" s="1173" t="e">
        <f t="shared" si="213"/>
        <v>#VALUE!</v>
      </c>
      <c r="S314" s="1173" t="e">
        <f t="shared" si="213"/>
        <v>#VALUE!</v>
      </c>
      <c r="T314" s="1173" t="e">
        <f t="shared" si="213"/>
        <v>#VALUE!</v>
      </c>
      <c r="U314" s="1173" t="e">
        <f t="shared" si="213"/>
        <v>#VALUE!</v>
      </c>
      <c r="V314" s="1173" t="e">
        <f t="shared" si="213"/>
        <v>#VALUE!</v>
      </c>
      <c r="W314" s="1173" t="e">
        <f t="shared" si="213"/>
        <v>#VALUE!</v>
      </c>
      <c r="X314" s="1173" t="e">
        <f t="shared" si="213"/>
        <v>#VALUE!</v>
      </c>
      <c r="Y314" s="1173" t="e">
        <f t="shared" si="213"/>
        <v>#VALUE!</v>
      </c>
      <c r="Z314" s="1173" t="e">
        <f t="shared" si="213"/>
        <v>#VALUE!</v>
      </c>
      <c r="AA314" s="1173" t="e">
        <f t="shared" si="213"/>
        <v>#VALUE!</v>
      </c>
      <c r="AB314" s="1173" t="e">
        <f t="shared" si="213"/>
        <v>#VALUE!</v>
      </c>
      <c r="AC314" s="1173" t="e">
        <f t="shared" si="213"/>
        <v>#VALUE!</v>
      </c>
      <c r="AD314" s="1173" t="e">
        <f t="shared" si="213"/>
        <v>#VALUE!</v>
      </c>
      <c r="AE314" s="1173" t="e">
        <f t="shared" si="213"/>
        <v>#VALUE!</v>
      </c>
      <c r="AF314" s="1173" t="e">
        <f t="shared" si="213"/>
        <v>#VALUE!</v>
      </c>
      <c r="AG314" s="1173" t="e">
        <f t="shared" si="213"/>
        <v>#VALUE!</v>
      </c>
      <c r="AH314" s="1173" t="e">
        <f t="shared" si="213"/>
        <v>#VALUE!</v>
      </c>
      <c r="AI314" s="1173" t="e">
        <f t="shared" si="213"/>
        <v>#VALUE!</v>
      </c>
      <c r="AJ314" s="1173" t="e">
        <f t="shared" si="213"/>
        <v>#VALUE!</v>
      </c>
      <c r="AK314" s="3414"/>
      <c r="AL314" s="3417"/>
      <c r="AM314" s="3420"/>
      <c r="AN314" s="3367"/>
      <c r="AO314" s="3365"/>
      <c r="AQ314" s="3388"/>
      <c r="AR314" s="3388"/>
    </row>
    <row r="315" spans="2:44" s="1242" customFormat="1">
      <c r="B315" s="3407"/>
      <c r="C315" s="3408"/>
      <c r="D315" s="3409"/>
      <c r="E315" s="1240" t="s">
        <v>846</v>
      </c>
      <c r="F315" s="1241" t="str">
        <f>IFERROR(TEXT(WEEKDAY(+F314),"aaa"),"")</f>
        <v/>
      </c>
      <c r="G315" s="1241" t="str">
        <f t="shared" ref="G315:AJ315" si="214">IFERROR(TEXT(WEEKDAY(+G314),"aaa"),"")</f>
        <v/>
      </c>
      <c r="H315" s="1241" t="str">
        <f t="shared" si="214"/>
        <v/>
      </c>
      <c r="I315" s="1241" t="str">
        <f t="shared" si="214"/>
        <v/>
      </c>
      <c r="J315" s="1241" t="str">
        <f t="shared" si="214"/>
        <v/>
      </c>
      <c r="K315" s="1241" t="str">
        <f t="shared" si="214"/>
        <v/>
      </c>
      <c r="L315" s="1241" t="str">
        <f t="shared" si="214"/>
        <v/>
      </c>
      <c r="M315" s="1241" t="str">
        <f t="shared" si="214"/>
        <v/>
      </c>
      <c r="N315" s="1241" t="str">
        <f t="shared" si="214"/>
        <v/>
      </c>
      <c r="O315" s="1241" t="str">
        <f t="shared" si="214"/>
        <v/>
      </c>
      <c r="P315" s="1241" t="str">
        <f t="shared" si="214"/>
        <v/>
      </c>
      <c r="Q315" s="1241" t="str">
        <f t="shared" si="214"/>
        <v/>
      </c>
      <c r="R315" s="1241" t="str">
        <f t="shared" si="214"/>
        <v/>
      </c>
      <c r="S315" s="1241" t="str">
        <f t="shared" si="214"/>
        <v/>
      </c>
      <c r="T315" s="1241" t="str">
        <f t="shared" si="214"/>
        <v/>
      </c>
      <c r="U315" s="1241" t="str">
        <f t="shared" si="214"/>
        <v/>
      </c>
      <c r="V315" s="1241" t="str">
        <f t="shared" si="214"/>
        <v/>
      </c>
      <c r="W315" s="1241" t="str">
        <f t="shared" si="214"/>
        <v/>
      </c>
      <c r="X315" s="1241" t="str">
        <f t="shared" si="214"/>
        <v/>
      </c>
      <c r="Y315" s="1241" t="str">
        <f t="shared" si="214"/>
        <v/>
      </c>
      <c r="Z315" s="1241" t="str">
        <f t="shared" si="214"/>
        <v/>
      </c>
      <c r="AA315" s="1241" t="str">
        <f t="shared" si="214"/>
        <v/>
      </c>
      <c r="AB315" s="1241" t="str">
        <f t="shared" si="214"/>
        <v/>
      </c>
      <c r="AC315" s="1241" t="str">
        <f t="shared" si="214"/>
        <v/>
      </c>
      <c r="AD315" s="1241" t="str">
        <f t="shared" si="214"/>
        <v/>
      </c>
      <c r="AE315" s="1241" t="str">
        <f t="shared" si="214"/>
        <v/>
      </c>
      <c r="AF315" s="1241" t="str">
        <f t="shared" si="214"/>
        <v/>
      </c>
      <c r="AG315" s="1241" t="str">
        <f t="shared" si="214"/>
        <v/>
      </c>
      <c r="AH315" s="1241" t="str">
        <f t="shared" si="214"/>
        <v/>
      </c>
      <c r="AI315" s="1241" t="str">
        <f t="shared" si="214"/>
        <v/>
      </c>
      <c r="AJ315" s="1241" t="str">
        <f t="shared" si="214"/>
        <v/>
      </c>
      <c r="AK315" s="3414"/>
      <c r="AL315" s="3417"/>
      <c r="AM315" s="3420"/>
      <c r="AN315" s="3367"/>
      <c r="AO315" s="3365"/>
      <c r="AP315" s="1112"/>
      <c r="AQ315" s="3388"/>
      <c r="AR315" s="3388"/>
    </row>
    <row r="316" spans="2:44" s="1242" customFormat="1" ht="21" customHeight="1">
      <c r="B316" s="1243" t="s">
        <v>1991</v>
      </c>
      <c r="C316" s="1244" t="s">
        <v>2005</v>
      </c>
      <c r="D316" s="1180" t="s">
        <v>1972</v>
      </c>
      <c r="E316" s="1181" t="s">
        <v>1994</v>
      </c>
      <c r="F316" s="1182" t="s">
        <v>891</v>
      </c>
      <c r="G316" s="1183" t="s">
        <v>891</v>
      </c>
      <c r="H316" s="1183" t="s">
        <v>891</v>
      </c>
      <c r="I316" s="1183" t="s">
        <v>891</v>
      </c>
      <c r="J316" s="1183" t="s">
        <v>891</v>
      </c>
      <c r="K316" s="1183" t="s">
        <v>891</v>
      </c>
      <c r="L316" s="1183" t="s">
        <v>891</v>
      </c>
      <c r="M316" s="1183" t="s">
        <v>891</v>
      </c>
      <c r="N316" s="1183" t="s">
        <v>891</v>
      </c>
      <c r="O316" s="1183" t="s">
        <v>891</v>
      </c>
      <c r="P316" s="1183" t="s">
        <v>891</v>
      </c>
      <c r="Q316" s="1183" t="s">
        <v>891</v>
      </c>
      <c r="R316" s="1183" t="s">
        <v>891</v>
      </c>
      <c r="S316" s="1183" t="s">
        <v>891</v>
      </c>
      <c r="T316" s="1183" t="s">
        <v>891</v>
      </c>
      <c r="U316" s="1183" t="s">
        <v>891</v>
      </c>
      <c r="V316" s="1183" t="s">
        <v>891</v>
      </c>
      <c r="W316" s="1183" t="s">
        <v>891</v>
      </c>
      <c r="X316" s="1183" t="s">
        <v>891</v>
      </c>
      <c r="Y316" s="1183" t="s">
        <v>891</v>
      </c>
      <c r="Z316" s="1183" t="s">
        <v>891</v>
      </c>
      <c r="AA316" s="1183" t="s">
        <v>891</v>
      </c>
      <c r="AB316" s="1183" t="s">
        <v>891</v>
      </c>
      <c r="AC316" s="1183" t="s">
        <v>891</v>
      </c>
      <c r="AD316" s="1183" t="s">
        <v>891</v>
      </c>
      <c r="AE316" s="1183" t="s">
        <v>891</v>
      </c>
      <c r="AF316" s="1183" t="s">
        <v>891</v>
      </c>
      <c r="AG316" s="1183" t="s">
        <v>891</v>
      </c>
      <c r="AH316" s="1183" t="s">
        <v>891</v>
      </c>
      <c r="AI316" s="1183" t="s">
        <v>891</v>
      </c>
      <c r="AJ316" s="1265" t="s">
        <v>891</v>
      </c>
      <c r="AK316" s="3415"/>
      <c r="AL316" s="3418"/>
      <c r="AM316" s="3421"/>
      <c r="AN316" s="1185" t="s">
        <v>2004</v>
      </c>
      <c r="AO316" s="1184" t="s">
        <v>889</v>
      </c>
      <c r="AP316" s="1112"/>
      <c r="AQ316" s="3389"/>
      <c r="AR316" s="3389"/>
    </row>
    <row r="317" spans="2:44" s="1242" customFormat="1" ht="13.5" customHeight="1">
      <c r="B317" s="3392" t="s">
        <v>856</v>
      </c>
      <c r="C317" s="3395" t="s">
        <v>857</v>
      </c>
      <c r="D317" s="1186" t="s">
        <v>1981</v>
      </c>
      <c r="E317" s="1187"/>
      <c r="F317" s="1266"/>
      <c r="G317" s="1252"/>
      <c r="H317" s="1252"/>
      <c r="I317" s="1252"/>
      <c r="J317" s="1252"/>
      <c r="K317" s="1252"/>
      <c r="L317" s="1252"/>
      <c r="M317" s="1252"/>
      <c r="N317" s="1252"/>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67"/>
      <c r="AK317" s="1191">
        <f>IF(D317="","",COUNT($F$314:$AJ$314)-AL317)</f>
        <v>0</v>
      </c>
      <c r="AL317" s="1192">
        <f>IF(D317="","",AQ317+AR317)</f>
        <v>0</v>
      </c>
      <c r="AM317" s="1192">
        <f>IF(D317="","",COUNTIF(F317:AJ317,"休"))</f>
        <v>0</v>
      </c>
      <c r="AN317" s="1193" t="str">
        <f>IF(D317="","",IFERROR(ROUND(AM317/AK317,3),""))</f>
        <v/>
      </c>
      <c r="AO317" s="3398" t="e">
        <f>ROUND(AVERAGE(AN317:AN332),3)</f>
        <v>#DIV/0!</v>
      </c>
      <c r="AP317" s="1112"/>
      <c r="AQ317" s="1194">
        <f>+COUNTIF(F317:AJ317,"－")</f>
        <v>0</v>
      </c>
      <c r="AR317" s="1194">
        <f>+COUNTIF(F317:AJ317,"外")</f>
        <v>0</v>
      </c>
    </row>
    <row r="318" spans="2:44" s="1242" customFormat="1" ht="13.5" customHeight="1">
      <c r="B318" s="3393"/>
      <c r="C318" s="3396"/>
      <c r="D318" s="1195" t="s">
        <v>1982</v>
      </c>
      <c r="E318" s="1187"/>
      <c r="F318" s="1196"/>
      <c r="G318" s="1197"/>
      <c r="H318" s="1197"/>
      <c r="I318" s="1197"/>
      <c r="J318" s="1197"/>
      <c r="K318" s="1197"/>
      <c r="L318" s="1197"/>
      <c r="M318" s="1197"/>
      <c r="N318" s="1197"/>
      <c r="O318" s="1197"/>
      <c r="P318" s="1197"/>
      <c r="Q318" s="1197"/>
      <c r="R318" s="1197"/>
      <c r="S318" s="1197"/>
      <c r="T318" s="1197"/>
      <c r="U318" s="1197"/>
      <c r="V318" s="1197"/>
      <c r="W318" s="1197"/>
      <c r="X318" s="1197"/>
      <c r="Y318" s="1197"/>
      <c r="Z318" s="1197"/>
      <c r="AA318" s="1197"/>
      <c r="AB318" s="1197"/>
      <c r="AC318" s="1197"/>
      <c r="AD318" s="1197"/>
      <c r="AE318" s="1197"/>
      <c r="AF318" s="1197"/>
      <c r="AG318" s="1197"/>
      <c r="AH318" s="1197"/>
      <c r="AI318" s="1197"/>
      <c r="AJ318" s="1249"/>
      <c r="AK318" s="1191">
        <f>IF(D318="","",COUNT($F$314:$AJ$314)-AL318)</f>
        <v>0</v>
      </c>
      <c r="AL318" s="1192">
        <f t="shared" ref="AL318:AL322" si="215">IF(D318="","",AQ318+AR318)</f>
        <v>0</v>
      </c>
      <c r="AM318" s="1192">
        <f t="shared" ref="AM318:AM322" si="216">IF(D318="","",COUNTIF(F318:AJ318,"休"))</f>
        <v>0</v>
      </c>
      <c r="AN318" s="1193" t="str">
        <f t="shared" ref="AN318:AN322" si="217">IF(D318="","",IFERROR(ROUND(AM318/AK318,3),""))</f>
        <v/>
      </c>
      <c r="AO318" s="3399"/>
      <c r="AP318" s="1112"/>
      <c r="AQ318" s="1194">
        <f>+COUNTIF(F318:AJ318,"－")</f>
        <v>0</v>
      </c>
      <c r="AR318" s="1194">
        <f>+COUNTIF(F318:AJ318,"外")</f>
        <v>0</v>
      </c>
    </row>
    <row r="319" spans="2:44" s="1242" customFormat="1">
      <c r="B319" s="3393"/>
      <c r="C319" s="3396"/>
      <c r="D319" s="1201" t="s">
        <v>1983</v>
      </c>
      <c r="E319" s="1187"/>
      <c r="F319" s="1196"/>
      <c r="G319" s="1197"/>
      <c r="H319" s="1197"/>
      <c r="I319" s="1197"/>
      <c r="J319" s="1197"/>
      <c r="K319" s="1197"/>
      <c r="L319" s="1197"/>
      <c r="M319" s="1197"/>
      <c r="N319" s="1197"/>
      <c r="O319" s="1197"/>
      <c r="P319" s="1197"/>
      <c r="Q319" s="1197"/>
      <c r="R319" s="1197"/>
      <c r="S319" s="1197"/>
      <c r="T319" s="1197"/>
      <c r="U319" s="1197"/>
      <c r="V319" s="1197"/>
      <c r="W319" s="1197"/>
      <c r="X319" s="1197"/>
      <c r="Y319" s="1197"/>
      <c r="Z319" s="1197"/>
      <c r="AA319" s="1197"/>
      <c r="AB319" s="1197"/>
      <c r="AC319" s="1197"/>
      <c r="AD319" s="1197"/>
      <c r="AE319" s="1197"/>
      <c r="AF319" s="1197"/>
      <c r="AG319" s="1197"/>
      <c r="AH319" s="1197"/>
      <c r="AI319" s="1197"/>
      <c r="AJ319" s="1249"/>
      <c r="AK319" s="1191">
        <f>IF(D319="","",COUNT($F$314:$AJ$314)-AL319)</f>
        <v>0</v>
      </c>
      <c r="AL319" s="1192">
        <f t="shared" si="215"/>
        <v>0</v>
      </c>
      <c r="AM319" s="1192">
        <f t="shared" si="216"/>
        <v>0</v>
      </c>
      <c r="AN319" s="1193" t="str">
        <f t="shared" si="217"/>
        <v/>
      </c>
      <c r="AO319" s="3399"/>
      <c r="AP319" s="1112"/>
      <c r="AQ319" s="1194">
        <f>+COUNTIF(F319:AJ319,"－")</f>
        <v>0</v>
      </c>
      <c r="AR319" s="1194">
        <f t="shared" ref="AR319:AR322" si="218">+COUNTIF(F319:AJ319,"外")</f>
        <v>0</v>
      </c>
    </row>
    <row r="320" spans="2:44" s="1242" customFormat="1">
      <c r="B320" s="3393"/>
      <c r="C320" s="3396"/>
      <c r="D320" s="1201" t="s">
        <v>1984</v>
      </c>
      <c r="E320" s="1202"/>
      <c r="F320" s="1196"/>
      <c r="G320" s="1197"/>
      <c r="H320" s="1197"/>
      <c r="I320" s="1197"/>
      <c r="J320" s="1197"/>
      <c r="K320" s="1197"/>
      <c r="L320" s="1197"/>
      <c r="M320" s="1197"/>
      <c r="N320" s="1197"/>
      <c r="O320" s="1197"/>
      <c r="P320" s="1197"/>
      <c r="Q320" s="1197"/>
      <c r="R320" s="1197"/>
      <c r="S320" s="1197"/>
      <c r="T320" s="1197"/>
      <c r="U320" s="1197"/>
      <c r="V320" s="1197"/>
      <c r="W320" s="1197"/>
      <c r="X320" s="1197"/>
      <c r="Y320" s="1197"/>
      <c r="Z320" s="1197"/>
      <c r="AA320" s="1197"/>
      <c r="AB320" s="1197"/>
      <c r="AC320" s="1197"/>
      <c r="AD320" s="1197"/>
      <c r="AE320" s="1197"/>
      <c r="AF320" s="1197"/>
      <c r="AG320" s="1197"/>
      <c r="AH320" s="1197"/>
      <c r="AI320" s="1197"/>
      <c r="AJ320" s="1249"/>
      <c r="AK320" s="1191">
        <f t="shared" ref="AK320:AK322" si="219">IF(D320="","",COUNT($F$314:$AJ$314)-AL320)</f>
        <v>0</v>
      </c>
      <c r="AL320" s="1192">
        <f t="shared" si="215"/>
        <v>0</v>
      </c>
      <c r="AM320" s="1192">
        <f t="shared" si="216"/>
        <v>0</v>
      </c>
      <c r="AN320" s="1193" t="str">
        <f t="shared" si="217"/>
        <v/>
      </c>
      <c r="AO320" s="3399"/>
      <c r="AP320" s="1112"/>
      <c r="AQ320" s="1194">
        <f>+COUNTIF(F320:AJ320,"－")</f>
        <v>0</v>
      </c>
      <c r="AR320" s="1194">
        <f t="shared" si="218"/>
        <v>0</v>
      </c>
    </row>
    <row r="321" spans="2:44" s="1242" customFormat="1">
      <c r="B321" s="3393"/>
      <c r="C321" s="3396"/>
      <c r="D321" s="1201" t="s">
        <v>1985</v>
      </c>
      <c r="E321" s="1187"/>
      <c r="F321" s="1196"/>
      <c r="G321" s="1197"/>
      <c r="H321" s="1197"/>
      <c r="I321" s="1197"/>
      <c r="J321" s="1197"/>
      <c r="K321" s="1197"/>
      <c r="L321" s="1197"/>
      <c r="M321" s="1197"/>
      <c r="N321" s="1197"/>
      <c r="O321" s="1197"/>
      <c r="P321" s="1197"/>
      <c r="Q321" s="1197"/>
      <c r="R321" s="1197"/>
      <c r="S321" s="1197"/>
      <c r="T321" s="1197"/>
      <c r="U321" s="1197"/>
      <c r="V321" s="1197"/>
      <c r="W321" s="1197"/>
      <c r="X321" s="1197"/>
      <c r="Y321" s="1197"/>
      <c r="Z321" s="1197"/>
      <c r="AA321" s="1197"/>
      <c r="AB321" s="1197"/>
      <c r="AC321" s="1197"/>
      <c r="AD321" s="1197"/>
      <c r="AE321" s="1197"/>
      <c r="AF321" s="1197"/>
      <c r="AG321" s="1197"/>
      <c r="AH321" s="1197"/>
      <c r="AI321" s="1197"/>
      <c r="AJ321" s="1249"/>
      <c r="AK321" s="1191">
        <f t="shared" si="219"/>
        <v>0</v>
      </c>
      <c r="AL321" s="1192">
        <f t="shared" si="215"/>
        <v>0</v>
      </c>
      <c r="AM321" s="1192">
        <f t="shared" si="216"/>
        <v>0</v>
      </c>
      <c r="AN321" s="1193" t="str">
        <f t="shared" si="217"/>
        <v/>
      </c>
      <c r="AO321" s="3399"/>
      <c r="AP321" s="1112"/>
      <c r="AQ321" s="1194">
        <f t="shared" ref="AQ321:AQ322" si="220">+COUNTIF(F321:AJ321,"－")</f>
        <v>0</v>
      </c>
      <c r="AR321" s="1194">
        <f t="shared" si="218"/>
        <v>0</v>
      </c>
    </row>
    <row r="322" spans="2:44" s="1242" customFormat="1">
      <c r="B322" s="3394"/>
      <c r="C322" s="3397"/>
      <c r="D322" s="1203">
        <f>E$29</f>
        <v>0</v>
      </c>
      <c r="E322" s="1204"/>
      <c r="F322" s="1268"/>
      <c r="G322" s="1257"/>
      <c r="H322" s="1257"/>
      <c r="I322" s="1257"/>
      <c r="J322" s="1257"/>
      <c r="K322" s="1257"/>
      <c r="L322" s="1257"/>
      <c r="M322" s="1257"/>
      <c r="N322" s="1257"/>
      <c r="O322" s="1257"/>
      <c r="P322" s="1257"/>
      <c r="Q322" s="1257"/>
      <c r="R322" s="1257"/>
      <c r="S322" s="1257"/>
      <c r="T322" s="1257"/>
      <c r="U322" s="1257"/>
      <c r="V322" s="1257"/>
      <c r="W322" s="1257"/>
      <c r="X322" s="1257"/>
      <c r="Y322" s="1257"/>
      <c r="Z322" s="1257"/>
      <c r="AA322" s="1257"/>
      <c r="AB322" s="1257"/>
      <c r="AC322" s="1257"/>
      <c r="AD322" s="1257"/>
      <c r="AE322" s="1257"/>
      <c r="AF322" s="1257"/>
      <c r="AG322" s="1257"/>
      <c r="AH322" s="1257"/>
      <c r="AI322" s="1257"/>
      <c r="AJ322" s="1269"/>
      <c r="AK322" s="1191">
        <f t="shared" si="219"/>
        <v>0</v>
      </c>
      <c r="AL322" s="1192">
        <f t="shared" si="215"/>
        <v>0</v>
      </c>
      <c r="AM322" s="1209">
        <f t="shared" si="216"/>
        <v>0</v>
      </c>
      <c r="AN322" s="1193" t="str">
        <f t="shared" si="217"/>
        <v/>
      </c>
      <c r="AO322" s="3399"/>
      <c r="AP322" s="1112"/>
      <c r="AQ322" s="1194">
        <f t="shared" si="220"/>
        <v>0</v>
      </c>
      <c r="AR322" s="1194">
        <f t="shared" si="218"/>
        <v>0</v>
      </c>
    </row>
    <row r="323" spans="2:44" s="1242" customFormat="1" ht="15">
      <c r="B323" s="3392" t="s">
        <v>858</v>
      </c>
      <c r="C323" s="3395" t="s">
        <v>859</v>
      </c>
      <c r="D323" s="1180" t="s">
        <v>1972</v>
      </c>
      <c r="E323" s="1210" t="s">
        <v>1994</v>
      </c>
      <c r="F323" s="1182" t="s">
        <v>2010</v>
      </c>
      <c r="G323" s="1183" t="s">
        <v>2011</v>
      </c>
      <c r="H323" s="1183" t="s">
        <v>2011</v>
      </c>
      <c r="I323" s="1183" t="s">
        <v>2013</v>
      </c>
      <c r="J323" s="1183" t="s">
        <v>2012</v>
      </c>
      <c r="K323" s="1183" t="s">
        <v>2012</v>
      </c>
      <c r="L323" s="1183" t="s">
        <v>2013</v>
      </c>
      <c r="M323" s="1183" t="s">
        <v>2013</v>
      </c>
      <c r="N323" s="1183" t="s">
        <v>2013</v>
      </c>
      <c r="O323" s="1183" t="s">
        <v>2013</v>
      </c>
      <c r="P323" s="1183" t="s">
        <v>2012</v>
      </c>
      <c r="Q323" s="1183" t="s">
        <v>2010</v>
      </c>
      <c r="R323" s="1183" t="s">
        <v>2011</v>
      </c>
      <c r="S323" s="1183" t="s">
        <v>2013</v>
      </c>
      <c r="T323" s="1183" t="s">
        <v>2011</v>
      </c>
      <c r="U323" s="1183" t="s">
        <v>2010</v>
      </c>
      <c r="V323" s="1183" t="s">
        <v>2011</v>
      </c>
      <c r="W323" s="1183" t="s">
        <v>2013</v>
      </c>
      <c r="X323" s="1183" t="s">
        <v>2010</v>
      </c>
      <c r="Y323" s="1183" t="s">
        <v>2013</v>
      </c>
      <c r="Z323" s="1183" t="s">
        <v>2010</v>
      </c>
      <c r="AA323" s="1183" t="s">
        <v>2013</v>
      </c>
      <c r="AB323" s="1183" t="s">
        <v>2013</v>
      </c>
      <c r="AC323" s="1183" t="s">
        <v>2013</v>
      </c>
      <c r="AD323" s="1183" t="s">
        <v>2013</v>
      </c>
      <c r="AE323" s="1183" t="s">
        <v>2011</v>
      </c>
      <c r="AF323" s="1183" t="s">
        <v>2013</v>
      </c>
      <c r="AG323" s="1183" t="s">
        <v>2010</v>
      </c>
      <c r="AH323" s="1183" t="s">
        <v>2013</v>
      </c>
      <c r="AI323" s="1183" t="s">
        <v>2011</v>
      </c>
      <c r="AJ323" s="1265" t="s">
        <v>2013</v>
      </c>
      <c r="AK323" s="1212"/>
      <c r="AL323" s="1194"/>
      <c r="AM323" s="1213"/>
      <c r="AN323" s="1214"/>
      <c r="AO323" s="3399"/>
      <c r="AP323" s="1112"/>
      <c r="AQ323" s="1116"/>
      <c r="AR323" s="1116"/>
    </row>
    <row r="324" spans="2:44" s="1242" customFormat="1">
      <c r="B324" s="3393"/>
      <c r="C324" s="3396"/>
      <c r="D324" s="1215" t="s">
        <v>1981</v>
      </c>
      <c r="E324" s="1187"/>
      <c r="F324" s="1256"/>
      <c r="G324" s="1207"/>
      <c r="H324" s="1207"/>
      <c r="I324" s="1207"/>
      <c r="J324" s="1207"/>
      <c r="K324" s="1207"/>
      <c r="L324" s="1207"/>
      <c r="M324" s="1207"/>
      <c r="N324" s="1207"/>
      <c r="O324" s="1207"/>
      <c r="P324" s="1207"/>
      <c r="Q324" s="1207"/>
      <c r="R324" s="1207"/>
      <c r="S324" s="1207"/>
      <c r="T324" s="1207"/>
      <c r="U324" s="1207"/>
      <c r="V324" s="1207"/>
      <c r="W324" s="1207"/>
      <c r="X324" s="1207"/>
      <c r="Y324" s="1207"/>
      <c r="Z324" s="1207"/>
      <c r="AA324" s="1207"/>
      <c r="AB324" s="1207"/>
      <c r="AC324" s="1207"/>
      <c r="AD324" s="1207"/>
      <c r="AE324" s="1207"/>
      <c r="AF324" s="1207"/>
      <c r="AG324" s="1207"/>
      <c r="AH324" s="1207"/>
      <c r="AI324" s="1207"/>
      <c r="AJ324" s="1270"/>
      <c r="AK324" s="1191">
        <f>IF(D324="","",COUNT($F$314:$AJ$314)-AL324)</f>
        <v>0</v>
      </c>
      <c r="AL324" s="1192">
        <f>IF(D324="","",AQ324+AR324)</f>
        <v>0</v>
      </c>
      <c r="AM324" s="1192">
        <f>IF(D324="","",COUNTIF(F324:AJ324,"休"))</f>
        <v>0</v>
      </c>
      <c r="AN324" s="1193" t="str">
        <f>IF(D324="","",IFERROR(ROUND(AM324/AK324,3),""))</f>
        <v/>
      </c>
      <c r="AO324" s="3399"/>
      <c r="AP324" s="1112"/>
      <c r="AQ324" s="1194">
        <f>+COUNTIF(F324:AJ324,"－")</f>
        <v>0</v>
      </c>
      <c r="AR324" s="1194">
        <f>+COUNTIF(F324:AJ324,"外")</f>
        <v>0</v>
      </c>
    </row>
    <row r="325" spans="2:44" s="1242" customFormat="1">
      <c r="B325" s="3393"/>
      <c r="C325" s="3396"/>
      <c r="D325" s="1195" t="s">
        <v>1982</v>
      </c>
      <c r="E325" s="1216"/>
      <c r="F325" s="1196"/>
      <c r="G325" s="1197"/>
      <c r="H325" s="1197"/>
      <c r="I325" s="1197"/>
      <c r="J325" s="1197"/>
      <c r="K325" s="1197"/>
      <c r="L325" s="1197"/>
      <c r="M325" s="1197"/>
      <c r="N325" s="1197"/>
      <c r="O325" s="1197"/>
      <c r="P325" s="1197"/>
      <c r="Q325" s="1197"/>
      <c r="R325" s="1197"/>
      <c r="S325" s="1197"/>
      <c r="T325" s="1197"/>
      <c r="U325" s="1197"/>
      <c r="V325" s="1197"/>
      <c r="W325" s="1197"/>
      <c r="X325" s="1197"/>
      <c r="Y325" s="1197"/>
      <c r="Z325" s="1197"/>
      <c r="AA325" s="1197"/>
      <c r="AB325" s="1197"/>
      <c r="AC325" s="1197"/>
      <c r="AD325" s="1197"/>
      <c r="AE325" s="1197"/>
      <c r="AF325" s="1197"/>
      <c r="AG325" s="1197"/>
      <c r="AH325" s="1197"/>
      <c r="AI325" s="1197"/>
      <c r="AJ325" s="1249"/>
      <c r="AK325" s="1191">
        <f>IF(D325="","",COUNT($F$314:$AJ$314)-AL325)</f>
        <v>0</v>
      </c>
      <c r="AL325" s="1192">
        <f t="shared" ref="AL325:AL327" si="221">IF(D325="","",AQ325+AR325)</f>
        <v>0</v>
      </c>
      <c r="AM325" s="1192">
        <f t="shared" ref="AM325:AM327" si="222">IF(D325="","",COUNTIF(F325:AJ325,"休"))</f>
        <v>0</v>
      </c>
      <c r="AN325" s="1193" t="str">
        <f t="shared" ref="AN325:AN327" si="223">IF(D325="","",IFERROR(ROUND(AM325/AK325,3),""))</f>
        <v/>
      </c>
      <c r="AO325" s="3399"/>
      <c r="AP325" s="1112"/>
      <c r="AQ325" s="1194">
        <f>+COUNTIF(F325:AJ325,"－")</f>
        <v>0</v>
      </c>
      <c r="AR325" s="1194">
        <f>+COUNTIF(F325:AJ325,"外")</f>
        <v>0</v>
      </c>
    </row>
    <row r="326" spans="2:44" s="1242" customFormat="1">
      <c r="B326" s="3393"/>
      <c r="C326" s="3396"/>
      <c r="D326" s="1112"/>
      <c r="E326" s="1216"/>
      <c r="F326" s="1196"/>
      <c r="G326" s="1197"/>
      <c r="H326" s="1197"/>
      <c r="I326" s="1197"/>
      <c r="J326" s="1197"/>
      <c r="K326" s="1197"/>
      <c r="L326" s="1197"/>
      <c r="M326" s="1197"/>
      <c r="N326" s="1197"/>
      <c r="O326" s="1197"/>
      <c r="P326" s="1197"/>
      <c r="Q326" s="1197"/>
      <c r="R326" s="1197"/>
      <c r="S326" s="1197"/>
      <c r="T326" s="1197"/>
      <c r="U326" s="1197"/>
      <c r="V326" s="1197"/>
      <c r="W326" s="1197"/>
      <c r="X326" s="1197"/>
      <c r="Y326" s="1197"/>
      <c r="Z326" s="1197"/>
      <c r="AA326" s="1197"/>
      <c r="AB326" s="1197"/>
      <c r="AC326" s="1197"/>
      <c r="AD326" s="1197"/>
      <c r="AE326" s="1197"/>
      <c r="AF326" s="1197"/>
      <c r="AG326" s="1197"/>
      <c r="AH326" s="1197"/>
      <c r="AI326" s="1197"/>
      <c r="AJ326" s="1249"/>
      <c r="AK326" s="1191" t="str">
        <f>IF(D326="","",COUNT($F$314:$AJ$314)-AL326)</f>
        <v/>
      </c>
      <c r="AL326" s="1192" t="str">
        <f t="shared" si="221"/>
        <v/>
      </c>
      <c r="AM326" s="1192" t="str">
        <f t="shared" si="222"/>
        <v/>
      </c>
      <c r="AN326" s="1193" t="str">
        <f t="shared" si="223"/>
        <v/>
      </c>
      <c r="AO326" s="3399"/>
      <c r="AP326" s="1112"/>
      <c r="AQ326" s="1194">
        <f>+COUNTIF(F326:AJ326,"－")</f>
        <v>0</v>
      </c>
      <c r="AR326" s="1194">
        <f>+COUNTIF(F326:AJ326,"外")</f>
        <v>0</v>
      </c>
    </row>
    <row r="327" spans="2:44" s="1242" customFormat="1">
      <c r="B327" s="3393"/>
      <c r="C327" s="3397"/>
      <c r="D327" s="1217"/>
      <c r="E327" s="1218"/>
      <c r="F327" s="1268"/>
      <c r="G327" s="1257"/>
      <c r="H327" s="1257"/>
      <c r="I327" s="1257"/>
      <c r="J327" s="1257"/>
      <c r="K327" s="1257"/>
      <c r="L327" s="1257"/>
      <c r="M327" s="1257"/>
      <c r="N327" s="1257"/>
      <c r="O327" s="1257"/>
      <c r="P327" s="1257"/>
      <c r="Q327" s="1257"/>
      <c r="R327" s="1257"/>
      <c r="S327" s="1257"/>
      <c r="T327" s="1257"/>
      <c r="U327" s="1257"/>
      <c r="V327" s="1257"/>
      <c r="W327" s="1257"/>
      <c r="X327" s="1257"/>
      <c r="Y327" s="1257"/>
      <c r="Z327" s="1257"/>
      <c r="AA327" s="1257"/>
      <c r="AB327" s="1257"/>
      <c r="AC327" s="1257"/>
      <c r="AD327" s="1257"/>
      <c r="AE327" s="1257"/>
      <c r="AF327" s="1257"/>
      <c r="AG327" s="1257"/>
      <c r="AH327" s="1257"/>
      <c r="AI327" s="1257"/>
      <c r="AJ327" s="1269"/>
      <c r="AK327" s="1191" t="str">
        <f t="shared" ref="AK327" si="224">IF(D327="","",COUNT($F$314:$AJ$314)-AL327)</f>
        <v/>
      </c>
      <c r="AL327" s="1192" t="str">
        <f t="shared" si="221"/>
        <v/>
      </c>
      <c r="AM327" s="1192" t="str">
        <f t="shared" si="222"/>
        <v/>
      </c>
      <c r="AN327" s="1193" t="str">
        <f t="shared" si="223"/>
        <v/>
      </c>
      <c r="AO327" s="3399"/>
      <c r="AP327" s="1112"/>
      <c r="AQ327" s="1194">
        <f>+COUNTIF(F327:AJ327,"－")</f>
        <v>0</v>
      </c>
      <c r="AR327" s="1194">
        <f>+COUNTIF(F327:AJ327,"外")</f>
        <v>0</v>
      </c>
    </row>
    <row r="328" spans="2:44" s="1242" customFormat="1" ht="15">
      <c r="B328" s="3393"/>
      <c r="C328" s="3395" t="s">
        <v>860</v>
      </c>
      <c r="D328" s="1180" t="s">
        <v>1972</v>
      </c>
      <c r="E328" s="1220" t="s">
        <v>1994</v>
      </c>
      <c r="F328" s="1182" t="s">
        <v>891</v>
      </c>
      <c r="G328" s="1183" t="s">
        <v>891</v>
      </c>
      <c r="H328" s="1183" t="s">
        <v>891</v>
      </c>
      <c r="I328" s="1183" t="s">
        <v>891</v>
      </c>
      <c r="J328" s="1183" t="s">
        <v>891</v>
      </c>
      <c r="K328" s="1183" t="s">
        <v>891</v>
      </c>
      <c r="L328" s="1183" t="s">
        <v>891</v>
      </c>
      <c r="M328" s="1183" t="s">
        <v>891</v>
      </c>
      <c r="N328" s="1183" t="s">
        <v>891</v>
      </c>
      <c r="O328" s="1183" t="s">
        <v>891</v>
      </c>
      <c r="P328" s="1183" t="s">
        <v>891</v>
      </c>
      <c r="Q328" s="1183" t="s">
        <v>891</v>
      </c>
      <c r="R328" s="1183" t="s">
        <v>891</v>
      </c>
      <c r="S328" s="1183" t="s">
        <v>891</v>
      </c>
      <c r="T328" s="1183" t="s">
        <v>891</v>
      </c>
      <c r="U328" s="1183" t="s">
        <v>891</v>
      </c>
      <c r="V328" s="1183" t="s">
        <v>891</v>
      </c>
      <c r="W328" s="1183" t="s">
        <v>891</v>
      </c>
      <c r="X328" s="1183" t="s">
        <v>891</v>
      </c>
      <c r="Y328" s="1183" t="s">
        <v>891</v>
      </c>
      <c r="Z328" s="1183" t="s">
        <v>891</v>
      </c>
      <c r="AA328" s="1183" t="s">
        <v>891</v>
      </c>
      <c r="AB328" s="1183" t="s">
        <v>891</v>
      </c>
      <c r="AC328" s="1183" t="s">
        <v>891</v>
      </c>
      <c r="AD328" s="1183" t="s">
        <v>891</v>
      </c>
      <c r="AE328" s="1183" t="s">
        <v>891</v>
      </c>
      <c r="AF328" s="1183" t="s">
        <v>891</v>
      </c>
      <c r="AG328" s="1183" t="s">
        <v>891</v>
      </c>
      <c r="AH328" s="1183" t="s">
        <v>891</v>
      </c>
      <c r="AI328" s="1183" t="s">
        <v>891</v>
      </c>
      <c r="AJ328" s="1265" t="s">
        <v>891</v>
      </c>
      <c r="AK328" s="1212"/>
      <c r="AL328" s="1194"/>
      <c r="AM328" s="1221"/>
      <c r="AN328" s="1214"/>
      <c r="AO328" s="3399"/>
      <c r="AP328" s="1112"/>
      <c r="AQ328" s="1116"/>
      <c r="AR328" s="1116"/>
    </row>
    <row r="329" spans="2:44" s="1242" customFormat="1">
      <c r="B329" s="3393"/>
      <c r="C329" s="3396"/>
      <c r="D329" s="1222" t="s">
        <v>1982</v>
      </c>
      <c r="E329" s="1187"/>
      <c r="F329" s="1256"/>
      <c r="G329" s="1207"/>
      <c r="H329" s="1207"/>
      <c r="I329" s="1207"/>
      <c r="J329" s="1207"/>
      <c r="K329" s="1207"/>
      <c r="L329" s="1207"/>
      <c r="M329" s="1207"/>
      <c r="N329" s="1207"/>
      <c r="O329" s="1207"/>
      <c r="P329" s="1207"/>
      <c r="Q329" s="1207"/>
      <c r="R329" s="1207"/>
      <c r="S329" s="1207"/>
      <c r="T329" s="1207"/>
      <c r="U329" s="1207"/>
      <c r="V329" s="1207"/>
      <c r="W329" s="1207"/>
      <c r="X329" s="1207"/>
      <c r="Y329" s="1207"/>
      <c r="Z329" s="1207"/>
      <c r="AA329" s="1207"/>
      <c r="AB329" s="1207"/>
      <c r="AC329" s="1207"/>
      <c r="AD329" s="1207"/>
      <c r="AE329" s="1207"/>
      <c r="AF329" s="1207"/>
      <c r="AG329" s="1207"/>
      <c r="AH329" s="1207"/>
      <c r="AI329" s="1207"/>
      <c r="AJ329" s="1270"/>
      <c r="AK329" s="1191">
        <f>IF(D329="","",COUNT($F$314:$AJ$314)-AL329)</f>
        <v>0</v>
      </c>
      <c r="AL329" s="1192">
        <f>IF(D329="","",AQ329+AR329)</f>
        <v>0</v>
      </c>
      <c r="AM329" s="1192">
        <f>IF(D329="","",COUNTIF(F329:AJ329,"休"))</f>
        <v>0</v>
      </c>
      <c r="AN329" s="1193" t="str">
        <f>IF(D329="","",IFERROR(ROUND(AM329/AK329,3),""))</f>
        <v/>
      </c>
      <c r="AO329" s="3399"/>
      <c r="AP329" s="1112"/>
      <c r="AQ329" s="1194">
        <f>+COUNTIF(F329:AJ329,"－")</f>
        <v>0</v>
      </c>
      <c r="AR329" s="1194">
        <f>+COUNTIF(F329:AJ329,"外")</f>
        <v>0</v>
      </c>
    </row>
    <row r="330" spans="2:44" s="1242" customFormat="1">
      <c r="B330" s="3393"/>
      <c r="C330" s="3396"/>
      <c r="D330" s="1112"/>
      <c r="E330" s="1216"/>
      <c r="F330" s="1196"/>
      <c r="G330" s="1197"/>
      <c r="H330" s="1197"/>
      <c r="I330" s="1197"/>
      <c r="J330" s="1197"/>
      <c r="K330" s="1197"/>
      <c r="L330" s="1197"/>
      <c r="M330" s="1197"/>
      <c r="N330" s="1197"/>
      <c r="O330" s="1197"/>
      <c r="P330" s="1197"/>
      <c r="Q330" s="1197"/>
      <c r="R330" s="1197"/>
      <c r="S330" s="1197"/>
      <c r="T330" s="1197"/>
      <c r="U330" s="1197"/>
      <c r="V330" s="1197"/>
      <c r="W330" s="1197"/>
      <c r="X330" s="1197"/>
      <c r="Y330" s="1197"/>
      <c r="Z330" s="1197"/>
      <c r="AA330" s="1197"/>
      <c r="AB330" s="1197"/>
      <c r="AC330" s="1197"/>
      <c r="AD330" s="1197"/>
      <c r="AE330" s="1197"/>
      <c r="AF330" s="1197"/>
      <c r="AG330" s="1197"/>
      <c r="AH330" s="1197"/>
      <c r="AI330" s="1197"/>
      <c r="AJ330" s="1249"/>
      <c r="AK330" s="1191" t="str">
        <f t="shared" ref="AK330:AK332" si="225">IF(D330="","",COUNT($F$314:$AJ$314)-AL330)</f>
        <v/>
      </c>
      <c r="AL330" s="1192" t="str">
        <f t="shared" ref="AL330:AL332" si="226">IF(D330="","",AQ330+AR330)</f>
        <v/>
      </c>
      <c r="AM330" s="1192" t="str">
        <f t="shared" ref="AM330:AM332" si="227">IF(D330="","",COUNTIF(F330:AJ330,"休"))</f>
        <v/>
      </c>
      <c r="AN330" s="1193" t="str">
        <f t="shared" ref="AN330:AN332" si="228">IF(D330="","",IFERROR(ROUND(AM330/AK330,3),""))</f>
        <v/>
      </c>
      <c r="AO330" s="3399"/>
      <c r="AP330" s="1112"/>
      <c r="AQ330" s="1194">
        <f>+COUNTIF(F330:AJ330,"－")</f>
        <v>0</v>
      </c>
      <c r="AR330" s="1194">
        <f>+COUNTIF(F330:AJ330,"外")</f>
        <v>0</v>
      </c>
    </row>
    <row r="331" spans="2:44" s="1242" customFormat="1">
      <c r="B331" s="3393"/>
      <c r="C331" s="3396"/>
      <c r="D331" s="1224"/>
      <c r="E331" s="1216"/>
      <c r="F331" s="1196"/>
      <c r="G331" s="1197"/>
      <c r="H331" s="1197"/>
      <c r="I331" s="1197"/>
      <c r="J331" s="1197"/>
      <c r="K331" s="1197"/>
      <c r="L331" s="1197"/>
      <c r="M331" s="1197"/>
      <c r="N331" s="1197"/>
      <c r="O331" s="1197"/>
      <c r="P331" s="1197"/>
      <c r="Q331" s="1197"/>
      <c r="R331" s="1197"/>
      <c r="S331" s="1197"/>
      <c r="T331" s="1197"/>
      <c r="U331" s="1197"/>
      <c r="V331" s="1197"/>
      <c r="W331" s="1197"/>
      <c r="X331" s="1197"/>
      <c r="Y331" s="1197"/>
      <c r="Z331" s="1197"/>
      <c r="AA331" s="1197"/>
      <c r="AB331" s="1197"/>
      <c r="AC331" s="1197"/>
      <c r="AD331" s="1197"/>
      <c r="AE331" s="1197"/>
      <c r="AF331" s="1197"/>
      <c r="AG331" s="1197"/>
      <c r="AH331" s="1197"/>
      <c r="AI331" s="1197"/>
      <c r="AJ331" s="1249"/>
      <c r="AK331" s="1191" t="str">
        <f>IF(D331="","",COUNT($F$314:$AJ$314)-AL331)</f>
        <v/>
      </c>
      <c r="AL331" s="1192" t="str">
        <f t="shared" si="226"/>
        <v/>
      </c>
      <c r="AM331" s="1192" t="str">
        <f t="shared" si="227"/>
        <v/>
      </c>
      <c r="AN331" s="1193" t="str">
        <f t="shared" si="228"/>
        <v/>
      </c>
      <c r="AO331" s="3399"/>
      <c r="AP331" s="1112"/>
      <c r="AQ331" s="1194">
        <f>+COUNTIF(F331:AJ331,"－")</f>
        <v>0</v>
      </c>
      <c r="AR331" s="1194">
        <f>+COUNTIF(F331:AJ331,"外")</f>
        <v>0</v>
      </c>
    </row>
    <row r="332" spans="2:44" s="1242" customFormat="1" ht="14.25" thickBot="1">
      <c r="B332" s="3394"/>
      <c r="C332" s="3397"/>
      <c r="D332" s="1217"/>
      <c r="E332" s="1218"/>
      <c r="F332" s="1268"/>
      <c r="G332" s="1257"/>
      <c r="H332" s="1257"/>
      <c r="I332" s="1257"/>
      <c r="J332" s="1257"/>
      <c r="K332" s="1257"/>
      <c r="L332" s="1257"/>
      <c r="M332" s="1257"/>
      <c r="N332" s="1257"/>
      <c r="O332" s="1257"/>
      <c r="P332" s="1257"/>
      <c r="Q332" s="1257"/>
      <c r="R332" s="1257"/>
      <c r="S332" s="1257"/>
      <c r="T332" s="1257"/>
      <c r="U332" s="1257"/>
      <c r="V332" s="1257"/>
      <c r="W332" s="1257"/>
      <c r="X332" s="1257"/>
      <c r="Y332" s="1257"/>
      <c r="Z332" s="1257"/>
      <c r="AA332" s="1257"/>
      <c r="AB332" s="1257"/>
      <c r="AC332" s="1257"/>
      <c r="AD332" s="1257"/>
      <c r="AE332" s="1257"/>
      <c r="AF332" s="1257"/>
      <c r="AG332" s="1257"/>
      <c r="AH332" s="1257"/>
      <c r="AI332" s="1257"/>
      <c r="AJ332" s="1269"/>
      <c r="AK332" s="1227" t="str">
        <f t="shared" si="225"/>
        <v/>
      </c>
      <c r="AL332" s="1209" t="str">
        <f t="shared" si="226"/>
        <v/>
      </c>
      <c r="AM332" s="1209" t="str">
        <f t="shared" si="227"/>
        <v/>
      </c>
      <c r="AN332" s="1193" t="str">
        <f t="shared" si="228"/>
        <v/>
      </c>
      <c r="AO332" s="3400"/>
      <c r="AP332" s="1112"/>
      <c r="AQ332" s="1194">
        <f>+COUNTIF(F332:AJ332,"－")</f>
        <v>0</v>
      </c>
      <c r="AR332" s="1194">
        <f>+COUNTIF(F332:AJ332,"外")</f>
        <v>0</v>
      </c>
    </row>
    <row r="333" spans="2:44" ht="14.25" thickBot="1">
      <c r="B333" s="1229"/>
      <c r="C333" s="1230"/>
      <c r="D333" s="1224"/>
      <c r="E333" s="1166"/>
      <c r="F333" s="1190"/>
      <c r="G333" s="1190"/>
      <c r="H333" s="1190"/>
      <c r="I333" s="1190"/>
      <c r="J333" s="1190"/>
      <c r="K333" s="1190"/>
      <c r="L333" s="1190"/>
      <c r="M333" s="1190"/>
      <c r="N333" s="1190"/>
      <c r="O333" s="1190"/>
      <c r="P333" s="1190"/>
      <c r="Q333" s="1190"/>
      <c r="R333" s="1190"/>
      <c r="S333" s="1190"/>
      <c r="T333" s="1190"/>
      <c r="U333" s="1190"/>
      <c r="V333" s="1190"/>
      <c r="W333" s="1190"/>
      <c r="X333" s="1190"/>
      <c r="Y333" s="1190"/>
      <c r="Z333" s="1190"/>
      <c r="AA333" s="1190"/>
      <c r="AB333" s="1190"/>
      <c r="AC333" s="1190"/>
      <c r="AD333" s="1190"/>
      <c r="AE333" s="1190"/>
      <c r="AF333" s="1190"/>
      <c r="AG333" s="1190"/>
      <c r="AH333" s="1190"/>
      <c r="AI333" s="1190"/>
      <c r="AJ333" s="1190"/>
      <c r="AK333" s="1231"/>
      <c r="AL333" s="1232"/>
      <c r="AN333" s="1233" t="s">
        <v>1998</v>
      </c>
      <c r="AO333" s="1234" t="e">
        <f>IF(AO317&gt;=0.285,"OK","NG")</f>
        <v>#DIV/0!</v>
      </c>
      <c r="AQ333" s="1232"/>
      <c r="AR333" s="1232"/>
    </row>
    <row r="334" spans="2:44">
      <c r="B334" s="1229"/>
      <c r="C334" s="1230"/>
      <c r="D334" s="1224"/>
      <c r="E334" s="1166"/>
      <c r="F334" s="1190"/>
      <c r="G334" s="1190"/>
      <c r="H334" s="1190"/>
      <c r="I334" s="1190"/>
      <c r="J334" s="1190"/>
      <c r="K334" s="1190"/>
      <c r="L334" s="1190"/>
      <c r="M334" s="1190"/>
      <c r="N334" s="1190"/>
      <c r="O334" s="1190"/>
      <c r="P334" s="1190"/>
      <c r="Q334" s="1190"/>
      <c r="R334" s="1190"/>
      <c r="S334" s="1190"/>
      <c r="T334" s="1190"/>
      <c r="U334" s="1190"/>
      <c r="V334" s="1190"/>
      <c r="W334" s="1190"/>
      <c r="X334" s="1190"/>
      <c r="Y334" s="1190"/>
      <c r="Z334" s="1190"/>
      <c r="AA334" s="1190"/>
      <c r="AB334" s="1190"/>
      <c r="AC334" s="1190"/>
      <c r="AD334" s="1190"/>
      <c r="AE334" s="1190"/>
      <c r="AF334" s="1190"/>
      <c r="AG334" s="1190"/>
      <c r="AH334" s="1190"/>
      <c r="AI334" s="1190"/>
      <c r="AJ334" s="1190"/>
      <c r="AK334" s="1231"/>
      <c r="AL334" s="1232"/>
      <c r="AN334" s="1264"/>
      <c r="AO334" s="1193"/>
      <c r="AQ334" s="1232"/>
      <c r="AR334" s="1232"/>
    </row>
    <row r="335" spans="2:44" hidden="1">
      <c r="F335" s="1113" t="e">
        <f>YEAR(F338)</f>
        <v>#VALUE!</v>
      </c>
      <c r="G335" s="1113" t="e">
        <f>MONTH(F338)</f>
        <v>#VALUE!</v>
      </c>
    </row>
    <row r="336" spans="2:44" ht="13.5" customHeight="1">
      <c r="B336" s="3401"/>
      <c r="C336" s="3402"/>
      <c r="D336" s="3403"/>
      <c r="E336" s="1236" t="s">
        <v>1986</v>
      </c>
      <c r="F336" s="3410" t="e">
        <f>F338</f>
        <v>#VALUE!</v>
      </c>
      <c r="G336" s="3411"/>
      <c r="H336" s="3411"/>
      <c r="I336" s="3411"/>
      <c r="J336" s="3411"/>
      <c r="K336" s="3411"/>
      <c r="L336" s="3411"/>
      <c r="M336" s="3411"/>
      <c r="N336" s="3411"/>
      <c r="O336" s="3411"/>
      <c r="P336" s="3411"/>
      <c r="Q336" s="3411"/>
      <c r="R336" s="3411"/>
      <c r="S336" s="3411"/>
      <c r="T336" s="3411"/>
      <c r="U336" s="3411"/>
      <c r="V336" s="3411"/>
      <c r="W336" s="3411"/>
      <c r="X336" s="3411"/>
      <c r="Y336" s="3411"/>
      <c r="Z336" s="3411"/>
      <c r="AA336" s="3411"/>
      <c r="AB336" s="3411"/>
      <c r="AC336" s="3411"/>
      <c r="AD336" s="3411"/>
      <c r="AE336" s="3411"/>
      <c r="AF336" s="3411"/>
      <c r="AG336" s="3411"/>
      <c r="AH336" s="3411"/>
      <c r="AI336" s="3411"/>
      <c r="AJ336" s="3411"/>
      <c r="AK336" s="3413" t="s">
        <v>861</v>
      </c>
      <c r="AL336" s="3416" t="s">
        <v>862</v>
      </c>
      <c r="AM336" s="3419" t="s">
        <v>854</v>
      </c>
      <c r="AN336" s="3367" t="s">
        <v>1987</v>
      </c>
      <c r="AO336" s="3365" t="s">
        <v>1988</v>
      </c>
      <c r="AQ336" s="3388" t="s">
        <v>2009</v>
      </c>
      <c r="AR336" s="3388" t="s">
        <v>890</v>
      </c>
    </row>
    <row r="337" spans="2:44" hidden="1">
      <c r="B337" s="3404"/>
      <c r="C337" s="3405"/>
      <c r="D337" s="3406"/>
      <c r="E337" s="1237"/>
      <c r="F337" s="1173" t="e">
        <f>DATE($F335,$G335,1)</f>
        <v>#VALUE!</v>
      </c>
      <c r="G337" s="1173" t="e">
        <f t="shared" ref="G337:AJ337" si="229">F337+1</f>
        <v>#VALUE!</v>
      </c>
      <c r="H337" s="1173" t="e">
        <f t="shared" si="229"/>
        <v>#VALUE!</v>
      </c>
      <c r="I337" s="1173" t="e">
        <f t="shared" si="229"/>
        <v>#VALUE!</v>
      </c>
      <c r="J337" s="1173" t="e">
        <f t="shared" si="229"/>
        <v>#VALUE!</v>
      </c>
      <c r="K337" s="1173" t="e">
        <f t="shared" si="229"/>
        <v>#VALUE!</v>
      </c>
      <c r="L337" s="1173" t="e">
        <f t="shared" si="229"/>
        <v>#VALUE!</v>
      </c>
      <c r="M337" s="1173" t="e">
        <f t="shared" si="229"/>
        <v>#VALUE!</v>
      </c>
      <c r="N337" s="1173" t="e">
        <f t="shared" si="229"/>
        <v>#VALUE!</v>
      </c>
      <c r="O337" s="1173" t="e">
        <f t="shared" si="229"/>
        <v>#VALUE!</v>
      </c>
      <c r="P337" s="1173" t="e">
        <f t="shared" si="229"/>
        <v>#VALUE!</v>
      </c>
      <c r="Q337" s="1173" t="e">
        <f t="shared" si="229"/>
        <v>#VALUE!</v>
      </c>
      <c r="R337" s="1173" t="e">
        <f t="shared" si="229"/>
        <v>#VALUE!</v>
      </c>
      <c r="S337" s="1173" t="e">
        <f t="shared" si="229"/>
        <v>#VALUE!</v>
      </c>
      <c r="T337" s="1173" t="e">
        <f t="shared" si="229"/>
        <v>#VALUE!</v>
      </c>
      <c r="U337" s="1173" t="e">
        <f t="shared" si="229"/>
        <v>#VALUE!</v>
      </c>
      <c r="V337" s="1173" t="e">
        <f t="shared" si="229"/>
        <v>#VALUE!</v>
      </c>
      <c r="W337" s="1173" t="e">
        <f t="shared" si="229"/>
        <v>#VALUE!</v>
      </c>
      <c r="X337" s="1173" t="e">
        <f t="shared" si="229"/>
        <v>#VALUE!</v>
      </c>
      <c r="Y337" s="1173" t="e">
        <f t="shared" si="229"/>
        <v>#VALUE!</v>
      </c>
      <c r="Z337" s="1173" t="e">
        <f t="shared" si="229"/>
        <v>#VALUE!</v>
      </c>
      <c r="AA337" s="1173" t="e">
        <f t="shared" si="229"/>
        <v>#VALUE!</v>
      </c>
      <c r="AB337" s="1173" t="e">
        <f t="shared" si="229"/>
        <v>#VALUE!</v>
      </c>
      <c r="AC337" s="1173" t="e">
        <f t="shared" si="229"/>
        <v>#VALUE!</v>
      </c>
      <c r="AD337" s="1173" t="e">
        <f t="shared" si="229"/>
        <v>#VALUE!</v>
      </c>
      <c r="AE337" s="1173" t="e">
        <f t="shared" si="229"/>
        <v>#VALUE!</v>
      </c>
      <c r="AF337" s="1173" t="e">
        <f t="shared" si="229"/>
        <v>#VALUE!</v>
      </c>
      <c r="AG337" s="1173" t="e">
        <f t="shared" si="229"/>
        <v>#VALUE!</v>
      </c>
      <c r="AH337" s="1173" t="e">
        <f t="shared" si="229"/>
        <v>#VALUE!</v>
      </c>
      <c r="AI337" s="1173" t="e">
        <f t="shared" si="229"/>
        <v>#VALUE!</v>
      </c>
      <c r="AJ337" s="1173" t="e">
        <f t="shared" si="229"/>
        <v>#VALUE!</v>
      </c>
      <c r="AK337" s="3414"/>
      <c r="AL337" s="3417"/>
      <c r="AM337" s="3420"/>
      <c r="AN337" s="3367"/>
      <c r="AO337" s="3365"/>
      <c r="AQ337" s="3388"/>
      <c r="AR337" s="3388"/>
    </row>
    <row r="338" spans="2:44">
      <c r="B338" s="3404"/>
      <c r="C338" s="3405"/>
      <c r="D338" s="3406"/>
      <c r="E338" s="1238" t="s">
        <v>1990</v>
      </c>
      <c r="F338" s="1239" t="e">
        <f>IF(EDATE(F313,1)&gt;$F$7,"",EDATE(F313,1))</f>
        <v>#VALUE!</v>
      </c>
      <c r="G338" s="1173" t="e">
        <f t="shared" ref="G338:AJ338" si="230">IF(G337&gt;$F$7,"",IF(F338=EOMONTH(DATE($F335,$G335,1),0),"",IF(F338="","",F338+1)))</f>
        <v>#VALUE!</v>
      </c>
      <c r="H338" s="1173" t="e">
        <f t="shared" si="230"/>
        <v>#VALUE!</v>
      </c>
      <c r="I338" s="1173" t="e">
        <f t="shared" si="230"/>
        <v>#VALUE!</v>
      </c>
      <c r="J338" s="1173" t="e">
        <f t="shared" si="230"/>
        <v>#VALUE!</v>
      </c>
      <c r="K338" s="1173" t="e">
        <f t="shared" si="230"/>
        <v>#VALUE!</v>
      </c>
      <c r="L338" s="1173" t="e">
        <f t="shared" si="230"/>
        <v>#VALUE!</v>
      </c>
      <c r="M338" s="1173" t="e">
        <f t="shared" si="230"/>
        <v>#VALUE!</v>
      </c>
      <c r="N338" s="1173" t="e">
        <f t="shared" si="230"/>
        <v>#VALUE!</v>
      </c>
      <c r="O338" s="1173" t="e">
        <f t="shared" si="230"/>
        <v>#VALUE!</v>
      </c>
      <c r="P338" s="1173" t="e">
        <f t="shared" si="230"/>
        <v>#VALUE!</v>
      </c>
      <c r="Q338" s="1173" t="e">
        <f t="shared" si="230"/>
        <v>#VALUE!</v>
      </c>
      <c r="R338" s="1173" t="e">
        <f t="shared" si="230"/>
        <v>#VALUE!</v>
      </c>
      <c r="S338" s="1173" t="e">
        <f t="shared" si="230"/>
        <v>#VALUE!</v>
      </c>
      <c r="T338" s="1173" t="e">
        <f t="shared" si="230"/>
        <v>#VALUE!</v>
      </c>
      <c r="U338" s="1173" t="e">
        <f t="shared" si="230"/>
        <v>#VALUE!</v>
      </c>
      <c r="V338" s="1173" t="e">
        <f t="shared" si="230"/>
        <v>#VALUE!</v>
      </c>
      <c r="W338" s="1173" t="e">
        <f t="shared" si="230"/>
        <v>#VALUE!</v>
      </c>
      <c r="X338" s="1173" t="e">
        <f t="shared" si="230"/>
        <v>#VALUE!</v>
      </c>
      <c r="Y338" s="1173" t="e">
        <f t="shared" si="230"/>
        <v>#VALUE!</v>
      </c>
      <c r="Z338" s="1173" t="e">
        <f t="shared" si="230"/>
        <v>#VALUE!</v>
      </c>
      <c r="AA338" s="1173" t="e">
        <f t="shared" si="230"/>
        <v>#VALUE!</v>
      </c>
      <c r="AB338" s="1173" t="e">
        <f t="shared" si="230"/>
        <v>#VALUE!</v>
      </c>
      <c r="AC338" s="1173" t="e">
        <f t="shared" si="230"/>
        <v>#VALUE!</v>
      </c>
      <c r="AD338" s="1173" t="e">
        <f t="shared" si="230"/>
        <v>#VALUE!</v>
      </c>
      <c r="AE338" s="1173" t="e">
        <f t="shared" si="230"/>
        <v>#VALUE!</v>
      </c>
      <c r="AF338" s="1173" t="e">
        <f t="shared" si="230"/>
        <v>#VALUE!</v>
      </c>
      <c r="AG338" s="1173" t="e">
        <f t="shared" si="230"/>
        <v>#VALUE!</v>
      </c>
      <c r="AH338" s="1173" t="e">
        <f t="shared" si="230"/>
        <v>#VALUE!</v>
      </c>
      <c r="AI338" s="1173" t="e">
        <f t="shared" si="230"/>
        <v>#VALUE!</v>
      </c>
      <c r="AJ338" s="1173" t="e">
        <f t="shared" si="230"/>
        <v>#VALUE!</v>
      </c>
      <c r="AK338" s="3414"/>
      <c r="AL338" s="3417"/>
      <c r="AM338" s="3420"/>
      <c r="AN338" s="3367"/>
      <c r="AO338" s="3365"/>
      <c r="AQ338" s="3388"/>
      <c r="AR338" s="3388"/>
    </row>
    <row r="339" spans="2:44" s="1242" customFormat="1">
      <c r="B339" s="3407"/>
      <c r="C339" s="3408"/>
      <c r="D339" s="3409"/>
      <c r="E339" s="1240" t="s">
        <v>846</v>
      </c>
      <c r="F339" s="1241" t="str">
        <f>IFERROR(TEXT(WEEKDAY(+F338),"aaa"),"")</f>
        <v/>
      </c>
      <c r="G339" s="1241" t="str">
        <f t="shared" ref="G339:AJ339" si="231">IFERROR(TEXT(WEEKDAY(+G338),"aaa"),"")</f>
        <v/>
      </c>
      <c r="H339" s="1241" t="str">
        <f t="shared" si="231"/>
        <v/>
      </c>
      <c r="I339" s="1241" t="str">
        <f t="shared" si="231"/>
        <v/>
      </c>
      <c r="J339" s="1241" t="str">
        <f t="shared" si="231"/>
        <v/>
      </c>
      <c r="K339" s="1241" t="str">
        <f t="shared" si="231"/>
        <v/>
      </c>
      <c r="L339" s="1241" t="str">
        <f t="shared" si="231"/>
        <v/>
      </c>
      <c r="M339" s="1241" t="str">
        <f t="shared" si="231"/>
        <v/>
      </c>
      <c r="N339" s="1241" t="str">
        <f t="shared" si="231"/>
        <v/>
      </c>
      <c r="O339" s="1241" t="str">
        <f t="shared" si="231"/>
        <v/>
      </c>
      <c r="P339" s="1241" t="str">
        <f t="shared" si="231"/>
        <v/>
      </c>
      <c r="Q339" s="1241" t="str">
        <f t="shared" si="231"/>
        <v/>
      </c>
      <c r="R339" s="1241" t="str">
        <f t="shared" si="231"/>
        <v/>
      </c>
      <c r="S339" s="1241" t="str">
        <f t="shared" si="231"/>
        <v/>
      </c>
      <c r="T339" s="1241" t="str">
        <f t="shared" si="231"/>
        <v/>
      </c>
      <c r="U339" s="1241" t="str">
        <f t="shared" si="231"/>
        <v/>
      </c>
      <c r="V339" s="1241" t="str">
        <f t="shared" si="231"/>
        <v/>
      </c>
      <c r="W339" s="1241" t="str">
        <f t="shared" si="231"/>
        <v/>
      </c>
      <c r="X339" s="1241" t="str">
        <f t="shared" si="231"/>
        <v/>
      </c>
      <c r="Y339" s="1241" t="str">
        <f t="shared" si="231"/>
        <v/>
      </c>
      <c r="Z339" s="1241" t="str">
        <f t="shared" si="231"/>
        <v/>
      </c>
      <c r="AA339" s="1241" t="str">
        <f t="shared" si="231"/>
        <v/>
      </c>
      <c r="AB339" s="1241" t="str">
        <f t="shared" si="231"/>
        <v/>
      </c>
      <c r="AC339" s="1241" t="str">
        <f t="shared" si="231"/>
        <v/>
      </c>
      <c r="AD339" s="1241" t="str">
        <f t="shared" si="231"/>
        <v/>
      </c>
      <c r="AE339" s="1241" t="str">
        <f t="shared" si="231"/>
        <v/>
      </c>
      <c r="AF339" s="1241" t="str">
        <f t="shared" si="231"/>
        <v/>
      </c>
      <c r="AG339" s="1241" t="str">
        <f t="shared" si="231"/>
        <v/>
      </c>
      <c r="AH339" s="1241" t="str">
        <f t="shared" si="231"/>
        <v/>
      </c>
      <c r="AI339" s="1241" t="str">
        <f t="shared" si="231"/>
        <v/>
      </c>
      <c r="AJ339" s="1241" t="str">
        <f t="shared" si="231"/>
        <v/>
      </c>
      <c r="AK339" s="3414"/>
      <c r="AL339" s="3417"/>
      <c r="AM339" s="3420"/>
      <c r="AN339" s="3367"/>
      <c r="AO339" s="3365"/>
      <c r="AP339" s="1112"/>
      <c r="AQ339" s="3388"/>
      <c r="AR339" s="3388"/>
    </row>
    <row r="340" spans="2:44" s="1242" customFormat="1" ht="21" customHeight="1">
      <c r="B340" s="1243" t="s">
        <v>1991</v>
      </c>
      <c r="C340" s="1244" t="s">
        <v>1971</v>
      </c>
      <c r="D340" s="1180" t="s">
        <v>1997</v>
      </c>
      <c r="E340" s="1181" t="s">
        <v>1994</v>
      </c>
      <c r="F340" s="1182" t="s">
        <v>891</v>
      </c>
      <c r="G340" s="1183" t="s">
        <v>891</v>
      </c>
      <c r="H340" s="1183" t="s">
        <v>891</v>
      </c>
      <c r="I340" s="1183" t="s">
        <v>891</v>
      </c>
      <c r="J340" s="1183" t="s">
        <v>891</v>
      </c>
      <c r="K340" s="1183" t="s">
        <v>891</v>
      </c>
      <c r="L340" s="1183" t="s">
        <v>891</v>
      </c>
      <c r="M340" s="1183" t="s">
        <v>891</v>
      </c>
      <c r="N340" s="1183" t="s">
        <v>891</v>
      </c>
      <c r="O340" s="1183" t="s">
        <v>891</v>
      </c>
      <c r="P340" s="1183" t="s">
        <v>891</v>
      </c>
      <c r="Q340" s="1183" t="s">
        <v>891</v>
      </c>
      <c r="R340" s="1183" t="s">
        <v>891</v>
      </c>
      <c r="S340" s="1183" t="s">
        <v>891</v>
      </c>
      <c r="T340" s="1183" t="s">
        <v>891</v>
      </c>
      <c r="U340" s="1183" t="s">
        <v>891</v>
      </c>
      <c r="V340" s="1183" t="s">
        <v>891</v>
      </c>
      <c r="W340" s="1183" t="s">
        <v>891</v>
      </c>
      <c r="X340" s="1183" t="s">
        <v>891</v>
      </c>
      <c r="Y340" s="1183" t="s">
        <v>891</v>
      </c>
      <c r="Z340" s="1183" t="s">
        <v>891</v>
      </c>
      <c r="AA340" s="1183" t="s">
        <v>891</v>
      </c>
      <c r="AB340" s="1183" t="s">
        <v>891</v>
      </c>
      <c r="AC340" s="1183" t="s">
        <v>891</v>
      </c>
      <c r="AD340" s="1183" t="s">
        <v>891</v>
      </c>
      <c r="AE340" s="1183" t="s">
        <v>891</v>
      </c>
      <c r="AF340" s="1183" t="s">
        <v>891</v>
      </c>
      <c r="AG340" s="1183" t="s">
        <v>891</v>
      </c>
      <c r="AH340" s="1183" t="s">
        <v>891</v>
      </c>
      <c r="AI340" s="1183" t="s">
        <v>891</v>
      </c>
      <c r="AJ340" s="1265" t="s">
        <v>891</v>
      </c>
      <c r="AK340" s="3415"/>
      <c r="AL340" s="3418"/>
      <c r="AM340" s="3421"/>
      <c r="AN340" s="1185" t="s">
        <v>2008</v>
      </c>
      <c r="AO340" s="1184" t="s">
        <v>889</v>
      </c>
      <c r="AP340" s="1112"/>
      <c r="AQ340" s="3389"/>
      <c r="AR340" s="3389"/>
    </row>
    <row r="341" spans="2:44" s="1242" customFormat="1" ht="13.5" customHeight="1">
      <c r="B341" s="3392" t="s">
        <v>856</v>
      </c>
      <c r="C341" s="3395" t="s">
        <v>857</v>
      </c>
      <c r="D341" s="1186" t="s">
        <v>1981</v>
      </c>
      <c r="E341" s="1187"/>
      <c r="F341" s="1266"/>
      <c r="G341" s="1252"/>
      <c r="H341" s="1252"/>
      <c r="I341" s="1252"/>
      <c r="J341" s="1252"/>
      <c r="K341" s="1252"/>
      <c r="L341" s="1252"/>
      <c r="M341" s="1252"/>
      <c r="N341" s="1252"/>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67"/>
      <c r="AK341" s="1191">
        <f>IF(D341="","",COUNT($F$338:$AJ$338)-AL341)</f>
        <v>0</v>
      </c>
      <c r="AL341" s="1192">
        <f>IF(D341="","",AQ341+AR341)</f>
        <v>0</v>
      </c>
      <c r="AM341" s="1192">
        <f>IF(D341="","",COUNTIF(F341:AJ341,"休"))</f>
        <v>0</v>
      </c>
      <c r="AN341" s="1193" t="str">
        <f>IF(D341="","",IFERROR(ROUND(AM341/AK341,3),""))</f>
        <v/>
      </c>
      <c r="AO341" s="3398" t="e">
        <f>ROUND(AVERAGE(AN341:AN356),3)</f>
        <v>#DIV/0!</v>
      </c>
      <c r="AP341" s="1112"/>
      <c r="AQ341" s="1194">
        <f>+COUNTIF(F341:AJ341,"－")</f>
        <v>0</v>
      </c>
      <c r="AR341" s="1194">
        <f>+COUNTIF(F341:AJ341,"外")</f>
        <v>0</v>
      </c>
    </row>
    <row r="342" spans="2:44" s="1242" customFormat="1" ht="13.5" customHeight="1">
      <c r="B342" s="3393"/>
      <c r="C342" s="3396"/>
      <c r="D342" s="1195" t="s">
        <v>1982</v>
      </c>
      <c r="E342" s="1187"/>
      <c r="F342" s="1196"/>
      <c r="G342" s="1197"/>
      <c r="H342" s="1197"/>
      <c r="I342" s="1197"/>
      <c r="J342" s="1197"/>
      <c r="K342" s="1197"/>
      <c r="L342" s="1197"/>
      <c r="M342" s="1197"/>
      <c r="N342" s="1197"/>
      <c r="O342" s="1197"/>
      <c r="P342" s="1197"/>
      <c r="Q342" s="1197"/>
      <c r="R342" s="1197"/>
      <c r="S342" s="1197"/>
      <c r="T342" s="1197"/>
      <c r="U342" s="1197"/>
      <c r="V342" s="1197"/>
      <c r="W342" s="1197"/>
      <c r="X342" s="1197"/>
      <c r="Y342" s="1197"/>
      <c r="Z342" s="1197"/>
      <c r="AA342" s="1197"/>
      <c r="AB342" s="1197"/>
      <c r="AC342" s="1197"/>
      <c r="AD342" s="1197"/>
      <c r="AE342" s="1197"/>
      <c r="AF342" s="1197"/>
      <c r="AG342" s="1197"/>
      <c r="AH342" s="1197"/>
      <c r="AI342" s="1197"/>
      <c r="AJ342" s="1249"/>
      <c r="AK342" s="1191">
        <f t="shared" ref="AK342:AK346" si="232">IF(D342="","",COUNT($F$338:$AJ$338)-AL342)</f>
        <v>0</v>
      </c>
      <c r="AL342" s="1192">
        <f t="shared" ref="AL342:AL346" si="233">IF(D342="","",AQ342+AR342)</f>
        <v>0</v>
      </c>
      <c r="AM342" s="1192">
        <f t="shared" ref="AM342:AM346" si="234">IF(D342="","",COUNTIF(F342:AJ342,"休"))</f>
        <v>0</v>
      </c>
      <c r="AN342" s="1193" t="str">
        <f t="shared" ref="AN342:AN346" si="235">IF(D342="","",IFERROR(ROUND(AM342/AK342,3),""))</f>
        <v/>
      </c>
      <c r="AO342" s="3399"/>
      <c r="AP342" s="1112"/>
      <c r="AQ342" s="1194">
        <f>+COUNTIF(F342:AJ342,"－")</f>
        <v>0</v>
      </c>
      <c r="AR342" s="1194">
        <f>+COUNTIF(F342:AJ342,"外")</f>
        <v>0</v>
      </c>
    </row>
    <row r="343" spans="2:44" s="1242" customFormat="1">
      <c r="B343" s="3393"/>
      <c r="C343" s="3396"/>
      <c r="D343" s="1201" t="s">
        <v>1983</v>
      </c>
      <c r="E343" s="1187"/>
      <c r="F343" s="1196"/>
      <c r="G343" s="1197"/>
      <c r="H343" s="1197"/>
      <c r="I343" s="1197"/>
      <c r="J343" s="1197"/>
      <c r="K343" s="1197"/>
      <c r="L343" s="1197"/>
      <c r="M343" s="1197"/>
      <c r="N343" s="1197"/>
      <c r="O343" s="1197"/>
      <c r="P343" s="1197"/>
      <c r="Q343" s="1197"/>
      <c r="R343" s="1197"/>
      <c r="S343" s="1197"/>
      <c r="T343" s="1197"/>
      <c r="U343" s="1197"/>
      <c r="V343" s="1197"/>
      <c r="W343" s="1197"/>
      <c r="X343" s="1197"/>
      <c r="Y343" s="1197"/>
      <c r="Z343" s="1197"/>
      <c r="AA343" s="1197"/>
      <c r="AB343" s="1197"/>
      <c r="AC343" s="1197"/>
      <c r="AD343" s="1197"/>
      <c r="AE343" s="1197"/>
      <c r="AF343" s="1197"/>
      <c r="AG343" s="1197"/>
      <c r="AH343" s="1197"/>
      <c r="AI343" s="1197"/>
      <c r="AJ343" s="1249"/>
      <c r="AK343" s="1191">
        <f t="shared" si="232"/>
        <v>0</v>
      </c>
      <c r="AL343" s="1192">
        <f t="shared" si="233"/>
        <v>0</v>
      </c>
      <c r="AM343" s="1192">
        <f t="shared" si="234"/>
        <v>0</v>
      </c>
      <c r="AN343" s="1193" t="str">
        <f t="shared" si="235"/>
        <v/>
      </c>
      <c r="AO343" s="3399"/>
      <c r="AP343" s="1112"/>
      <c r="AQ343" s="1194">
        <f>+COUNTIF(F343:AJ343,"－")</f>
        <v>0</v>
      </c>
      <c r="AR343" s="1194">
        <f t="shared" ref="AR343:AR346" si="236">+COUNTIF(F343:AJ343,"外")</f>
        <v>0</v>
      </c>
    </row>
    <row r="344" spans="2:44" s="1242" customFormat="1">
      <c r="B344" s="3393"/>
      <c r="C344" s="3396"/>
      <c r="D344" s="1201" t="s">
        <v>1984</v>
      </c>
      <c r="E344" s="1202"/>
      <c r="F344" s="1196"/>
      <c r="G344" s="1197"/>
      <c r="H344" s="1197"/>
      <c r="I344" s="1197"/>
      <c r="J344" s="1197"/>
      <c r="K344" s="1197"/>
      <c r="L344" s="1197"/>
      <c r="M344" s="1197"/>
      <c r="N344" s="1197"/>
      <c r="O344" s="1197"/>
      <c r="P344" s="1197"/>
      <c r="Q344" s="1197"/>
      <c r="R344" s="1197"/>
      <c r="S344" s="1197"/>
      <c r="T344" s="1197"/>
      <c r="U344" s="1197"/>
      <c r="V344" s="1197"/>
      <c r="W344" s="1197"/>
      <c r="X344" s="1197"/>
      <c r="Y344" s="1197"/>
      <c r="Z344" s="1197"/>
      <c r="AA344" s="1197"/>
      <c r="AB344" s="1197"/>
      <c r="AC344" s="1197"/>
      <c r="AD344" s="1197"/>
      <c r="AE344" s="1197"/>
      <c r="AF344" s="1197"/>
      <c r="AG344" s="1197"/>
      <c r="AH344" s="1197"/>
      <c r="AI344" s="1197"/>
      <c r="AJ344" s="1249"/>
      <c r="AK344" s="1191">
        <f>IF(D344="","",COUNT($F$338:$AJ$338)-AL344)</f>
        <v>0</v>
      </c>
      <c r="AL344" s="1192">
        <f t="shared" si="233"/>
        <v>0</v>
      </c>
      <c r="AM344" s="1192">
        <f t="shared" si="234"/>
        <v>0</v>
      </c>
      <c r="AN344" s="1193" t="str">
        <f t="shared" si="235"/>
        <v/>
      </c>
      <c r="AO344" s="3399"/>
      <c r="AP344" s="1112"/>
      <c r="AQ344" s="1194">
        <f>+COUNTIF(F344:AJ344,"－")</f>
        <v>0</v>
      </c>
      <c r="AR344" s="1194">
        <f t="shared" si="236"/>
        <v>0</v>
      </c>
    </row>
    <row r="345" spans="2:44" s="1242" customFormat="1">
      <c r="B345" s="3393"/>
      <c r="C345" s="3396"/>
      <c r="D345" s="1201" t="s">
        <v>1985</v>
      </c>
      <c r="E345" s="1187"/>
      <c r="F345" s="1196"/>
      <c r="G345" s="1197"/>
      <c r="H345" s="1197"/>
      <c r="I345" s="1197"/>
      <c r="J345" s="1197"/>
      <c r="K345" s="1197"/>
      <c r="L345" s="1197"/>
      <c r="M345" s="1197"/>
      <c r="N345" s="1197"/>
      <c r="O345" s="1197"/>
      <c r="P345" s="1197"/>
      <c r="Q345" s="1197"/>
      <c r="R345" s="1197"/>
      <c r="S345" s="1197"/>
      <c r="T345" s="1197"/>
      <c r="U345" s="1197"/>
      <c r="V345" s="1197"/>
      <c r="W345" s="1197"/>
      <c r="X345" s="1197"/>
      <c r="Y345" s="1197"/>
      <c r="Z345" s="1197"/>
      <c r="AA345" s="1197"/>
      <c r="AB345" s="1197"/>
      <c r="AC345" s="1197"/>
      <c r="AD345" s="1197"/>
      <c r="AE345" s="1197"/>
      <c r="AF345" s="1197"/>
      <c r="AG345" s="1197"/>
      <c r="AH345" s="1197"/>
      <c r="AI345" s="1197"/>
      <c r="AJ345" s="1249"/>
      <c r="AK345" s="1191">
        <f t="shared" si="232"/>
        <v>0</v>
      </c>
      <c r="AL345" s="1192">
        <f t="shared" si="233"/>
        <v>0</v>
      </c>
      <c r="AM345" s="1192">
        <f t="shared" si="234"/>
        <v>0</v>
      </c>
      <c r="AN345" s="1193" t="str">
        <f t="shared" si="235"/>
        <v/>
      </c>
      <c r="AO345" s="3399"/>
      <c r="AP345" s="1112"/>
      <c r="AQ345" s="1194">
        <f t="shared" ref="AQ345:AQ346" si="237">+COUNTIF(F345:AJ345,"－")</f>
        <v>0</v>
      </c>
      <c r="AR345" s="1194">
        <f t="shared" si="236"/>
        <v>0</v>
      </c>
    </row>
    <row r="346" spans="2:44" s="1242" customFormat="1">
      <c r="B346" s="3394"/>
      <c r="C346" s="3397"/>
      <c r="D346" s="1203">
        <f>E$29</f>
        <v>0</v>
      </c>
      <c r="E346" s="1204"/>
      <c r="F346" s="1268"/>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69"/>
      <c r="AK346" s="1191">
        <f t="shared" si="232"/>
        <v>0</v>
      </c>
      <c r="AL346" s="1192">
        <f t="shared" si="233"/>
        <v>0</v>
      </c>
      <c r="AM346" s="1209">
        <f t="shared" si="234"/>
        <v>0</v>
      </c>
      <c r="AN346" s="1193" t="str">
        <f t="shared" si="235"/>
        <v/>
      </c>
      <c r="AO346" s="3399"/>
      <c r="AP346" s="1112"/>
      <c r="AQ346" s="1194">
        <f t="shared" si="237"/>
        <v>0</v>
      </c>
      <c r="AR346" s="1194">
        <f t="shared" si="236"/>
        <v>0</v>
      </c>
    </row>
    <row r="347" spans="2:44" s="1242" customFormat="1" ht="15">
      <c r="B347" s="3392" t="s">
        <v>858</v>
      </c>
      <c r="C347" s="3395" t="s">
        <v>859</v>
      </c>
      <c r="D347" s="1180" t="s">
        <v>1972</v>
      </c>
      <c r="E347" s="1210" t="s">
        <v>1994</v>
      </c>
      <c r="F347" s="1182" t="s">
        <v>2013</v>
      </c>
      <c r="G347" s="1183" t="s">
        <v>2010</v>
      </c>
      <c r="H347" s="1183" t="s">
        <v>2012</v>
      </c>
      <c r="I347" s="1183" t="s">
        <v>2010</v>
      </c>
      <c r="J347" s="1183" t="s">
        <v>2012</v>
      </c>
      <c r="K347" s="1183" t="s">
        <v>2013</v>
      </c>
      <c r="L347" s="1183" t="s">
        <v>2012</v>
      </c>
      <c r="M347" s="1183" t="s">
        <v>2013</v>
      </c>
      <c r="N347" s="1183" t="s">
        <v>2011</v>
      </c>
      <c r="O347" s="1183" t="s">
        <v>2013</v>
      </c>
      <c r="P347" s="1183" t="s">
        <v>2013</v>
      </c>
      <c r="Q347" s="1183" t="s">
        <v>2011</v>
      </c>
      <c r="R347" s="1183" t="s">
        <v>2012</v>
      </c>
      <c r="S347" s="1183" t="s">
        <v>2010</v>
      </c>
      <c r="T347" s="1183" t="s">
        <v>2013</v>
      </c>
      <c r="U347" s="1183" t="s">
        <v>2011</v>
      </c>
      <c r="V347" s="1183" t="s">
        <v>2013</v>
      </c>
      <c r="W347" s="1183" t="s">
        <v>2013</v>
      </c>
      <c r="X347" s="1183" t="s">
        <v>2011</v>
      </c>
      <c r="Y347" s="1183" t="s">
        <v>2013</v>
      </c>
      <c r="Z347" s="1183" t="s">
        <v>2012</v>
      </c>
      <c r="AA347" s="1183" t="s">
        <v>2013</v>
      </c>
      <c r="AB347" s="1183" t="s">
        <v>2013</v>
      </c>
      <c r="AC347" s="1183" t="s">
        <v>2012</v>
      </c>
      <c r="AD347" s="1183" t="s">
        <v>2010</v>
      </c>
      <c r="AE347" s="1183" t="s">
        <v>2010</v>
      </c>
      <c r="AF347" s="1183" t="s">
        <v>2011</v>
      </c>
      <c r="AG347" s="1183" t="s">
        <v>2012</v>
      </c>
      <c r="AH347" s="1183" t="s">
        <v>2012</v>
      </c>
      <c r="AI347" s="1183" t="s">
        <v>2012</v>
      </c>
      <c r="AJ347" s="1265" t="s">
        <v>2010</v>
      </c>
      <c r="AK347" s="1212"/>
      <c r="AL347" s="1194"/>
      <c r="AM347" s="1213"/>
      <c r="AN347" s="1214"/>
      <c r="AO347" s="3399"/>
      <c r="AP347" s="1112"/>
      <c r="AQ347" s="1116"/>
      <c r="AR347" s="1116"/>
    </row>
    <row r="348" spans="2:44" s="1242" customFormat="1">
      <c r="B348" s="3393"/>
      <c r="C348" s="3396"/>
      <c r="D348" s="1215" t="s">
        <v>1981</v>
      </c>
      <c r="E348" s="1187"/>
      <c r="F348" s="1256"/>
      <c r="G348" s="1207"/>
      <c r="H348" s="1207"/>
      <c r="I348" s="1207"/>
      <c r="J348" s="1207"/>
      <c r="K348" s="1207"/>
      <c r="L348" s="1207"/>
      <c r="M348" s="1207"/>
      <c r="N348" s="1207"/>
      <c r="O348" s="1207"/>
      <c r="P348" s="1207"/>
      <c r="Q348" s="1207"/>
      <c r="R348" s="1207"/>
      <c r="S348" s="1207"/>
      <c r="T348" s="1207"/>
      <c r="U348" s="1207"/>
      <c r="V348" s="1207"/>
      <c r="W348" s="1207"/>
      <c r="X348" s="1207"/>
      <c r="Y348" s="1207"/>
      <c r="Z348" s="1207"/>
      <c r="AA348" s="1207"/>
      <c r="AB348" s="1207"/>
      <c r="AC348" s="1207"/>
      <c r="AD348" s="1207"/>
      <c r="AE348" s="1207"/>
      <c r="AF348" s="1207"/>
      <c r="AG348" s="1207"/>
      <c r="AH348" s="1207"/>
      <c r="AI348" s="1207"/>
      <c r="AJ348" s="1270"/>
      <c r="AK348" s="1191">
        <f>IF(D348="","",COUNT($F$338:$AJ$338)-AL348)</f>
        <v>0</v>
      </c>
      <c r="AL348" s="1192">
        <f>IF(D348="","",AQ348+AR348)</f>
        <v>0</v>
      </c>
      <c r="AM348" s="1192">
        <f>IF(D348="","",COUNTIF(F348:AJ348,"休"))</f>
        <v>0</v>
      </c>
      <c r="AN348" s="1193" t="str">
        <f>IF(D348="","",IFERROR(ROUND(AM348/AK348,3),""))</f>
        <v/>
      </c>
      <c r="AO348" s="3399"/>
      <c r="AP348" s="1112"/>
      <c r="AQ348" s="1194">
        <f>+COUNTIF(F348:AJ348,"－")</f>
        <v>0</v>
      </c>
      <c r="AR348" s="1194">
        <f>+COUNTIF(F348:AJ348,"外")</f>
        <v>0</v>
      </c>
    </row>
    <row r="349" spans="2:44" s="1242" customFormat="1">
      <c r="B349" s="3393"/>
      <c r="C349" s="3396"/>
      <c r="D349" s="1195" t="s">
        <v>1982</v>
      </c>
      <c r="E349" s="1216"/>
      <c r="F349" s="1196"/>
      <c r="G349" s="1197"/>
      <c r="H349" s="1197"/>
      <c r="I349" s="1197"/>
      <c r="J349" s="1197"/>
      <c r="K349" s="1197"/>
      <c r="L349" s="1197"/>
      <c r="M349" s="1197"/>
      <c r="N349" s="1197"/>
      <c r="O349" s="1197"/>
      <c r="P349" s="1197"/>
      <c r="Q349" s="1197"/>
      <c r="R349" s="1197"/>
      <c r="S349" s="1197"/>
      <c r="T349" s="1197"/>
      <c r="U349" s="1197"/>
      <c r="V349" s="1197"/>
      <c r="W349" s="1197"/>
      <c r="X349" s="1197"/>
      <c r="Y349" s="1197"/>
      <c r="Z349" s="1197"/>
      <c r="AA349" s="1197"/>
      <c r="AB349" s="1197"/>
      <c r="AC349" s="1197"/>
      <c r="AD349" s="1197"/>
      <c r="AE349" s="1197"/>
      <c r="AF349" s="1197"/>
      <c r="AG349" s="1197"/>
      <c r="AH349" s="1197"/>
      <c r="AI349" s="1197"/>
      <c r="AJ349" s="1249"/>
      <c r="AK349" s="1191">
        <f t="shared" ref="AK349:AK351" si="238">IF(D349="","",COUNT($F$338:$AJ$338)-AL349)</f>
        <v>0</v>
      </c>
      <c r="AL349" s="1192">
        <f t="shared" ref="AL349:AL351" si="239">IF(D349="","",AQ349+AR349)</f>
        <v>0</v>
      </c>
      <c r="AM349" s="1192">
        <f t="shared" ref="AM349:AM351" si="240">IF(D349="","",COUNTIF(F349:AJ349,"休"))</f>
        <v>0</v>
      </c>
      <c r="AN349" s="1193" t="str">
        <f t="shared" ref="AN349:AN351" si="241">IF(D349="","",IFERROR(ROUND(AM349/AK349,3),""))</f>
        <v/>
      </c>
      <c r="AO349" s="3399"/>
      <c r="AP349" s="1112"/>
      <c r="AQ349" s="1194">
        <f>+COUNTIF(F349:AJ349,"－")</f>
        <v>0</v>
      </c>
      <c r="AR349" s="1194">
        <f>+COUNTIF(F349:AJ349,"外")</f>
        <v>0</v>
      </c>
    </row>
    <row r="350" spans="2:44" s="1242" customFormat="1">
      <c r="B350" s="3393"/>
      <c r="C350" s="3396"/>
      <c r="D350" s="1112"/>
      <c r="E350" s="1216"/>
      <c r="F350" s="1196"/>
      <c r="G350" s="1197"/>
      <c r="H350" s="1197"/>
      <c r="I350" s="1197"/>
      <c r="J350" s="1197"/>
      <c r="K350" s="1197"/>
      <c r="L350" s="1197"/>
      <c r="M350" s="1197"/>
      <c r="N350" s="1197"/>
      <c r="O350" s="1197"/>
      <c r="P350" s="1197"/>
      <c r="Q350" s="1197"/>
      <c r="R350" s="1197"/>
      <c r="S350" s="1197"/>
      <c r="T350" s="1197"/>
      <c r="U350" s="1197"/>
      <c r="V350" s="1197"/>
      <c r="W350" s="1197"/>
      <c r="X350" s="1197"/>
      <c r="Y350" s="1197"/>
      <c r="Z350" s="1197"/>
      <c r="AA350" s="1197"/>
      <c r="AB350" s="1197"/>
      <c r="AC350" s="1197"/>
      <c r="AD350" s="1197"/>
      <c r="AE350" s="1197"/>
      <c r="AF350" s="1197"/>
      <c r="AG350" s="1197"/>
      <c r="AH350" s="1197"/>
      <c r="AI350" s="1197"/>
      <c r="AJ350" s="1249"/>
      <c r="AK350" s="1191" t="str">
        <f t="shared" si="238"/>
        <v/>
      </c>
      <c r="AL350" s="1192" t="str">
        <f t="shared" si="239"/>
        <v/>
      </c>
      <c r="AM350" s="1192" t="str">
        <f t="shared" si="240"/>
        <v/>
      </c>
      <c r="AN350" s="1193" t="str">
        <f t="shared" si="241"/>
        <v/>
      </c>
      <c r="AO350" s="3399"/>
      <c r="AP350" s="1112"/>
      <c r="AQ350" s="1194">
        <f>+COUNTIF(F350:AJ350,"－")</f>
        <v>0</v>
      </c>
      <c r="AR350" s="1194">
        <f>+COUNTIF(F350:AJ350,"外")</f>
        <v>0</v>
      </c>
    </row>
    <row r="351" spans="2:44" s="1242" customFormat="1">
      <c r="B351" s="3393"/>
      <c r="C351" s="3397"/>
      <c r="D351" s="1217"/>
      <c r="E351" s="1218"/>
      <c r="F351" s="1268"/>
      <c r="G351" s="1257"/>
      <c r="H351" s="1257"/>
      <c r="I351" s="1257"/>
      <c r="J351" s="1257"/>
      <c r="K351" s="1257"/>
      <c r="L351" s="1257"/>
      <c r="M351" s="1257"/>
      <c r="N351" s="1257"/>
      <c r="O351" s="1257"/>
      <c r="P351" s="1257"/>
      <c r="Q351" s="1257"/>
      <c r="R351" s="1257"/>
      <c r="S351" s="1257"/>
      <c r="T351" s="1257"/>
      <c r="U351" s="1257"/>
      <c r="V351" s="1257"/>
      <c r="W351" s="1257"/>
      <c r="X351" s="1257"/>
      <c r="Y351" s="1257"/>
      <c r="Z351" s="1257"/>
      <c r="AA351" s="1257"/>
      <c r="AB351" s="1257"/>
      <c r="AC351" s="1257"/>
      <c r="AD351" s="1257"/>
      <c r="AE351" s="1257"/>
      <c r="AF351" s="1257"/>
      <c r="AG351" s="1257"/>
      <c r="AH351" s="1257"/>
      <c r="AI351" s="1257"/>
      <c r="AJ351" s="1269"/>
      <c r="AK351" s="1191" t="str">
        <f t="shared" si="238"/>
        <v/>
      </c>
      <c r="AL351" s="1192" t="str">
        <f t="shared" si="239"/>
        <v/>
      </c>
      <c r="AM351" s="1192" t="str">
        <f t="shared" si="240"/>
        <v/>
      </c>
      <c r="AN351" s="1193" t="str">
        <f t="shared" si="241"/>
        <v/>
      </c>
      <c r="AO351" s="3399"/>
      <c r="AP351" s="1112"/>
      <c r="AQ351" s="1194">
        <f>+COUNTIF(F351:AJ351,"－")</f>
        <v>0</v>
      </c>
      <c r="AR351" s="1194">
        <f>+COUNTIF(F351:AJ351,"外")</f>
        <v>0</v>
      </c>
    </row>
    <row r="352" spans="2:44" s="1242" customFormat="1" ht="15">
      <c r="B352" s="3393"/>
      <c r="C352" s="3395" t="s">
        <v>860</v>
      </c>
      <c r="D352" s="1180" t="s">
        <v>1993</v>
      </c>
      <c r="E352" s="1220" t="s">
        <v>1994</v>
      </c>
      <c r="F352" s="1182" t="s">
        <v>891</v>
      </c>
      <c r="G352" s="1183" t="s">
        <v>891</v>
      </c>
      <c r="H352" s="1183" t="s">
        <v>891</v>
      </c>
      <c r="I352" s="1183" t="s">
        <v>891</v>
      </c>
      <c r="J352" s="1183" t="s">
        <v>891</v>
      </c>
      <c r="K352" s="1183" t="s">
        <v>891</v>
      </c>
      <c r="L352" s="1183" t="s">
        <v>891</v>
      </c>
      <c r="M352" s="1183" t="s">
        <v>891</v>
      </c>
      <c r="N352" s="1183" t="s">
        <v>891</v>
      </c>
      <c r="O352" s="1183" t="s">
        <v>891</v>
      </c>
      <c r="P352" s="1183" t="s">
        <v>891</v>
      </c>
      <c r="Q352" s="1183" t="s">
        <v>891</v>
      </c>
      <c r="R352" s="1183" t="s">
        <v>891</v>
      </c>
      <c r="S352" s="1183" t="s">
        <v>891</v>
      </c>
      <c r="T352" s="1183" t="s">
        <v>891</v>
      </c>
      <c r="U352" s="1183" t="s">
        <v>891</v>
      </c>
      <c r="V352" s="1183" t="s">
        <v>891</v>
      </c>
      <c r="W352" s="1183" t="s">
        <v>891</v>
      </c>
      <c r="X352" s="1183" t="s">
        <v>891</v>
      </c>
      <c r="Y352" s="1183" t="s">
        <v>891</v>
      </c>
      <c r="Z352" s="1183" t="s">
        <v>891</v>
      </c>
      <c r="AA352" s="1183" t="s">
        <v>891</v>
      </c>
      <c r="AB352" s="1183" t="s">
        <v>891</v>
      </c>
      <c r="AC352" s="1183" t="s">
        <v>891</v>
      </c>
      <c r="AD352" s="1183" t="s">
        <v>891</v>
      </c>
      <c r="AE352" s="1183" t="s">
        <v>891</v>
      </c>
      <c r="AF352" s="1183" t="s">
        <v>891</v>
      </c>
      <c r="AG352" s="1183" t="s">
        <v>891</v>
      </c>
      <c r="AH352" s="1183" t="s">
        <v>891</v>
      </c>
      <c r="AI352" s="1183" t="s">
        <v>891</v>
      </c>
      <c r="AJ352" s="1265" t="s">
        <v>891</v>
      </c>
      <c r="AK352" s="1212"/>
      <c r="AL352" s="1194"/>
      <c r="AM352" s="1221"/>
      <c r="AN352" s="1214"/>
      <c r="AO352" s="3399"/>
      <c r="AP352" s="1112"/>
      <c r="AQ352" s="1116"/>
      <c r="AR352" s="1116"/>
    </row>
    <row r="353" spans="2:44" s="1242" customFormat="1">
      <c r="B353" s="3393"/>
      <c r="C353" s="3396"/>
      <c r="D353" s="1222" t="s">
        <v>1982</v>
      </c>
      <c r="E353" s="1187"/>
      <c r="F353" s="1256"/>
      <c r="G353" s="1207"/>
      <c r="H353" s="1207"/>
      <c r="I353" s="1207"/>
      <c r="J353" s="1207"/>
      <c r="K353" s="1207"/>
      <c r="L353" s="1207"/>
      <c r="M353" s="1207"/>
      <c r="N353" s="1207"/>
      <c r="O353" s="1207"/>
      <c r="P353" s="1207"/>
      <c r="Q353" s="1207"/>
      <c r="R353" s="1207"/>
      <c r="S353" s="1207"/>
      <c r="T353" s="1207"/>
      <c r="U353" s="1207"/>
      <c r="V353" s="1207"/>
      <c r="W353" s="1207"/>
      <c r="X353" s="1207"/>
      <c r="Y353" s="1207"/>
      <c r="Z353" s="1207"/>
      <c r="AA353" s="1207"/>
      <c r="AB353" s="1207"/>
      <c r="AC353" s="1207"/>
      <c r="AD353" s="1207"/>
      <c r="AE353" s="1207"/>
      <c r="AF353" s="1207"/>
      <c r="AG353" s="1207"/>
      <c r="AH353" s="1207"/>
      <c r="AI353" s="1207"/>
      <c r="AJ353" s="1270"/>
      <c r="AK353" s="1191">
        <f>IF(D353="","",COUNT($F$338:$AJ$338)-AL353)</f>
        <v>0</v>
      </c>
      <c r="AL353" s="1192">
        <f>IF(D353="","",AQ353+AR353)</f>
        <v>0</v>
      </c>
      <c r="AM353" s="1192">
        <f>IF(D353="","",COUNTIF(F353:AJ353,"休"))</f>
        <v>0</v>
      </c>
      <c r="AN353" s="1193" t="str">
        <f>IF(D353="","",IFERROR(ROUND(AM353/AK353,3),""))</f>
        <v/>
      </c>
      <c r="AO353" s="3399"/>
      <c r="AP353" s="1112"/>
      <c r="AQ353" s="1194">
        <f>+COUNTIF(F353:AJ353,"－")</f>
        <v>0</v>
      </c>
      <c r="AR353" s="1194">
        <f>+COUNTIF(F353:AJ353,"外")</f>
        <v>0</v>
      </c>
    </row>
    <row r="354" spans="2:44" s="1242" customFormat="1">
      <c r="B354" s="3393"/>
      <c r="C354" s="3396"/>
      <c r="D354" s="1112"/>
      <c r="E354" s="1216"/>
      <c r="F354" s="1196"/>
      <c r="G354" s="1197"/>
      <c r="H354" s="1197"/>
      <c r="I354" s="1197"/>
      <c r="J354" s="1197"/>
      <c r="K354" s="1197"/>
      <c r="L354" s="1197"/>
      <c r="M354" s="1197"/>
      <c r="N354" s="1197"/>
      <c r="O354" s="1197"/>
      <c r="P354" s="1197"/>
      <c r="Q354" s="1197"/>
      <c r="R354" s="1197"/>
      <c r="S354" s="1197"/>
      <c r="T354" s="1197"/>
      <c r="U354" s="1197"/>
      <c r="V354" s="1197"/>
      <c r="W354" s="1197"/>
      <c r="X354" s="1197"/>
      <c r="Y354" s="1197"/>
      <c r="Z354" s="1197"/>
      <c r="AA354" s="1197"/>
      <c r="AB354" s="1197"/>
      <c r="AC354" s="1197"/>
      <c r="AD354" s="1197"/>
      <c r="AE354" s="1197"/>
      <c r="AF354" s="1197"/>
      <c r="AG354" s="1197"/>
      <c r="AH354" s="1197"/>
      <c r="AI354" s="1197"/>
      <c r="AJ354" s="1249"/>
      <c r="AK354" s="1191" t="str">
        <f t="shared" ref="AK354:AK356" si="242">IF(D354="","",COUNT($F$338:$AJ$338)-AL354)</f>
        <v/>
      </c>
      <c r="AL354" s="1192" t="str">
        <f t="shared" ref="AL354:AL356" si="243">IF(D354="","",AQ354+AR354)</f>
        <v/>
      </c>
      <c r="AM354" s="1192" t="str">
        <f t="shared" ref="AM354:AM356" si="244">IF(D354="","",COUNTIF(F354:AJ354,"休"))</f>
        <v/>
      </c>
      <c r="AN354" s="1193" t="str">
        <f t="shared" ref="AN354:AN356" si="245">IF(D354="","",IFERROR(ROUND(AM354/AK354,3),""))</f>
        <v/>
      </c>
      <c r="AO354" s="3399"/>
      <c r="AP354" s="1112"/>
      <c r="AQ354" s="1194">
        <f>+COUNTIF(F354:AJ354,"－")</f>
        <v>0</v>
      </c>
      <c r="AR354" s="1194">
        <f>+COUNTIF(F354:AJ354,"外")</f>
        <v>0</v>
      </c>
    </row>
    <row r="355" spans="2:44" s="1242" customFormat="1">
      <c r="B355" s="3393"/>
      <c r="C355" s="3396"/>
      <c r="D355" s="1224"/>
      <c r="E355" s="1216"/>
      <c r="F355" s="1196"/>
      <c r="G355" s="1197"/>
      <c r="H355" s="1197"/>
      <c r="I355" s="1197"/>
      <c r="J355" s="1197"/>
      <c r="K355" s="1197"/>
      <c r="L355" s="1197"/>
      <c r="M355" s="1197"/>
      <c r="N355" s="1197"/>
      <c r="O355" s="1197"/>
      <c r="P355" s="1197"/>
      <c r="Q355" s="1197"/>
      <c r="R355" s="1197"/>
      <c r="S355" s="1197"/>
      <c r="T355" s="1197"/>
      <c r="U355" s="1197"/>
      <c r="V355" s="1197"/>
      <c r="W355" s="1197"/>
      <c r="X355" s="1197"/>
      <c r="Y355" s="1197"/>
      <c r="Z355" s="1197"/>
      <c r="AA355" s="1197"/>
      <c r="AB355" s="1197"/>
      <c r="AC355" s="1197"/>
      <c r="AD355" s="1197"/>
      <c r="AE355" s="1197"/>
      <c r="AF355" s="1197"/>
      <c r="AG355" s="1197"/>
      <c r="AH355" s="1197"/>
      <c r="AI355" s="1197"/>
      <c r="AJ355" s="1249"/>
      <c r="AK355" s="1191" t="str">
        <f t="shared" si="242"/>
        <v/>
      </c>
      <c r="AL355" s="1192" t="str">
        <f t="shared" si="243"/>
        <v/>
      </c>
      <c r="AM355" s="1192" t="str">
        <f t="shared" si="244"/>
        <v/>
      </c>
      <c r="AN355" s="1193" t="str">
        <f t="shared" si="245"/>
        <v/>
      </c>
      <c r="AO355" s="3399"/>
      <c r="AP355" s="1112"/>
      <c r="AQ355" s="1194">
        <f>+COUNTIF(F355:AJ355,"－")</f>
        <v>0</v>
      </c>
      <c r="AR355" s="1194">
        <f>+COUNTIF(F355:AJ355,"外")</f>
        <v>0</v>
      </c>
    </row>
    <row r="356" spans="2:44" s="1242" customFormat="1" ht="14.25" thickBot="1">
      <c r="B356" s="3394"/>
      <c r="C356" s="3397"/>
      <c r="D356" s="1217"/>
      <c r="E356" s="1218"/>
      <c r="F356" s="1268"/>
      <c r="G356" s="1257"/>
      <c r="H356" s="1257"/>
      <c r="I356" s="1257"/>
      <c r="J356" s="1257"/>
      <c r="K356" s="1257"/>
      <c r="L356" s="1257"/>
      <c r="M356" s="1257"/>
      <c r="N356" s="1257"/>
      <c r="O356" s="1257"/>
      <c r="P356" s="1257"/>
      <c r="Q356" s="1257"/>
      <c r="R356" s="1257"/>
      <c r="S356" s="1257"/>
      <c r="T356" s="1257"/>
      <c r="U356" s="1257"/>
      <c r="V356" s="1257"/>
      <c r="W356" s="1257"/>
      <c r="X356" s="1257"/>
      <c r="Y356" s="1257"/>
      <c r="Z356" s="1257"/>
      <c r="AA356" s="1257"/>
      <c r="AB356" s="1257"/>
      <c r="AC356" s="1257"/>
      <c r="AD356" s="1257"/>
      <c r="AE356" s="1257"/>
      <c r="AF356" s="1257"/>
      <c r="AG356" s="1257"/>
      <c r="AH356" s="1257"/>
      <c r="AI356" s="1257"/>
      <c r="AJ356" s="1269"/>
      <c r="AK356" s="1227" t="str">
        <f t="shared" si="242"/>
        <v/>
      </c>
      <c r="AL356" s="1209" t="str">
        <f t="shared" si="243"/>
        <v/>
      </c>
      <c r="AM356" s="1209" t="str">
        <f t="shared" si="244"/>
        <v/>
      </c>
      <c r="AN356" s="1193" t="str">
        <f t="shared" si="245"/>
        <v/>
      </c>
      <c r="AO356" s="3400"/>
      <c r="AP356" s="1112"/>
      <c r="AQ356" s="1194">
        <f>+COUNTIF(F356:AJ356,"－")</f>
        <v>0</v>
      </c>
      <c r="AR356" s="1194">
        <f>+COUNTIF(F356:AJ356,"外")</f>
        <v>0</v>
      </c>
    </row>
    <row r="357" spans="2:44" ht="14.25" thickBot="1">
      <c r="B357" s="1229"/>
      <c r="C357" s="1230"/>
      <c r="D357" s="1224"/>
      <c r="E357" s="1166"/>
      <c r="F357" s="1190"/>
      <c r="G357" s="1190"/>
      <c r="H357" s="1190"/>
      <c r="I357" s="1190"/>
      <c r="J357" s="1190"/>
      <c r="K357" s="1190"/>
      <c r="L357" s="1190"/>
      <c r="M357" s="1190"/>
      <c r="N357" s="1190"/>
      <c r="O357" s="1190"/>
      <c r="P357" s="1190"/>
      <c r="Q357" s="1190"/>
      <c r="R357" s="1190"/>
      <c r="S357" s="1190"/>
      <c r="T357" s="1190"/>
      <c r="U357" s="1190"/>
      <c r="V357" s="1190"/>
      <c r="W357" s="1190"/>
      <c r="X357" s="1190"/>
      <c r="Y357" s="1190"/>
      <c r="Z357" s="1190"/>
      <c r="AA357" s="1190"/>
      <c r="AB357" s="1190"/>
      <c r="AC357" s="1190"/>
      <c r="AD357" s="1190"/>
      <c r="AE357" s="1190"/>
      <c r="AF357" s="1190"/>
      <c r="AG357" s="1190"/>
      <c r="AH357" s="1190"/>
      <c r="AI357" s="1190"/>
      <c r="AJ357" s="1190"/>
      <c r="AK357" s="1231"/>
      <c r="AL357" s="1232"/>
      <c r="AN357" s="1233" t="s">
        <v>1998</v>
      </c>
      <c r="AO357" s="1234" t="e">
        <f>IF(AO341&gt;=0.285,"OK","NG")</f>
        <v>#DIV/0!</v>
      </c>
      <c r="AQ357" s="1232"/>
      <c r="AR357" s="1232"/>
    </row>
    <row r="358" spans="2:44">
      <c r="B358" s="1229"/>
      <c r="C358" s="1230"/>
      <c r="D358" s="1224"/>
      <c r="E358" s="1166"/>
      <c r="F358" s="1190"/>
      <c r="G358" s="1190"/>
      <c r="H358" s="1190"/>
      <c r="I358" s="1190"/>
      <c r="J358" s="1190"/>
      <c r="K358" s="1190"/>
      <c r="L358" s="1190"/>
      <c r="M358" s="1190"/>
      <c r="N358" s="1190"/>
      <c r="O358" s="1190"/>
      <c r="P358" s="1190"/>
      <c r="Q358" s="1190"/>
      <c r="R358" s="1190"/>
      <c r="S358" s="1190"/>
      <c r="T358" s="1190"/>
      <c r="U358" s="1190"/>
      <c r="V358" s="1190"/>
      <c r="W358" s="1190"/>
      <c r="X358" s="1190"/>
      <c r="Y358" s="1190"/>
      <c r="Z358" s="1190"/>
      <c r="AA358" s="1190"/>
      <c r="AB358" s="1190"/>
      <c r="AC358" s="1190"/>
      <c r="AD358" s="1190"/>
      <c r="AE358" s="1190"/>
      <c r="AF358" s="1190"/>
      <c r="AG358" s="1190"/>
      <c r="AH358" s="1190"/>
      <c r="AI358" s="1190"/>
      <c r="AJ358" s="1190"/>
      <c r="AK358" s="1231"/>
      <c r="AL358" s="1232"/>
      <c r="AN358" s="1264"/>
      <c r="AO358" s="1193"/>
      <c r="AQ358" s="1232"/>
      <c r="AR358" s="1232"/>
    </row>
    <row r="359" spans="2:44" hidden="1">
      <c r="F359" s="1113" t="e">
        <f>YEAR(F362)</f>
        <v>#VALUE!</v>
      </c>
      <c r="G359" s="1113" t="e">
        <f>MONTH(F362)</f>
        <v>#VALUE!</v>
      </c>
    </row>
    <row r="360" spans="2:44">
      <c r="B360" s="3401"/>
      <c r="C360" s="3402"/>
      <c r="D360" s="3403"/>
      <c r="E360" s="1236" t="s">
        <v>1986</v>
      </c>
      <c r="F360" s="3410" t="e">
        <f>F362</f>
        <v>#VALUE!</v>
      </c>
      <c r="G360" s="3411"/>
      <c r="H360" s="3411"/>
      <c r="I360" s="3411"/>
      <c r="J360" s="3411"/>
      <c r="K360" s="3411"/>
      <c r="L360" s="3411"/>
      <c r="M360" s="3411"/>
      <c r="N360" s="3411"/>
      <c r="O360" s="3411"/>
      <c r="P360" s="3411"/>
      <c r="Q360" s="3411"/>
      <c r="R360" s="3411"/>
      <c r="S360" s="3411"/>
      <c r="T360" s="3411"/>
      <c r="U360" s="3411"/>
      <c r="V360" s="3411"/>
      <c r="W360" s="3411"/>
      <c r="X360" s="3411"/>
      <c r="Y360" s="3411"/>
      <c r="Z360" s="3411"/>
      <c r="AA360" s="3411"/>
      <c r="AB360" s="3411"/>
      <c r="AC360" s="3411"/>
      <c r="AD360" s="3411"/>
      <c r="AE360" s="3411"/>
      <c r="AF360" s="3411"/>
      <c r="AG360" s="3411"/>
      <c r="AH360" s="3411"/>
      <c r="AI360" s="3411"/>
      <c r="AJ360" s="3411"/>
      <c r="AK360" s="3413" t="s">
        <v>861</v>
      </c>
      <c r="AL360" s="3416" t="s">
        <v>862</v>
      </c>
      <c r="AM360" s="3419" t="s">
        <v>854</v>
      </c>
      <c r="AN360" s="3367" t="s">
        <v>1987</v>
      </c>
      <c r="AO360" s="3365" t="s">
        <v>1988</v>
      </c>
      <c r="AQ360" s="3388" t="s">
        <v>2007</v>
      </c>
      <c r="AR360" s="3388" t="s">
        <v>890</v>
      </c>
    </row>
    <row r="361" spans="2:44" hidden="1">
      <c r="B361" s="3404"/>
      <c r="C361" s="3405"/>
      <c r="D361" s="3406"/>
      <c r="E361" s="1237"/>
      <c r="F361" s="1173" t="e">
        <f>DATE($F359,$G359,1)</f>
        <v>#VALUE!</v>
      </c>
      <c r="G361" s="1173" t="e">
        <f t="shared" ref="G361:AJ361" si="246">F361+1</f>
        <v>#VALUE!</v>
      </c>
      <c r="H361" s="1173" t="e">
        <f t="shared" si="246"/>
        <v>#VALUE!</v>
      </c>
      <c r="I361" s="1173" t="e">
        <f t="shared" si="246"/>
        <v>#VALUE!</v>
      </c>
      <c r="J361" s="1173" t="e">
        <f t="shared" si="246"/>
        <v>#VALUE!</v>
      </c>
      <c r="K361" s="1173" t="e">
        <f t="shared" si="246"/>
        <v>#VALUE!</v>
      </c>
      <c r="L361" s="1173" t="e">
        <f t="shared" si="246"/>
        <v>#VALUE!</v>
      </c>
      <c r="M361" s="1173" t="e">
        <f t="shared" si="246"/>
        <v>#VALUE!</v>
      </c>
      <c r="N361" s="1173" t="e">
        <f t="shared" si="246"/>
        <v>#VALUE!</v>
      </c>
      <c r="O361" s="1173" t="e">
        <f t="shared" si="246"/>
        <v>#VALUE!</v>
      </c>
      <c r="P361" s="1173" t="e">
        <f t="shared" si="246"/>
        <v>#VALUE!</v>
      </c>
      <c r="Q361" s="1173" t="e">
        <f t="shared" si="246"/>
        <v>#VALUE!</v>
      </c>
      <c r="R361" s="1173" t="e">
        <f t="shared" si="246"/>
        <v>#VALUE!</v>
      </c>
      <c r="S361" s="1173" t="e">
        <f t="shared" si="246"/>
        <v>#VALUE!</v>
      </c>
      <c r="T361" s="1173" t="e">
        <f t="shared" si="246"/>
        <v>#VALUE!</v>
      </c>
      <c r="U361" s="1173" t="e">
        <f t="shared" si="246"/>
        <v>#VALUE!</v>
      </c>
      <c r="V361" s="1173" t="e">
        <f t="shared" si="246"/>
        <v>#VALUE!</v>
      </c>
      <c r="W361" s="1173" t="e">
        <f t="shared" si="246"/>
        <v>#VALUE!</v>
      </c>
      <c r="X361" s="1173" t="e">
        <f t="shared" si="246"/>
        <v>#VALUE!</v>
      </c>
      <c r="Y361" s="1173" t="e">
        <f t="shared" si="246"/>
        <v>#VALUE!</v>
      </c>
      <c r="Z361" s="1173" t="e">
        <f t="shared" si="246"/>
        <v>#VALUE!</v>
      </c>
      <c r="AA361" s="1173" t="e">
        <f t="shared" si="246"/>
        <v>#VALUE!</v>
      </c>
      <c r="AB361" s="1173" t="e">
        <f t="shared" si="246"/>
        <v>#VALUE!</v>
      </c>
      <c r="AC361" s="1173" t="e">
        <f t="shared" si="246"/>
        <v>#VALUE!</v>
      </c>
      <c r="AD361" s="1173" t="e">
        <f t="shared" si="246"/>
        <v>#VALUE!</v>
      </c>
      <c r="AE361" s="1173" t="e">
        <f t="shared" si="246"/>
        <v>#VALUE!</v>
      </c>
      <c r="AF361" s="1173" t="e">
        <f t="shared" si="246"/>
        <v>#VALUE!</v>
      </c>
      <c r="AG361" s="1173" t="e">
        <f t="shared" si="246"/>
        <v>#VALUE!</v>
      </c>
      <c r="AH361" s="1173" t="e">
        <f t="shared" si="246"/>
        <v>#VALUE!</v>
      </c>
      <c r="AI361" s="1173" t="e">
        <f t="shared" si="246"/>
        <v>#VALUE!</v>
      </c>
      <c r="AJ361" s="1173" t="e">
        <f t="shared" si="246"/>
        <v>#VALUE!</v>
      </c>
      <c r="AK361" s="3414"/>
      <c r="AL361" s="3417"/>
      <c r="AM361" s="3420"/>
      <c r="AN361" s="3367"/>
      <c r="AO361" s="3365"/>
      <c r="AQ361" s="3388"/>
      <c r="AR361" s="3388"/>
    </row>
    <row r="362" spans="2:44">
      <c r="B362" s="3404"/>
      <c r="C362" s="3405"/>
      <c r="D362" s="3406"/>
      <c r="E362" s="1238" t="s">
        <v>1990</v>
      </c>
      <c r="F362" s="1239" t="e">
        <f>IF(EDATE(F337,1)&gt;$F$7,"",EDATE(F337,1))</f>
        <v>#VALUE!</v>
      </c>
      <c r="G362" s="1173" t="e">
        <f t="shared" ref="G362:AJ362" si="247">IF(G361&gt;$F$7,"",IF(F362=EOMONTH(DATE($F359,$G359,1),0),"",IF(F362="","",F362+1)))</f>
        <v>#VALUE!</v>
      </c>
      <c r="H362" s="1173" t="e">
        <f t="shared" si="247"/>
        <v>#VALUE!</v>
      </c>
      <c r="I362" s="1173" t="e">
        <f t="shared" si="247"/>
        <v>#VALUE!</v>
      </c>
      <c r="J362" s="1173" t="e">
        <f t="shared" si="247"/>
        <v>#VALUE!</v>
      </c>
      <c r="K362" s="1173" t="e">
        <f t="shared" si="247"/>
        <v>#VALUE!</v>
      </c>
      <c r="L362" s="1173" t="e">
        <f t="shared" si="247"/>
        <v>#VALUE!</v>
      </c>
      <c r="M362" s="1173" t="e">
        <f t="shared" si="247"/>
        <v>#VALUE!</v>
      </c>
      <c r="N362" s="1173" t="e">
        <f t="shared" si="247"/>
        <v>#VALUE!</v>
      </c>
      <c r="O362" s="1173" t="e">
        <f t="shared" si="247"/>
        <v>#VALUE!</v>
      </c>
      <c r="P362" s="1173" t="e">
        <f t="shared" si="247"/>
        <v>#VALUE!</v>
      </c>
      <c r="Q362" s="1173" t="e">
        <f t="shared" si="247"/>
        <v>#VALUE!</v>
      </c>
      <c r="R362" s="1173" t="e">
        <f t="shared" si="247"/>
        <v>#VALUE!</v>
      </c>
      <c r="S362" s="1173" t="e">
        <f t="shared" si="247"/>
        <v>#VALUE!</v>
      </c>
      <c r="T362" s="1173" t="e">
        <f t="shared" si="247"/>
        <v>#VALUE!</v>
      </c>
      <c r="U362" s="1173" t="e">
        <f t="shared" si="247"/>
        <v>#VALUE!</v>
      </c>
      <c r="V362" s="1173" t="e">
        <f t="shared" si="247"/>
        <v>#VALUE!</v>
      </c>
      <c r="W362" s="1173" t="e">
        <f t="shared" si="247"/>
        <v>#VALUE!</v>
      </c>
      <c r="X362" s="1173" t="e">
        <f t="shared" si="247"/>
        <v>#VALUE!</v>
      </c>
      <c r="Y362" s="1173" t="e">
        <f t="shared" si="247"/>
        <v>#VALUE!</v>
      </c>
      <c r="Z362" s="1173" t="e">
        <f t="shared" si="247"/>
        <v>#VALUE!</v>
      </c>
      <c r="AA362" s="1173" t="e">
        <f t="shared" si="247"/>
        <v>#VALUE!</v>
      </c>
      <c r="AB362" s="1173" t="e">
        <f t="shared" si="247"/>
        <v>#VALUE!</v>
      </c>
      <c r="AC362" s="1173" t="e">
        <f t="shared" si="247"/>
        <v>#VALUE!</v>
      </c>
      <c r="AD362" s="1173" t="e">
        <f t="shared" si="247"/>
        <v>#VALUE!</v>
      </c>
      <c r="AE362" s="1173" t="e">
        <f t="shared" si="247"/>
        <v>#VALUE!</v>
      </c>
      <c r="AF362" s="1173" t="e">
        <f t="shared" si="247"/>
        <v>#VALUE!</v>
      </c>
      <c r="AG362" s="1173" t="e">
        <f t="shared" si="247"/>
        <v>#VALUE!</v>
      </c>
      <c r="AH362" s="1173" t="e">
        <f t="shared" si="247"/>
        <v>#VALUE!</v>
      </c>
      <c r="AI362" s="1173" t="e">
        <f t="shared" si="247"/>
        <v>#VALUE!</v>
      </c>
      <c r="AJ362" s="1173" t="e">
        <f t="shared" si="247"/>
        <v>#VALUE!</v>
      </c>
      <c r="AK362" s="3414"/>
      <c r="AL362" s="3417"/>
      <c r="AM362" s="3420"/>
      <c r="AN362" s="3367"/>
      <c r="AO362" s="3365"/>
      <c r="AQ362" s="3388"/>
      <c r="AR362" s="3388"/>
    </row>
    <row r="363" spans="2:44" s="1242" customFormat="1">
      <c r="B363" s="3407"/>
      <c r="C363" s="3408"/>
      <c r="D363" s="3409"/>
      <c r="E363" s="1240" t="s">
        <v>846</v>
      </c>
      <c r="F363" s="1241" t="str">
        <f>IFERROR(TEXT(WEEKDAY(+F362),"aaa"),"")</f>
        <v/>
      </c>
      <c r="G363" s="1241" t="str">
        <f t="shared" ref="G363:AJ363" si="248">IFERROR(TEXT(WEEKDAY(+G362),"aaa"),"")</f>
        <v/>
      </c>
      <c r="H363" s="1241" t="str">
        <f t="shared" si="248"/>
        <v/>
      </c>
      <c r="I363" s="1241" t="str">
        <f t="shared" si="248"/>
        <v/>
      </c>
      <c r="J363" s="1241" t="str">
        <f t="shared" si="248"/>
        <v/>
      </c>
      <c r="K363" s="1241" t="str">
        <f t="shared" si="248"/>
        <v/>
      </c>
      <c r="L363" s="1241" t="str">
        <f t="shared" si="248"/>
        <v/>
      </c>
      <c r="M363" s="1241" t="str">
        <f t="shared" si="248"/>
        <v/>
      </c>
      <c r="N363" s="1241" t="str">
        <f t="shared" si="248"/>
        <v/>
      </c>
      <c r="O363" s="1241" t="str">
        <f t="shared" si="248"/>
        <v/>
      </c>
      <c r="P363" s="1241" t="str">
        <f t="shared" si="248"/>
        <v/>
      </c>
      <c r="Q363" s="1241" t="str">
        <f t="shared" si="248"/>
        <v/>
      </c>
      <c r="R363" s="1241" t="str">
        <f t="shared" si="248"/>
        <v/>
      </c>
      <c r="S363" s="1241" t="str">
        <f t="shared" si="248"/>
        <v/>
      </c>
      <c r="T363" s="1241" t="str">
        <f t="shared" si="248"/>
        <v/>
      </c>
      <c r="U363" s="1241" t="str">
        <f t="shared" si="248"/>
        <v/>
      </c>
      <c r="V363" s="1241" t="str">
        <f t="shared" si="248"/>
        <v/>
      </c>
      <c r="W363" s="1241" t="str">
        <f t="shared" si="248"/>
        <v/>
      </c>
      <c r="X363" s="1241" t="str">
        <f t="shared" si="248"/>
        <v/>
      </c>
      <c r="Y363" s="1241" t="str">
        <f t="shared" si="248"/>
        <v/>
      </c>
      <c r="Z363" s="1241" t="str">
        <f t="shared" si="248"/>
        <v/>
      </c>
      <c r="AA363" s="1241" t="str">
        <f t="shared" si="248"/>
        <v/>
      </c>
      <c r="AB363" s="1241" t="str">
        <f t="shared" si="248"/>
        <v/>
      </c>
      <c r="AC363" s="1241" t="str">
        <f t="shared" si="248"/>
        <v/>
      </c>
      <c r="AD363" s="1241" t="str">
        <f t="shared" si="248"/>
        <v/>
      </c>
      <c r="AE363" s="1241" t="str">
        <f t="shared" si="248"/>
        <v/>
      </c>
      <c r="AF363" s="1241" t="str">
        <f t="shared" si="248"/>
        <v/>
      </c>
      <c r="AG363" s="1241" t="str">
        <f t="shared" si="248"/>
        <v/>
      </c>
      <c r="AH363" s="1241" t="str">
        <f t="shared" si="248"/>
        <v/>
      </c>
      <c r="AI363" s="1241" t="str">
        <f t="shared" si="248"/>
        <v/>
      </c>
      <c r="AJ363" s="1241" t="str">
        <f t="shared" si="248"/>
        <v/>
      </c>
      <c r="AK363" s="3414"/>
      <c r="AL363" s="3417"/>
      <c r="AM363" s="3420"/>
      <c r="AN363" s="3367"/>
      <c r="AO363" s="3365"/>
      <c r="AP363" s="1112"/>
      <c r="AQ363" s="3388"/>
      <c r="AR363" s="3388"/>
    </row>
    <row r="364" spans="2:44" s="1242" customFormat="1" ht="21" customHeight="1">
      <c r="B364" s="1243" t="s">
        <v>1991</v>
      </c>
      <c r="C364" s="1244" t="s">
        <v>2005</v>
      </c>
      <c r="D364" s="1180" t="s">
        <v>1997</v>
      </c>
      <c r="E364" s="1181" t="s">
        <v>1994</v>
      </c>
      <c r="F364" s="1182" t="s">
        <v>891</v>
      </c>
      <c r="G364" s="1183" t="s">
        <v>891</v>
      </c>
      <c r="H364" s="1183" t="s">
        <v>891</v>
      </c>
      <c r="I364" s="1183" t="s">
        <v>891</v>
      </c>
      <c r="J364" s="1183" t="s">
        <v>891</v>
      </c>
      <c r="K364" s="1183" t="s">
        <v>891</v>
      </c>
      <c r="L364" s="1183" t="s">
        <v>891</v>
      </c>
      <c r="M364" s="1183" t="s">
        <v>891</v>
      </c>
      <c r="N364" s="1183" t="s">
        <v>891</v>
      </c>
      <c r="O364" s="1183" t="s">
        <v>891</v>
      </c>
      <c r="P364" s="1183" t="s">
        <v>891</v>
      </c>
      <c r="Q364" s="1183" t="s">
        <v>891</v>
      </c>
      <c r="R364" s="1183" t="s">
        <v>891</v>
      </c>
      <c r="S364" s="1183" t="s">
        <v>891</v>
      </c>
      <c r="T364" s="1183" t="s">
        <v>891</v>
      </c>
      <c r="U364" s="1183" t="s">
        <v>891</v>
      </c>
      <c r="V364" s="1183" t="s">
        <v>891</v>
      </c>
      <c r="W364" s="1183" t="s">
        <v>891</v>
      </c>
      <c r="X364" s="1183" t="s">
        <v>891</v>
      </c>
      <c r="Y364" s="1183" t="s">
        <v>891</v>
      </c>
      <c r="Z364" s="1183" t="s">
        <v>891</v>
      </c>
      <c r="AA364" s="1183" t="s">
        <v>891</v>
      </c>
      <c r="AB364" s="1183" t="s">
        <v>891</v>
      </c>
      <c r="AC364" s="1183" t="s">
        <v>891</v>
      </c>
      <c r="AD364" s="1183" t="s">
        <v>891</v>
      </c>
      <c r="AE364" s="1183" t="s">
        <v>891</v>
      </c>
      <c r="AF364" s="1183" t="s">
        <v>891</v>
      </c>
      <c r="AG364" s="1183" t="s">
        <v>891</v>
      </c>
      <c r="AH364" s="1183" t="s">
        <v>891</v>
      </c>
      <c r="AI364" s="1183" t="s">
        <v>891</v>
      </c>
      <c r="AJ364" s="1265" t="s">
        <v>891</v>
      </c>
      <c r="AK364" s="3415"/>
      <c r="AL364" s="3418"/>
      <c r="AM364" s="3421"/>
      <c r="AN364" s="1185" t="s">
        <v>2004</v>
      </c>
      <c r="AO364" s="1184" t="s">
        <v>889</v>
      </c>
      <c r="AP364" s="1112"/>
      <c r="AQ364" s="3389"/>
      <c r="AR364" s="3389"/>
    </row>
    <row r="365" spans="2:44" s="1242" customFormat="1" ht="13.5" customHeight="1">
      <c r="B365" s="3392" t="s">
        <v>856</v>
      </c>
      <c r="C365" s="3395" t="s">
        <v>857</v>
      </c>
      <c r="D365" s="1186" t="s">
        <v>1981</v>
      </c>
      <c r="E365" s="1187"/>
      <c r="F365" s="1266"/>
      <c r="G365" s="1252"/>
      <c r="H365" s="1252"/>
      <c r="I365" s="1252"/>
      <c r="J365" s="1252"/>
      <c r="K365" s="1252"/>
      <c r="L365" s="1252"/>
      <c r="M365" s="1252"/>
      <c r="N365" s="1252"/>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67"/>
      <c r="AK365" s="1191">
        <f>IF(D365="","",COUNT($F$362:$AJ$362)-AL365)</f>
        <v>0</v>
      </c>
      <c r="AL365" s="1192">
        <f>IF(D365="","",AQ365+AR365)</f>
        <v>0</v>
      </c>
      <c r="AM365" s="1192">
        <f>IF(D365="","",COUNTIF(F365:AJ365,"休"))</f>
        <v>0</v>
      </c>
      <c r="AN365" s="1193" t="str">
        <f>IF(D365="","",IFERROR(ROUND(AM365/AK365,3),""))</f>
        <v/>
      </c>
      <c r="AO365" s="3398" t="e">
        <f>ROUND(AVERAGE(AN365:AN380),3)</f>
        <v>#DIV/0!</v>
      </c>
      <c r="AP365" s="1112"/>
      <c r="AQ365" s="1194">
        <f>+COUNTIF(F365:AJ365,"－")</f>
        <v>0</v>
      </c>
      <c r="AR365" s="1194">
        <f>+COUNTIF(F365:AJ365,"外")</f>
        <v>0</v>
      </c>
    </row>
    <row r="366" spans="2:44" s="1242" customFormat="1" ht="13.5" customHeight="1">
      <c r="B366" s="3393"/>
      <c r="C366" s="3396"/>
      <c r="D366" s="1195" t="s">
        <v>1982</v>
      </c>
      <c r="E366" s="1187"/>
      <c r="F366" s="1196"/>
      <c r="G366" s="1197"/>
      <c r="H366" s="1197"/>
      <c r="I366" s="1197"/>
      <c r="J366" s="1197"/>
      <c r="K366" s="1197"/>
      <c r="L366" s="1197"/>
      <c r="M366" s="1197"/>
      <c r="N366" s="1197"/>
      <c r="O366" s="1197"/>
      <c r="P366" s="1197"/>
      <c r="Q366" s="1197"/>
      <c r="R366" s="1197"/>
      <c r="S366" s="1197"/>
      <c r="T366" s="1197"/>
      <c r="U366" s="1197"/>
      <c r="V366" s="1197"/>
      <c r="W366" s="1197"/>
      <c r="X366" s="1197"/>
      <c r="Y366" s="1197"/>
      <c r="Z366" s="1197"/>
      <c r="AA366" s="1197"/>
      <c r="AB366" s="1197"/>
      <c r="AC366" s="1197"/>
      <c r="AD366" s="1197"/>
      <c r="AE366" s="1197"/>
      <c r="AF366" s="1197"/>
      <c r="AG366" s="1197"/>
      <c r="AH366" s="1197"/>
      <c r="AI366" s="1197"/>
      <c r="AJ366" s="1249"/>
      <c r="AK366" s="1191">
        <f t="shared" ref="AK366:AK370" si="249">IF(D366="","",COUNT($F$362:$AJ$362)-AL366)</f>
        <v>0</v>
      </c>
      <c r="AL366" s="1192">
        <f t="shared" ref="AL366:AL370" si="250">IF(D366="","",AQ366+AR366)</f>
        <v>0</v>
      </c>
      <c r="AM366" s="1192">
        <f t="shared" ref="AM366:AM370" si="251">IF(D366="","",COUNTIF(F366:AJ366,"休"))</f>
        <v>0</v>
      </c>
      <c r="AN366" s="1193" t="str">
        <f t="shared" ref="AN366:AN370" si="252">IF(D366="","",IFERROR(ROUND(AM366/AK366,3),""))</f>
        <v/>
      </c>
      <c r="AO366" s="3399"/>
      <c r="AP366" s="1112"/>
      <c r="AQ366" s="1194">
        <f>+COUNTIF(F366:AJ366,"－")</f>
        <v>0</v>
      </c>
      <c r="AR366" s="1194">
        <f>+COUNTIF(F366:AJ366,"外")</f>
        <v>0</v>
      </c>
    </row>
    <row r="367" spans="2:44" s="1242" customFormat="1">
      <c r="B367" s="3393"/>
      <c r="C367" s="3396"/>
      <c r="D367" s="1201" t="s">
        <v>1983</v>
      </c>
      <c r="E367" s="1187"/>
      <c r="F367" s="1196"/>
      <c r="G367" s="1197"/>
      <c r="H367" s="1197"/>
      <c r="I367" s="1197"/>
      <c r="J367" s="1197"/>
      <c r="K367" s="1197"/>
      <c r="L367" s="1197"/>
      <c r="M367" s="1197"/>
      <c r="N367" s="1197"/>
      <c r="O367" s="1197"/>
      <c r="P367" s="1197"/>
      <c r="Q367" s="1197"/>
      <c r="R367" s="1197"/>
      <c r="S367" s="1197"/>
      <c r="T367" s="1197"/>
      <c r="U367" s="1197"/>
      <c r="V367" s="1197"/>
      <c r="W367" s="1197"/>
      <c r="X367" s="1197"/>
      <c r="Y367" s="1197"/>
      <c r="Z367" s="1197"/>
      <c r="AA367" s="1197"/>
      <c r="AB367" s="1197"/>
      <c r="AC367" s="1197"/>
      <c r="AD367" s="1197"/>
      <c r="AE367" s="1197"/>
      <c r="AF367" s="1197"/>
      <c r="AG367" s="1197"/>
      <c r="AH367" s="1197"/>
      <c r="AI367" s="1197"/>
      <c r="AJ367" s="1249"/>
      <c r="AK367" s="1191">
        <f t="shared" si="249"/>
        <v>0</v>
      </c>
      <c r="AL367" s="1192">
        <f t="shared" si="250"/>
        <v>0</v>
      </c>
      <c r="AM367" s="1192">
        <f t="shared" si="251"/>
        <v>0</v>
      </c>
      <c r="AN367" s="1193" t="str">
        <f t="shared" si="252"/>
        <v/>
      </c>
      <c r="AO367" s="3399"/>
      <c r="AP367" s="1112"/>
      <c r="AQ367" s="1194">
        <f>+COUNTIF(F367:AJ367,"－")</f>
        <v>0</v>
      </c>
      <c r="AR367" s="1194">
        <f t="shared" ref="AR367:AR370" si="253">+COUNTIF(F367:AJ367,"外")</f>
        <v>0</v>
      </c>
    </row>
    <row r="368" spans="2:44" s="1242" customFormat="1">
      <c r="B368" s="3393"/>
      <c r="C368" s="3396"/>
      <c r="D368" s="1201" t="s">
        <v>1984</v>
      </c>
      <c r="E368" s="1202"/>
      <c r="F368" s="1196"/>
      <c r="G368" s="1197"/>
      <c r="H368" s="1197"/>
      <c r="I368" s="1197"/>
      <c r="J368" s="1197"/>
      <c r="K368" s="1197"/>
      <c r="L368" s="1197"/>
      <c r="M368" s="1197"/>
      <c r="N368" s="1197"/>
      <c r="O368" s="1197"/>
      <c r="P368" s="1197"/>
      <c r="Q368" s="1197"/>
      <c r="R368" s="1197"/>
      <c r="S368" s="1197"/>
      <c r="T368" s="1197"/>
      <c r="U368" s="1197"/>
      <c r="V368" s="1197"/>
      <c r="W368" s="1197"/>
      <c r="X368" s="1197"/>
      <c r="Y368" s="1197"/>
      <c r="Z368" s="1197"/>
      <c r="AA368" s="1197"/>
      <c r="AB368" s="1197"/>
      <c r="AC368" s="1197"/>
      <c r="AD368" s="1197"/>
      <c r="AE368" s="1197"/>
      <c r="AF368" s="1197"/>
      <c r="AG368" s="1197"/>
      <c r="AH368" s="1197"/>
      <c r="AI368" s="1197"/>
      <c r="AJ368" s="1249"/>
      <c r="AK368" s="1191">
        <f t="shared" si="249"/>
        <v>0</v>
      </c>
      <c r="AL368" s="1192">
        <f t="shared" si="250"/>
        <v>0</v>
      </c>
      <c r="AM368" s="1192">
        <f t="shared" si="251"/>
        <v>0</v>
      </c>
      <c r="AN368" s="1193" t="str">
        <f t="shared" si="252"/>
        <v/>
      </c>
      <c r="AO368" s="3399"/>
      <c r="AP368" s="1112"/>
      <c r="AQ368" s="1194">
        <f>+COUNTIF(F368:AJ368,"－")</f>
        <v>0</v>
      </c>
      <c r="AR368" s="1194">
        <f t="shared" si="253"/>
        <v>0</v>
      </c>
    </row>
    <row r="369" spans="2:44" s="1242" customFormat="1">
      <c r="B369" s="3393"/>
      <c r="C369" s="3396"/>
      <c r="D369" s="1201" t="s">
        <v>1985</v>
      </c>
      <c r="E369" s="1187"/>
      <c r="F369" s="1196"/>
      <c r="G369" s="1197"/>
      <c r="H369" s="1197"/>
      <c r="I369" s="1197"/>
      <c r="J369" s="1197"/>
      <c r="K369" s="1197"/>
      <c r="L369" s="1197"/>
      <c r="M369" s="1197"/>
      <c r="N369" s="1197"/>
      <c r="O369" s="1197"/>
      <c r="P369" s="1197"/>
      <c r="Q369" s="1197"/>
      <c r="R369" s="1197"/>
      <c r="S369" s="1197"/>
      <c r="T369" s="1197"/>
      <c r="U369" s="1197"/>
      <c r="V369" s="1197"/>
      <c r="W369" s="1197"/>
      <c r="X369" s="1197"/>
      <c r="Y369" s="1197"/>
      <c r="Z369" s="1197"/>
      <c r="AA369" s="1197"/>
      <c r="AB369" s="1197"/>
      <c r="AC369" s="1197"/>
      <c r="AD369" s="1197"/>
      <c r="AE369" s="1197"/>
      <c r="AF369" s="1197"/>
      <c r="AG369" s="1197"/>
      <c r="AH369" s="1197"/>
      <c r="AI369" s="1197"/>
      <c r="AJ369" s="1249"/>
      <c r="AK369" s="1191">
        <f t="shared" si="249"/>
        <v>0</v>
      </c>
      <c r="AL369" s="1192">
        <f t="shared" si="250"/>
        <v>0</v>
      </c>
      <c r="AM369" s="1192">
        <f t="shared" si="251"/>
        <v>0</v>
      </c>
      <c r="AN369" s="1193" t="str">
        <f t="shared" si="252"/>
        <v/>
      </c>
      <c r="AO369" s="3399"/>
      <c r="AP369" s="1112"/>
      <c r="AQ369" s="1194">
        <f t="shared" ref="AQ369:AQ370" si="254">+COUNTIF(F369:AJ369,"－")</f>
        <v>0</v>
      </c>
      <c r="AR369" s="1194">
        <f t="shared" si="253"/>
        <v>0</v>
      </c>
    </row>
    <row r="370" spans="2:44" s="1242" customFormat="1">
      <c r="B370" s="3394"/>
      <c r="C370" s="3397"/>
      <c r="D370" s="1203">
        <f>E$29</f>
        <v>0</v>
      </c>
      <c r="E370" s="1204"/>
      <c r="F370" s="1268"/>
      <c r="G370" s="1257"/>
      <c r="H370" s="1257"/>
      <c r="I370" s="1257"/>
      <c r="J370" s="1257"/>
      <c r="K370" s="1257"/>
      <c r="L370" s="1257"/>
      <c r="M370" s="1257"/>
      <c r="N370" s="1257"/>
      <c r="O370" s="1257"/>
      <c r="P370" s="1257"/>
      <c r="Q370" s="1257"/>
      <c r="R370" s="1257"/>
      <c r="S370" s="1257"/>
      <c r="T370" s="1257"/>
      <c r="U370" s="1257"/>
      <c r="V370" s="1257"/>
      <c r="W370" s="1257"/>
      <c r="X370" s="1257"/>
      <c r="Y370" s="1257"/>
      <c r="Z370" s="1257"/>
      <c r="AA370" s="1257"/>
      <c r="AB370" s="1257"/>
      <c r="AC370" s="1257"/>
      <c r="AD370" s="1257"/>
      <c r="AE370" s="1257"/>
      <c r="AF370" s="1257"/>
      <c r="AG370" s="1257"/>
      <c r="AH370" s="1257"/>
      <c r="AI370" s="1257"/>
      <c r="AJ370" s="1269"/>
      <c r="AK370" s="1191">
        <f t="shared" si="249"/>
        <v>0</v>
      </c>
      <c r="AL370" s="1192">
        <f t="shared" si="250"/>
        <v>0</v>
      </c>
      <c r="AM370" s="1209">
        <f t="shared" si="251"/>
        <v>0</v>
      </c>
      <c r="AN370" s="1193" t="str">
        <f t="shared" si="252"/>
        <v/>
      </c>
      <c r="AO370" s="3399"/>
      <c r="AP370" s="1112"/>
      <c r="AQ370" s="1194">
        <f t="shared" si="254"/>
        <v>0</v>
      </c>
      <c r="AR370" s="1194">
        <f t="shared" si="253"/>
        <v>0</v>
      </c>
    </row>
    <row r="371" spans="2:44" s="1242" customFormat="1" ht="15">
      <c r="B371" s="3392" t="s">
        <v>858</v>
      </c>
      <c r="C371" s="3395" t="s">
        <v>859</v>
      </c>
      <c r="D371" s="1180" t="s">
        <v>1993</v>
      </c>
      <c r="E371" s="1210" t="s">
        <v>1994</v>
      </c>
      <c r="F371" s="1182" t="s">
        <v>2012</v>
      </c>
      <c r="G371" s="1183" t="s">
        <v>2010</v>
      </c>
      <c r="H371" s="1183" t="s">
        <v>2012</v>
      </c>
      <c r="I371" s="1183" t="s">
        <v>2010</v>
      </c>
      <c r="J371" s="1183" t="s">
        <v>2010</v>
      </c>
      <c r="K371" s="1183" t="s">
        <v>2010</v>
      </c>
      <c r="L371" s="1183" t="s">
        <v>2010</v>
      </c>
      <c r="M371" s="1183" t="s">
        <v>2010</v>
      </c>
      <c r="N371" s="1183" t="s">
        <v>2012</v>
      </c>
      <c r="O371" s="1183" t="s">
        <v>2010</v>
      </c>
      <c r="P371" s="1183" t="s">
        <v>2012</v>
      </c>
      <c r="Q371" s="1183" t="s">
        <v>2010</v>
      </c>
      <c r="R371" s="1183" t="s">
        <v>2010</v>
      </c>
      <c r="S371" s="1183" t="s">
        <v>2010</v>
      </c>
      <c r="T371" s="1183" t="s">
        <v>2013</v>
      </c>
      <c r="U371" s="1183" t="s">
        <v>2010</v>
      </c>
      <c r="V371" s="1183" t="s">
        <v>2010</v>
      </c>
      <c r="W371" s="1183" t="s">
        <v>2012</v>
      </c>
      <c r="X371" s="1183" t="s">
        <v>2012</v>
      </c>
      <c r="Y371" s="1183" t="s">
        <v>2010</v>
      </c>
      <c r="Z371" s="1183" t="s">
        <v>2010</v>
      </c>
      <c r="AA371" s="1183" t="s">
        <v>2012</v>
      </c>
      <c r="AB371" s="1183" t="s">
        <v>2010</v>
      </c>
      <c r="AC371" s="1183" t="s">
        <v>2010</v>
      </c>
      <c r="AD371" s="1183" t="s">
        <v>2010</v>
      </c>
      <c r="AE371" s="1183" t="s">
        <v>2012</v>
      </c>
      <c r="AF371" s="1183" t="s">
        <v>2012</v>
      </c>
      <c r="AG371" s="1183" t="s">
        <v>2012</v>
      </c>
      <c r="AH371" s="1183" t="s">
        <v>2010</v>
      </c>
      <c r="AI371" s="1183" t="s">
        <v>2010</v>
      </c>
      <c r="AJ371" s="1265" t="s">
        <v>2012</v>
      </c>
      <c r="AK371" s="1212"/>
      <c r="AL371" s="1194"/>
      <c r="AM371" s="1213"/>
      <c r="AN371" s="1214"/>
      <c r="AO371" s="3399"/>
      <c r="AP371" s="1112"/>
      <c r="AQ371" s="1116"/>
      <c r="AR371" s="1116"/>
    </row>
    <row r="372" spans="2:44" s="1242" customFormat="1">
      <c r="B372" s="3393"/>
      <c r="C372" s="3396"/>
      <c r="D372" s="1215" t="s">
        <v>1981</v>
      </c>
      <c r="E372" s="1187"/>
      <c r="F372" s="1256"/>
      <c r="G372" s="1207"/>
      <c r="H372" s="1207"/>
      <c r="I372" s="1207"/>
      <c r="J372" s="1207"/>
      <c r="K372" s="1207"/>
      <c r="L372" s="1207"/>
      <c r="M372" s="1207"/>
      <c r="N372" s="1207"/>
      <c r="O372" s="1207"/>
      <c r="P372" s="1207"/>
      <c r="Q372" s="1207"/>
      <c r="R372" s="1207"/>
      <c r="S372" s="1207"/>
      <c r="T372" s="1207"/>
      <c r="U372" s="1207"/>
      <c r="V372" s="1207"/>
      <c r="W372" s="1207"/>
      <c r="X372" s="1207"/>
      <c r="Y372" s="1207"/>
      <c r="Z372" s="1207"/>
      <c r="AA372" s="1207"/>
      <c r="AB372" s="1207"/>
      <c r="AC372" s="1207"/>
      <c r="AD372" s="1207"/>
      <c r="AE372" s="1207"/>
      <c r="AF372" s="1207"/>
      <c r="AG372" s="1207"/>
      <c r="AH372" s="1207"/>
      <c r="AI372" s="1207"/>
      <c r="AJ372" s="1270"/>
      <c r="AK372" s="1191">
        <f>IF(D372="","",COUNT($F$362:$AJ$362)-AL372)</f>
        <v>0</v>
      </c>
      <c r="AL372" s="1192">
        <f>IF(D372="","",AQ372+AR372)</f>
        <v>0</v>
      </c>
      <c r="AM372" s="1192">
        <f>IF(D372="","",COUNTIF(F372:AJ372,"休"))</f>
        <v>0</v>
      </c>
      <c r="AN372" s="1193" t="str">
        <f>IF(D372="","",IFERROR(ROUND(AM372/AK372,3),""))</f>
        <v/>
      </c>
      <c r="AO372" s="3399"/>
      <c r="AP372" s="1112"/>
      <c r="AQ372" s="1194">
        <f>+COUNTIF(F372:AJ372,"－")</f>
        <v>0</v>
      </c>
      <c r="AR372" s="1194">
        <f>+COUNTIF(F372:AJ372,"外")</f>
        <v>0</v>
      </c>
    </row>
    <row r="373" spans="2:44" s="1242" customFormat="1">
      <c r="B373" s="3393"/>
      <c r="C373" s="3396"/>
      <c r="D373" s="1195" t="s">
        <v>1982</v>
      </c>
      <c r="E373" s="1216"/>
      <c r="F373" s="1196"/>
      <c r="G373" s="1197"/>
      <c r="H373" s="1197"/>
      <c r="I373" s="1197"/>
      <c r="J373" s="1197"/>
      <c r="K373" s="1197"/>
      <c r="L373" s="1197"/>
      <c r="M373" s="1197"/>
      <c r="N373" s="1197"/>
      <c r="O373" s="1197"/>
      <c r="P373" s="1197"/>
      <c r="Q373" s="1197"/>
      <c r="R373" s="1197"/>
      <c r="S373" s="1197"/>
      <c r="T373" s="1197"/>
      <c r="U373" s="1197"/>
      <c r="V373" s="1197"/>
      <c r="W373" s="1197"/>
      <c r="X373" s="1197"/>
      <c r="Y373" s="1197"/>
      <c r="Z373" s="1197"/>
      <c r="AA373" s="1197"/>
      <c r="AB373" s="1197"/>
      <c r="AC373" s="1197"/>
      <c r="AD373" s="1197"/>
      <c r="AE373" s="1197"/>
      <c r="AF373" s="1197"/>
      <c r="AG373" s="1197"/>
      <c r="AH373" s="1197"/>
      <c r="AI373" s="1197"/>
      <c r="AJ373" s="1249"/>
      <c r="AK373" s="1191">
        <f t="shared" ref="AK373:AK375" si="255">IF(D373="","",COUNT($F$362:$AJ$362)-AL373)</f>
        <v>0</v>
      </c>
      <c r="AL373" s="1192">
        <f t="shared" ref="AL373:AL375" si="256">IF(D373="","",AQ373+AR373)</f>
        <v>0</v>
      </c>
      <c r="AM373" s="1192">
        <f t="shared" ref="AM373:AM375" si="257">IF(D373="","",COUNTIF(F373:AJ373,"休"))</f>
        <v>0</v>
      </c>
      <c r="AN373" s="1193" t="str">
        <f t="shared" ref="AN373:AN375" si="258">IF(D373="","",IFERROR(ROUND(AM373/AK373,3),""))</f>
        <v/>
      </c>
      <c r="AO373" s="3399"/>
      <c r="AP373" s="1112"/>
      <c r="AQ373" s="1194">
        <f>+COUNTIF(F373:AJ373,"－")</f>
        <v>0</v>
      </c>
      <c r="AR373" s="1194">
        <f>+COUNTIF(F373:AJ373,"外")</f>
        <v>0</v>
      </c>
    </row>
    <row r="374" spans="2:44" s="1242" customFormat="1">
      <c r="B374" s="3393"/>
      <c r="C374" s="3396"/>
      <c r="D374" s="1112"/>
      <c r="E374" s="1216"/>
      <c r="F374" s="1196"/>
      <c r="G374" s="1197"/>
      <c r="H374" s="1197"/>
      <c r="I374" s="1197"/>
      <c r="J374" s="1197"/>
      <c r="K374" s="1197"/>
      <c r="L374" s="1197"/>
      <c r="M374" s="1197"/>
      <c r="N374" s="1197"/>
      <c r="O374" s="1197"/>
      <c r="P374" s="1197"/>
      <c r="Q374" s="1197"/>
      <c r="R374" s="1197"/>
      <c r="S374" s="1197"/>
      <c r="T374" s="1197"/>
      <c r="U374" s="1197"/>
      <c r="V374" s="1197"/>
      <c r="W374" s="1197"/>
      <c r="X374" s="1197"/>
      <c r="Y374" s="1197"/>
      <c r="Z374" s="1197"/>
      <c r="AA374" s="1197"/>
      <c r="AB374" s="1197"/>
      <c r="AC374" s="1197"/>
      <c r="AD374" s="1197"/>
      <c r="AE374" s="1197"/>
      <c r="AF374" s="1197"/>
      <c r="AG374" s="1197"/>
      <c r="AH374" s="1197"/>
      <c r="AI374" s="1197"/>
      <c r="AJ374" s="1249"/>
      <c r="AK374" s="1191" t="str">
        <f t="shared" si="255"/>
        <v/>
      </c>
      <c r="AL374" s="1192" t="str">
        <f t="shared" si="256"/>
        <v/>
      </c>
      <c r="AM374" s="1192" t="str">
        <f t="shared" si="257"/>
        <v/>
      </c>
      <c r="AN374" s="1193" t="str">
        <f t="shared" si="258"/>
        <v/>
      </c>
      <c r="AO374" s="3399"/>
      <c r="AP374" s="1112"/>
      <c r="AQ374" s="1194">
        <f>+COUNTIF(F374:AJ374,"－")</f>
        <v>0</v>
      </c>
      <c r="AR374" s="1194">
        <f>+COUNTIF(F374:AJ374,"外")</f>
        <v>0</v>
      </c>
    </row>
    <row r="375" spans="2:44" s="1242" customFormat="1">
      <c r="B375" s="3393"/>
      <c r="C375" s="3397"/>
      <c r="D375" s="1217"/>
      <c r="E375" s="1218"/>
      <c r="F375" s="1268"/>
      <c r="G375" s="1257"/>
      <c r="H375" s="1257"/>
      <c r="I375" s="1257"/>
      <c r="J375" s="1257"/>
      <c r="K375" s="1257"/>
      <c r="L375" s="1257"/>
      <c r="M375" s="1257"/>
      <c r="N375" s="1257"/>
      <c r="O375" s="1257"/>
      <c r="P375" s="1257"/>
      <c r="Q375" s="1257"/>
      <c r="R375" s="1257"/>
      <c r="S375" s="1257"/>
      <c r="T375" s="1257"/>
      <c r="U375" s="1257"/>
      <c r="V375" s="1257"/>
      <c r="W375" s="1257"/>
      <c r="X375" s="1257"/>
      <c r="Y375" s="1257"/>
      <c r="Z375" s="1257"/>
      <c r="AA375" s="1257"/>
      <c r="AB375" s="1257"/>
      <c r="AC375" s="1257"/>
      <c r="AD375" s="1257"/>
      <c r="AE375" s="1257"/>
      <c r="AF375" s="1257"/>
      <c r="AG375" s="1257"/>
      <c r="AH375" s="1257"/>
      <c r="AI375" s="1257"/>
      <c r="AJ375" s="1269"/>
      <c r="AK375" s="1191" t="str">
        <f t="shared" si="255"/>
        <v/>
      </c>
      <c r="AL375" s="1192" t="str">
        <f t="shared" si="256"/>
        <v/>
      </c>
      <c r="AM375" s="1192" t="str">
        <f t="shared" si="257"/>
        <v/>
      </c>
      <c r="AN375" s="1193" t="str">
        <f t="shared" si="258"/>
        <v/>
      </c>
      <c r="AO375" s="3399"/>
      <c r="AP375" s="1112"/>
      <c r="AQ375" s="1194">
        <f>+COUNTIF(F375:AJ375,"－")</f>
        <v>0</v>
      </c>
      <c r="AR375" s="1194">
        <f>+COUNTIF(F375:AJ375,"外")</f>
        <v>0</v>
      </c>
    </row>
    <row r="376" spans="2:44" s="1242" customFormat="1" ht="15">
      <c r="B376" s="3393"/>
      <c r="C376" s="3395" t="s">
        <v>860</v>
      </c>
      <c r="D376" s="1180" t="s">
        <v>1997</v>
      </c>
      <c r="E376" s="1220" t="s">
        <v>1994</v>
      </c>
      <c r="F376" s="1182" t="s">
        <v>891</v>
      </c>
      <c r="G376" s="1183" t="s">
        <v>891</v>
      </c>
      <c r="H376" s="1183" t="s">
        <v>891</v>
      </c>
      <c r="I376" s="1183" t="s">
        <v>891</v>
      </c>
      <c r="J376" s="1183" t="s">
        <v>891</v>
      </c>
      <c r="K376" s="1183" t="s">
        <v>891</v>
      </c>
      <c r="L376" s="1183" t="s">
        <v>891</v>
      </c>
      <c r="M376" s="1183" t="s">
        <v>891</v>
      </c>
      <c r="N376" s="1183" t="s">
        <v>891</v>
      </c>
      <c r="O376" s="1183" t="s">
        <v>891</v>
      </c>
      <c r="P376" s="1183" t="s">
        <v>891</v>
      </c>
      <c r="Q376" s="1183" t="s">
        <v>891</v>
      </c>
      <c r="R376" s="1183" t="s">
        <v>891</v>
      </c>
      <c r="S376" s="1183" t="s">
        <v>891</v>
      </c>
      <c r="T376" s="1183" t="s">
        <v>891</v>
      </c>
      <c r="U376" s="1183" t="s">
        <v>891</v>
      </c>
      <c r="V376" s="1183" t="s">
        <v>891</v>
      </c>
      <c r="W376" s="1183" t="s">
        <v>891</v>
      </c>
      <c r="X376" s="1183" t="s">
        <v>891</v>
      </c>
      <c r="Y376" s="1183" t="s">
        <v>891</v>
      </c>
      <c r="Z376" s="1183" t="s">
        <v>891</v>
      </c>
      <c r="AA376" s="1183" t="s">
        <v>891</v>
      </c>
      <c r="AB376" s="1183" t="s">
        <v>891</v>
      </c>
      <c r="AC376" s="1183" t="s">
        <v>891</v>
      </c>
      <c r="AD376" s="1183" t="s">
        <v>891</v>
      </c>
      <c r="AE376" s="1183" t="s">
        <v>891</v>
      </c>
      <c r="AF376" s="1183" t="s">
        <v>891</v>
      </c>
      <c r="AG376" s="1183" t="s">
        <v>891</v>
      </c>
      <c r="AH376" s="1183" t="s">
        <v>891</v>
      </c>
      <c r="AI376" s="1183" t="s">
        <v>891</v>
      </c>
      <c r="AJ376" s="1265" t="s">
        <v>891</v>
      </c>
      <c r="AK376" s="1212"/>
      <c r="AL376" s="1194"/>
      <c r="AM376" s="1221"/>
      <c r="AN376" s="1214"/>
      <c r="AO376" s="3399"/>
      <c r="AP376" s="1112"/>
      <c r="AQ376" s="1116"/>
      <c r="AR376" s="1116"/>
    </row>
    <row r="377" spans="2:44" s="1242" customFormat="1">
      <c r="B377" s="3393"/>
      <c r="C377" s="3396"/>
      <c r="D377" s="1222" t="s">
        <v>1982</v>
      </c>
      <c r="E377" s="1187"/>
      <c r="F377" s="1256"/>
      <c r="G377" s="1207"/>
      <c r="H377" s="1207"/>
      <c r="I377" s="1207"/>
      <c r="J377" s="1207"/>
      <c r="K377" s="1207"/>
      <c r="L377" s="1207"/>
      <c r="M377" s="1207"/>
      <c r="N377" s="1207"/>
      <c r="O377" s="1207"/>
      <c r="P377" s="1207"/>
      <c r="Q377" s="1207"/>
      <c r="R377" s="1207"/>
      <c r="S377" s="1207"/>
      <c r="T377" s="1207"/>
      <c r="U377" s="1207"/>
      <c r="V377" s="1207"/>
      <c r="W377" s="1207"/>
      <c r="X377" s="1207"/>
      <c r="Y377" s="1207"/>
      <c r="Z377" s="1207"/>
      <c r="AA377" s="1207"/>
      <c r="AB377" s="1207"/>
      <c r="AC377" s="1207"/>
      <c r="AD377" s="1207"/>
      <c r="AE377" s="1207"/>
      <c r="AF377" s="1207"/>
      <c r="AG377" s="1207"/>
      <c r="AH377" s="1207"/>
      <c r="AI377" s="1207"/>
      <c r="AJ377" s="1270"/>
      <c r="AK377" s="1191">
        <f>IF(D377="","",COUNT($F$362:$AJ$362)-AL377)</f>
        <v>0</v>
      </c>
      <c r="AL377" s="1192">
        <f>IF(D377="","",AQ377+AR377)</f>
        <v>0</v>
      </c>
      <c r="AM377" s="1192">
        <f>IF(D377="","",COUNTIF(F377:AJ377,"休"))</f>
        <v>0</v>
      </c>
      <c r="AN377" s="1193" t="str">
        <f>IF(D377="","",IFERROR(ROUND(AM377/AK377,3),""))</f>
        <v/>
      </c>
      <c r="AO377" s="3399"/>
      <c r="AP377" s="1112"/>
      <c r="AQ377" s="1194">
        <f>+COUNTIF(F377:AJ377,"－")</f>
        <v>0</v>
      </c>
      <c r="AR377" s="1194">
        <f>+COUNTIF(F377:AJ377,"外")</f>
        <v>0</v>
      </c>
    </row>
    <row r="378" spans="2:44" s="1242" customFormat="1">
      <c r="B378" s="3393"/>
      <c r="C378" s="3396"/>
      <c r="D378" s="1112"/>
      <c r="E378" s="1216"/>
      <c r="F378" s="1196"/>
      <c r="G378" s="1197"/>
      <c r="H378" s="1197"/>
      <c r="I378" s="1197"/>
      <c r="J378" s="1197"/>
      <c r="K378" s="1197"/>
      <c r="L378" s="1197"/>
      <c r="M378" s="1197"/>
      <c r="N378" s="1197"/>
      <c r="O378" s="1197"/>
      <c r="P378" s="1197"/>
      <c r="Q378" s="1197"/>
      <c r="R378" s="1197"/>
      <c r="S378" s="1197"/>
      <c r="T378" s="1197"/>
      <c r="U378" s="1197"/>
      <c r="V378" s="1197"/>
      <c r="W378" s="1197"/>
      <c r="X378" s="1197"/>
      <c r="Y378" s="1197"/>
      <c r="Z378" s="1197"/>
      <c r="AA378" s="1197"/>
      <c r="AB378" s="1197"/>
      <c r="AC378" s="1197"/>
      <c r="AD378" s="1197"/>
      <c r="AE378" s="1197"/>
      <c r="AF378" s="1197"/>
      <c r="AG378" s="1197"/>
      <c r="AH378" s="1197"/>
      <c r="AI378" s="1197"/>
      <c r="AJ378" s="1249"/>
      <c r="AK378" s="1191" t="str">
        <f t="shared" ref="AK378:AK380" si="259">IF(D378="","",COUNT($F$362:$AJ$362)-AL378)</f>
        <v/>
      </c>
      <c r="AL378" s="1192" t="str">
        <f t="shared" ref="AL378:AL380" si="260">IF(D378="","",AQ378+AR378)</f>
        <v/>
      </c>
      <c r="AM378" s="1192" t="str">
        <f t="shared" ref="AM378:AM380" si="261">IF(D378="","",COUNTIF(F378:AJ378,"休"))</f>
        <v/>
      </c>
      <c r="AN378" s="1193" t="str">
        <f t="shared" ref="AN378:AN380" si="262">IF(D378="","",IFERROR(ROUND(AM378/AK378,3),""))</f>
        <v/>
      </c>
      <c r="AO378" s="3399"/>
      <c r="AP378" s="1112"/>
      <c r="AQ378" s="1194">
        <f>+COUNTIF(F378:AJ378,"－")</f>
        <v>0</v>
      </c>
      <c r="AR378" s="1194">
        <f>+COUNTIF(F378:AJ378,"外")</f>
        <v>0</v>
      </c>
    </row>
    <row r="379" spans="2:44" s="1242" customFormat="1">
      <c r="B379" s="3393"/>
      <c r="C379" s="3396"/>
      <c r="D379" s="1224"/>
      <c r="E379" s="1216"/>
      <c r="F379" s="1196"/>
      <c r="G379" s="1197"/>
      <c r="H379" s="1197"/>
      <c r="I379" s="1197"/>
      <c r="J379" s="1197"/>
      <c r="K379" s="1197"/>
      <c r="L379" s="1197"/>
      <c r="M379" s="1197"/>
      <c r="N379" s="1197"/>
      <c r="O379" s="1197"/>
      <c r="P379" s="1197"/>
      <c r="Q379" s="1197"/>
      <c r="R379" s="1197"/>
      <c r="S379" s="1197"/>
      <c r="T379" s="1197"/>
      <c r="U379" s="1197"/>
      <c r="V379" s="1197"/>
      <c r="W379" s="1197"/>
      <c r="X379" s="1197"/>
      <c r="Y379" s="1197"/>
      <c r="Z379" s="1197"/>
      <c r="AA379" s="1197"/>
      <c r="AB379" s="1197"/>
      <c r="AC379" s="1197"/>
      <c r="AD379" s="1197"/>
      <c r="AE379" s="1197"/>
      <c r="AF379" s="1197"/>
      <c r="AG379" s="1197"/>
      <c r="AH379" s="1197"/>
      <c r="AI379" s="1197"/>
      <c r="AJ379" s="1249"/>
      <c r="AK379" s="1191" t="str">
        <f t="shared" si="259"/>
        <v/>
      </c>
      <c r="AL379" s="1192" t="str">
        <f t="shared" si="260"/>
        <v/>
      </c>
      <c r="AM379" s="1192" t="str">
        <f t="shared" si="261"/>
        <v/>
      </c>
      <c r="AN379" s="1193" t="str">
        <f t="shared" si="262"/>
        <v/>
      </c>
      <c r="AO379" s="3399"/>
      <c r="AP379" s="1112"/>
      <c r="AQ379" s="1194">
        <f>+COUNTIF(F379:AJ379,"－")</f>
        <v>0</v>
      </c>
      <c r="AR379" s="1194">
        <f>+COUNTIF(F379:AJ379,"外")</f>
        <v>0</v>
      </c>
    </row>
    <row r="380" spans="2:44" s="1242" customFormat="1" ht="14.25" thickBot="1">
      <c r="B380" s="3394"/>
      <c r="C380" s="3397"/>
      <c r="D380" s="1217"/>
      <c r="E380" s="1218"/>
      <c r="F380" s="1268"/>
      <c r="G380" s="1257"/>
      <c r="H380" s="1257"/>
      <c r="I380" s="1257"/>
      <c r="J380" s="1257"/>
      <c r="K380" s="1257"/>
      <c r="L380" s="1257"/>
      <c r="M380" s="1257"/>
      <c r="N380" s="1257"/>
      <c r="O380" s="1257"/>
      <c r="P380" s="1257"/>
      <c r="Q380" s="1257"/>
      <c r="R380" s="1257"/>
      <c r="S380" s="1257"/>
      <c r="T380" s="1257"/>
      <c r="U380" s="1257"/>
      <c r="V380" s="1257"/>
      <c r="W380" s="1257"/>
      <c r="X380" s="1257"/>
      <c r="Y380" s="1257"/>
      <c r="Z380" s="1257"/>
      <c r="AA380" s="1257"/>
      <c r="AB380" s="1257"/>
      <c r="AC380" s="1257"/>
      <c r="AD380" s="1257"/>
      <c r="AE380" s="1257"/>
      <c r="AF380" s="1257"/>
      <c r="AG380" s="1257"/>
      <c r="AH380" s="1257"/>
      <c r="AI380" s="1257"/>
      <c r="AJ380" s="1269"/>
      <c r="AK380" s="1227" t="str">
        <f t="shared" si="259"/>
        <v/>
      </c>
      <c r="AL380" s="1209" t="str">
        <f t="shared" si="260"/>
        <v/>
      </c>
      <c r="AM380" s="1209" t="str">
        <f t="shared" si="261"/>
        <v/>
      </c>
      <c r="AN380" s="1193" t="str">
        <f t="shared" si="262"/>
        <v/>
      </c>
      <c r="AO380" s="3400"/>
      <c r="AP380" s="1112"/>
      <c r="AQ380" s="1194">
        <f>+COUNTIF(F380:AJ380,"－")</f>
        <v>0</v>
      </c>
      <c r="AR380" s="1194">
        <f>+COUNTIF(F380:AJ380,"外")</f>
        <v>0</v>
      </c>
    </row>
    <row r="381" spans="2:44" ht="14.25" thickBot="1">
      <c r="B381" s="1229"/>
      <c r="C381" s="1230"/>
      <c r="D381" s="1224"/>
      <c r="E381" s="1166"/>
      <c r="F381" s="1190"/>
      <c r="G381" s="1190"/>
      <c r="H381" s="1190"/>
      <c r="I381" s="1190"/>
      <c r="J381" s="1190"/>
      <c r="K381" s="1190"/>
      <c r="L381" s="1190"/>
      <c r="M381" s="1190"/>
      <c r="N381" s="1190"/>
      <c r="O381" s="1190"/>
      <c r="P381" s="1190"/>
      <c r="Q381" s="1190"/>
      <c r="R381" s="1190"/>
      <c r="S381" s="1190"/>
      <c r="T381" s="1190"/>
      <c r="U381" s="1190"/>
      <c r="V381" s="1190"/>
      <c r="W381" s="1190"/>
      <c r="X381" s="1190"/>
      <c r="Y381" s="1190"/>
      <c r="Z381" s="1190"/>
      <c r="AA381" s="1190"/>
      <c r="AB381" s="1190"/>
      <c r="AC381" s="1190"/>
      <c r="AD381" s="1190"/>
      <c r="AE381" s="1190"/>
      <c r="AF381" s="1190"/>
      <c r="AG381" s="1190"/>
      <c r="AH381" s="1190"/>
      <c r="AI381" s="1190"/>
      <c r="AJ381" s="1190"/>
      <c r="AK381" s="1231"/>
      <c r="AL381" s="1232"/>
      <c r="AN381" s="1233" t="s">
        <v>1998</v>
      </c>
      <c r="AO381" s="1234" t="e">
        <f>IF(AO365&gt;=0.285,"OK","NG")</f>
        <v>#DIV/0!</v>
      </c>
      <c r="AQ381" s="1232"/>
      <c r="AR381" s="1232"/>
    </row>
    <row r="382" spans="2:44" s="1242" customFormat="1">
      <c r="E382" s="1261"/>
      <c r="F382" s="1261"/>
      <c r="G382" s="1261"/>
      <c r="H382" s="1261"/>
      <c r="I382" s="1261"/>
      <c r="J382" s="1261"/>
      <c r="K382" s="1261"/>
      <c r="L382" s="1261"/>
      <c r="M382" s="1261"/>
      <c r="N382" s="1261"/>
      <c r="O382" s="1261"/>
      <c r="P382" s="1261"/>
      <c r="Q382" s="1261"/>
      <c r="R382" s="1261"/>
      <c r="S382" s="1261"/>
      <c r="T382" s="1261"/>
      <c r="U382" s="1261"/>
      <c r="V382" s="1261"/>
      <c r="W382" s="1261"/>
      <c r="X382" s="1261"/>
      <c r="Y382" s="1261"/>
      <c r="Z382" s="1261"/>
      <c r="AA382" s="1261"/>
      <c r="AB382" s="1261"/>
      <c r="AC382" s="1261"/>
      <c r="AD382" s="1261"/>
      <c r="AE382" s="1261"/>
      <c r="AF382" s="1261"/>
      <c r="AG382" s="1261"/>
      <c r="AH382" s="1261"/>
      <c r="AI382" s="1261"/>
      <c r="AJ382" s="1261"/>
      <c r="AL382" s="1261"/>
      <c r="AN382" s="1262"/>
    </row>
    <row r="383" spans="2:44" hidden="1">
      <c r="F383" s="1113" t="e">
        <f>YEAR(F386)</f>
        <v>#VALUE!</v>
      </c>
      <c r="G383" s="1113" t="e">
        <f>MONTH(F386)</f>
        <v>#VALUE!</v>
      </c>
    </row>
    <row r="384" spans="2:44">
      <c r="B384" s="3401"/>
      <c r="C384" s="3402"/>
      <c r="D384" s="3403"/>
      <c r="E384" s="1236" t="s">
        <v>1986</v>
      </c>
      <c r="F384" s="3410" t="e">
        <f>F386</f>
        <v>#VALUE!</v>
      </c>
      <c r="G384" s="3411"/>
      <c r="H384" s="3411"/>
      <c r="I384" s="3411"/>
      <c r="J384" s="3411"/>
      <c r="K384" s="3411"/>
      <c r="L384" s="3411"/>
      <c r="M384" s="3411"/>
      <c r="N384" s="3411"/>
      <c r="O384" s="3411"/>
      <c r="P384" s="3411"/>
      <c r="Q384" s="3411"/>
      <c r="R384" s="3411"/>
      <c r="S384" s="3411"/>
      <c r="T384" s="3411"/>
      <c r="U384" s="3411"/>
      <c r="V384" s="3411"/>
      <c r="W384" s="3411"/>
      <c r="X384" s="3411"/>
      <c r="Y384" s="3411"/>
      <c r="Z384" s="3411"/>
      <c r="AA384" s="3411"/>
      <c r="AB384" s="3411"/>
      <c r="AC384" s="3411"/>
      <c r="AD384" s="3411"/>
      <c r="AE384" s="3411"/>
      <c r="AF384" s="3411"/>
      <c r="AG384" s="3411"/>
      <c r="AH384" s="3411"/>
      <c r="AI384" s="3411"/>
      <c r="AJ384" s="3411"/>
      <c r="AK384" s="3413" t="s">
        <v>861</v>
      </c>
      <c r="AL384" s="3416" t="s">
        <v>862</v>
      </c>
      <c r="AM384" s="3419" t="s">
        <v>854</v>
      </c>
      <c r="AN384" s="3367" t="s">
        <v>1987</v>
      </c>
      <c r="AO384" s="3365" t="s">
        <v>1988</v>
      </c>
      <c r="AQ384" s="3388" t="s">
        <v>2014</v>
      </c>
      <c r="AR384" s="3388" t="s">
        <v>890</v>
      </c>
    </row>
    <row r="385" spans="2:44" hidden="1">
      <c r="B385" s="3404"/>
      <c r="C385" s="3405"/>
      <c r="D385" s="3406"/>
      <c r="E385" s="1237"/>
      <c r="F385" s="1173" t="e">
        <f>DATE($F383,$G383,1)</f>
        <v>#VALUE!</v>
      </c>
      <c r="G385" s="1173" t="e">
        <f t="shared" ref="G385:AJ385" si="263">F385+1</f>
        <v>#VALUE!</v>
      </c>
      <c r="H385" s="1173" t="e">
        <f t="shared" si="263"/>
        <v>#VALUE!</v>
      </c>
      <c r="I385" s="1173" t="e">
        <f t="shared" si="263"/>
        <v>#VALUE!</v>
      </c>
      <c r="J385" s="1173" t="e">
        <f t="shared" si="263"/>
        <v>#VALUE!</v>
      </c>
      <c r="K385" s="1173" t="e">
        <f t="shared" si="263"/>
        <v>#VALUE!</v>
      </c>
      <c r="L385" s="1173" t="e">
        <f t="shared" si="263"/>
        <v>#VALUE!</v>
      </c>
      <c r="M385" s="1173" t="e">
        <f t="shared" si="263"/>
        <v>#VALUE!</v>
      </c>
      <c r="N385" s="1173" t="e">
        <f t="shared" si="263"/>
        <v>#VALUE!</v>
      </c>
      <c r="O385" s="1173" t="e">
        <f t="shared" si="263"/>
        <v>#VALUE!</v>
      </c>
      <c r="P385" s="1173" t="e">
        <f t="shared" si="263"/>
        <v>#VALUE!</v>
      </c>
      <c r="Q385" s="1173" t="e">
        <f t="shared" si="263"/>
        <v>#VALUE!</v>
      </c>
      <c r="R385" s="1173" t="e">
        <f t="shared" si="263"/>
        <v>#VALUE!</v>
      </c>
      <c r="S385" s="1173" t="e">
        <f t="shared" si="263"/>
        <v>#VALUE!</v>
      </c>
      <c r="T385" s="1173" t="e">
        <f t="shared" si="263"/>
        <v>#VALUE!</v>
      </c>
      <c r="U385" s="1173" t="e">
        <f t="shared" si="263"/>
        <v>#VALUE!</v>
      </c>
      <c r="V385" s="1173" t="e">
        <f t="shared" si="263"/>
        <v>#VALUE!</v>
      </c>
      <c r="W385" s="1173" t="e">
        <f t="shared" si="263"/>
        <v>#VALUE!</v>
      </c>
      <c r="X385" s="1173" t="e">
        <f t="shared" si="263"/>
        <v>#VALUE!</v>
      </c>
      <c r="Y385" s="1173" t="e">
        <f t="shared" si="263"/>
        <v>#VALUE!</v>
      </c>
      <c r="Z385" s="1173" t="e">
        <f t="shared" si="263"/>
        <v>#VALUE!</v>
      </c>
      <c r="AA385" s="1173" t="e">
        <f t="shared" si="263"/>
        <v>#VALUE!</v>
      </c>
      <c r="AB385" s="1173" t="e">
        <f t="shared" si="263"/>
        <v>#VALUE!</v>
      </c>
      <c r="AC385" s="1173" t="e">
        <f t="shared" si="263"/>
        <v>#VALUE!</v>
      </c>
      <c r="AD385" s="1173" t="e">
        <f t="shared" si="263"/>
        <v>#VALUE!</v>
      </c>
      <c r="AE385" s="1173" t="e">
        <f t="shared" si="263"/>
        <v>#VALUE!</v>
      </c>
      <c r="AF385" s="1173" t="e">
        <f t="shared" si="263"/>
        <v>#VALUE!</v>
      </c>
      <c r="AG385" s="1173" t="e">
        <f t="shared" si="263"/>
        <v>#VALUE!</v>
      </c>
      <c r="AH385" s="1173" t="e">
        <f t="shared" si="263"/>
        <v>#VALUE!</v>
      </c>
      <c r="AI385" s="1173" t="e">
        <f t="shared" si="263"/>
        <v>#VALUE!</v>
      </c>
      <c r="AJ385" s="1173" t="e">
        <f t="shared" si="263"/>
        <v>#VALUE!</v>
      </c>
      <c r="AK385" s="3414"/>
      <c r="AL385" s="3417"/>
      <c r="AM385" s="3420"/>
      <c r="AN385" s="3367"/>
      <c r="AO385" s="3365"/>
      <c r="AQ385" s="3388"/>
      <c r="AR385" s="3388"/>
    </row>
    <row r="386" spans="2:44">
      <c r="B386" s="3404"/>
      <c r="C386" s="3405"/>
      <c r="D386" s="3406"/>
      <c r="E386" s="1238" t="s">
        <v>1990</v>
      </c>
      <c r="F386" s="1239" t="e">
        <f>IF(EDATE(F361,1)&gt;$F$7,"",EDATE(F361,1))</f>
        <v>#VALUE!</v>
      </c>
      <c r="G386" s="1173" t="e">
        <f t="shared" ref="G386:AJ386" si="264">IF(G385&gt;$F$7,"",IF(F386=EOMONTH(DATE($F383,$G383,1),0),"",IF(F386="","",F386+1)))</f>
        <v>#VALUE!</v>
      </c>
      <c r="H386" s="1173" t="e">
        <f t="shared" si="264"/>
        <v>#VALUE!</v>
      </c>
      <c r="I386" s="1173" t="e">
        <f t="shared" si="264"/>
        <v>#VALUE!</v>
      </c>
      <c r="J386" s="1173" t="e">
        <f t="shared" si="264"/>
        <v>#VALUE!</v>
      </c>
      <c r="K386" s="1173" t="e">
        <f t="shared" si="264"/>
        <v>#VALUE!</v>
      </c>
      <c r="L386" s="1173" t="e">
        <f t="shared" si="264"/>
        <v>#VALUE!</v>
      </c>
      <c r="M386" s="1173" t="e">
        <f t="shared" si="264"/>
        <v>#VALUE!</v>
      </c>
      <c r="N386" s="1173" t="e">
        <f t="shared" si="264"/>
        <v>#VALUE!</v>
      </c>
      <c r="O386" s="1173" t="e">
        <f t="shared" si="264"/>
        <v>#VALUE!</v>
      </c>
      <c r="P386" s="1173" t="e">
        <f t="shared" si="264"/>
        <v>#VALUE!</v>
      </c>
      <c r="Q386" s="1173" t="e">
        <f t="shared" si="264"/>
        <v>#VALUE!</v>
      </c>
      <c r="R386" s="1173" t="e">
        <f t="shared" si="264"/>
        <v>#VALUE!</v>
      </c>
      <c r="S386" s="1173" t="e">
        <f t="shared" si="264"/>
        <v>#VALUE!</v>
      </c>
      <c r="T386" s="1173" t="e">
        <f t="shared" si="264"/>
        <v>#VALUE!</v>
      </c>
      <c r="U386" s="1173" t="e">
        <f t="shared" si="264"/>
        <v>#VALUE!</v>
      </c>
      <c r="V386" s="1173" t="e">
        <f t="shared" si="264"/>
        <v>#VALUE!</v>
      </c>
      <c r="W386" s="1173" t="e">
        <f t="shared" si="264"/>
        <v>#VALUE!</v>
      </c>
      <c r="X386" s="1173" t="e">
        <f t="shared" si="264"/>
        <v>#VALUE!</v>
      </c>
      <c r="Y386" s="1173" t="e">
        <f t="shared" si="264"/>
        <v>#VALUE!</v>
      </c>
      <c r="Z386" s="1173" t="e">
        <f t="shared" si="264"/>
        <v>#VALUE!</v>
      </c>
      <c r="AA386" s="1173" t="e">
        <f t="shared" si="264"/>
        <v>#VALUE!</v>
      </c>
      <c r="AB386" s="1173" t="e">
        <f t="shared" si="264"/>
        <v>#VALUE!</v>
      </c>
      <c r="AC386" s="1173" t="e">
        <f t="shared" si="264"/>
        <v>#VALUE!</v>
      </c>
      <c r="AD386" s="1173" t="e">
        <f t="shared" si="264"/>
        <v>#VALUE!</v>
      </c>
      <c r="AE386" s="1173" t="e">
        <f t="shared" si="264"/>
        <v>#VALUE!</v>
      </c>
      <c r="AF386" s="1173" t="e">
        <f t="shared" si="264"/>
        <v>#VALUE!</v>
      </c>
      <c r="AG386" s="1173" t="e">
        <f t="shared" si="264"/>
        <v>#VALUE!</v>
      </c>
      <c r="AH386" s="1173" t="e">
        <f t="shared" si="264"/>
        <v>#VALUE!</v>
      </c>
      <c r="AI386" s="1173" t="e">
        <f t="shared" si="264"/>
        <v>#VALUE!</v>
      </c>
      <c r="AJ386" s="1173" t="e">
        <f t="shared" si="264"/>
        <v>#VALUE!</v>
      </c>
      <c r="AK386" s="3414"/>
      <c r="AL386" s="3417"/>
      <c r="AM386" s="3420"/>
      <c r="AN386" s="3367"/>
      <c r="AO386" s="3365"/>
      <c r="AQ386" s="3388"/>
      <c r="AR386" s="3388"/>
    </row>
    <row r="387" spans="2:44" s="1242" customFormat="1">
      <c r="B387" s="3407"/>
      <c r="C387" s="3408"/>
      <c r="D387" s="3409"/>
      <c r="E387" s="1240" t="s">
        <v>846</v>
      </c>
      <c r="F387" s="1241" t="str">
        <f>IFERROR(TEXT(WEEKDAY(+F386),"aaa"),"")</f>
        <v/>
      </c>
      <c r="G387" s="1241" t="str">
        <f t="shared" ref="G387:AJ387" si="265">IFERROR(TEXT(WEEKDAY(+G386),"aaa"),"")</f>
        <v/>
      </c>
      <c r="H387" s="1241" t="str">
        <f t="shared" si="265"/>
        <v/>
      </c>
      <c r="I387" s="1241" t="str">
        <f t="shared" si="265"/>
        <v/>
      </c>
      <c r="J387" s="1241" t="str">
        <f t="shared" si="265"/>
        <v/>
      </c>
      <c r="K387" s="1241" t="str">
        <f t="shared" si="265"/>
        <v/>
      </c>
      <c r="L387" s="1241" t="str">
        <f t="shared" si="265"/>
        <v/>
      </c>
      <c r="M387" s="1241" t="str">
        <f t="shared" si="265"/>
        <v/>
      </c>
      <c r="N387" s="1241" t="str">
        <f t="shared" si="265"/>
        <v/>
      </c>
      <c r="O387" s="1241" t="str">
        <f t="shared" si="265"/>
        <v/>
      </c>
      <c r="P387" s="1241" t="str">
        <f t="shared" si="265"/>
        <v/>
      </c>
      <c r="Q387" s="1241" t="str">
        <f t="shared" si="265"/>
        <v/>
      </c>
      <c r="R387" s="1241" t="str">
        <f t="shared" si="265"/>
        <v/>
      </c>
      <c r="S387" s="1241" t="str">
        <f t="shared" si="265"/>
        <v/>
      </c>
      <c r="T387" s="1241" t="str">
        <f t="shared" si="265"/>
        <v/>
      </c>
      <c r="U387" s="1241" t="str">
        <f t="shared" si="265"/>
        <v/>
      </c>
      <c r="V387" s="1241" t="str">
        <f t="shared" si="265"/>
        <v/>
      </c>
      <c r="W387" s="1241" t="str">
        <f t="shared" si="265"/>
        <v/>
      </c>
      <c r="X387" s="1241" t="str">
        <f t="shared" si="265"/>
        <v/>
      </c>
      <c r="Y387" s="1241" t="str">
        <f t="shared" si="265"/>
        <v/>
      </c>
      <c r="Z387" s="1241" t="str">
        <f t="shared" si="265"/>
        <v/>
      </c>
      <c r="AA387" s="1241" t="str">
        <f t="shared" si="265"/>
        <v/>
      </c>
      <c r="AB387" s="1241" t="str">
        <f t="shared" si="265"/>
        <v/>
      </c>
      <c r="AC387" s="1241" t="str">
        <f t="shared" si="265"/>
        <v/>
      </c>
      <c r="AD387" s="1241" t="str">
        <f t="shared" si="265"/>
        <v/>
      </c>
      <c r="AE387" s="1241" t="str">
        <f t="shared" si="265"/>
        <v/>
      </c>
      <c r="AF387" s="1241" t="str">
        <f t="shared" si="265"/>
        <v/>
      </c>
      <c r="AG387" s="1241" t="str">
        <f t="shared" si="265"/>
        <v/>
      </c>
      <c r="AH387" s="1241" t="str">
        <f t="shared" si="265"/>
        <v/>
      </c>
      <c r="AI387" s="1241" t="str">
        <f t="shared" si="265"/>
        <v/>
      </c>
      <c r="AJ387" s="1241" t="str">
        <f t="shared" si="265"/>
        <v/>
      </c>
      <c r="AK387" s="3414"/>
      <c r="AL387" s="3417"/>
      <c r="AM387" s="3420"/>
      <c r="AN387" s="3367"/>
      <c r="AO387" s="3365"/>
      <c r="AP387" s="1112"/>
      <c r="AQ387" s="3388"/>
      <c r="AR387" s="3388"/>
    </row>
    <row r="388" spans="2:44" s="1242" customFormat="1" ht="21" customHeight="1">
      <c r="B388" s="1243" t="s">
        <v>1991</v>
      </c>
      <c r="C388" s="1244" t="s">
        <v>2005</v>
      </c>
      <c r="D388" s="1180" t="s">
        <v>1993</v>
      </c>
      <c r="E388" s="1181" t="s">
        <v>1994</v>
      </c>
      <c r="F388" s="1182" t="s">
        <v>891</v>
      </c>
      <c r="G388" s="1183" t="s">
        <v>891</v>
      </c>
      <c r="H388" s="1183" t="s">
        <v>891</v>
      </c>
      <c r="I388" s="1183" t="s">
        <v>891</v>
      </c>
      <c r="J388" s="1183" t="s">
        <v>891</v>
      </c>
      <c r="K388" s="1183" t="s">
        <v>891</v>
      </c>
      <c r="L388" s="1183" t="s">
        <v>891</v>
      </c>
      <c r="M388" s="1183" t="s">
        <v>891</v>
      </c>
      <c r="N388" s="1183" t="s">
        <v>891</v>
      </c>
      <c r="O388" s="1183" t="s">
        <v>891</v>
      </c>
      <c r="P388" s="1183" t="s">
        <v>891</v>
      </c>
      <c r="Q388" s="1183" t="s">
        <v>891</v>
      </c>
      <c r="R388" s="1183" t="s">
        <v>891</v>
      </c>
      <c r="S388" s="1183" t="s">
        <v>891</v>
      </c>
      <c r="T388" s="1183" t="s">
        <v>891</v>
      </c>
      <c r="U388" s="1183" t="s">
        <v>891</v>
      </c>
      <c r="V388" s="1183" t="s">
        <v>891</v>
      </c>
      <c r="W388" s="1183" t="s">
        <v>891</v>
      </c>
      <c r="X388" s="1183" t="s">
        <v>891</v>
      </c>
      <c r="Y388" s="1183" t="s">
        <v>891</v>
      </c>
      <c r="Z388" s="1183" t="s">
        <v>891</v>
      </c>
      <c r="AA388" s="1183" t="s">
        <v>891</v>
      </c>
      <c r="AB388" s="1183" t="s">
        <v>891</v>
      </c>
      <c r="AC388" s="1183" t="s">
        <v>891</v>
      </c>
      <c r="AD388" s="1183" t="s">
        <v>891</v>
      </c>
      <c r="AE388" s="1183" t="s">
        <v>891</v>
      </c>
      <c r="AF388" s="1183" t="s">
        <v>891</v>
      </c>
      <c r="AG388" s="1183" t="s">
        <v>891</v>
      </c>
      <c r="AH388" s="1183" t="s">
        <v>891</v>
      </c>
      <c r="AI388" s="1183" t="s">
        <v>891</v>
      </c>
      <c r="AJ388" s="1265" t="s">
        <v>891</v>
      </c>
      <c r="AK388" s="3415"/>
      <c r="AL388" s="3418"/>
      <c r="AM388" s="3421"/>
      <c r="AN388" s="1185" t="s">
        <v>2004</v>
      </c>
      <c r="AO388" s="1184" t="s">
        <v>889</v>
      </c>
      <c r="AP388" s="1112"/>
      <c r="AQ388" s="3389"/>
      <c r="AR388" s="3389"/>
    </row>
    <row r="389" spans="2:44" s="1242" customFormat="1" ht="13.5" customHeight="1">
      <c r="B389" s="3392" t="s">
        <v>856</v>
      </c>
      <c r="C389" s="3395" t="s">
        <v>857</v>
      </c>
      <c r="D389" s="1186" t="s">
        <v>1981</v>
      </c>
      <c r="E389" s="1187"/>
      <c r="F389" s="1266"/>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252"/>
      <c r="AF389" s="1252"/>
      <c r="AG389" s="1252"/>
      <c r="AH389" s="1252"/>
      <c r="AI389" s="1252"/>
      <c r="AJ389" s="1267"/>
      <c r="AK389" s="1191">
        <f>IF(D389="","",COUNT($F$386:$AJ$386)-AL389)</f>
        <v>0</v>
      </c>
      <c r="AL389" s="1192">
        <f>IF(D389="","",AQ389+AR389)</f>
        <v>0</v>
      </c>
      <c r="AM389" s="1192">
        <f>IF(D389="","",COUNTIF(F389:AJ389,"休"))</f>
        <v>0</v>
      </c>
      <c r="AN389" s="1193" t="str">
        <f>IF(D389="","",IFERROR(ROUND(AM389/AK389,3),""))</f>
        <v/>
      </c>
      <c r="AO389" s="3398" t="e">
        <f>ROUND(AVERAGE(AN389:AN404),3)</f>
        <v>#DIV/0!</v>
      </c>
      <c r="AP389" s="1112"/>
      <c r="AQ389" s="1194">
        <f>+COUNTIF(F389:AJ389,"－")</f>
        <v>0</v>
      </c>
      <c r="AR389" s="1194">
        <f>+COUNTIF(F389:AJ389,"外")</f>
        <v>0</v>
      </c>
    </row>
    <row r="390" spans="2:44" s="1242" customFormat="1" ht="13.5" customHeight="1">
      <c r="B390" s="3393"/>
      <c r="C390" s="3396"/>
      <c r="D390" s="1195" t="s">
        <v>1982</v>
      </c>
      <c r="E390" s="1187"/>
      <c r="F390" s="1196"/>
      <c r="G390" s="1197"/>
      <c r="H390" s="1197"/>
      <c r="I390" s="1197"/>
      <c r="J390" s="1197"/>
      <c r="K390" s="1197"/>
      <c r="L390" s="1197"/>
      <c r="M390" s="1197"/>
      <c r="N390" s="1197"/>
      <c r="O390" s="1197"/>
      <c r="P390" s="1197"/>
      <c r="Q390" s="1197"/>
      <c r="R390" s="1197"/>
      <c r="S390" s="1197"/>
      <c r="T390" s="1197"/>
      <c r="U390" s="1197"/>
      <c r="V390" s="1197"/>
      <c r="W390" s="1197"/>
      <c r="X390" s="1197"/>
      <c r="Y390" s="1197"/>
      <c r="Z390" s="1197"/>
      <c r="AA390" s="1197"/>
      <c r="AB390" s="1197"/>
      <c r="AC390" s="1197"/>
      <c r="AD390" s="1197"/>
      <c r="AE390" s="1197"/>
      <c r="AF390" s="1197"/>
      <c r="AG390" s="1197"/>
      <c r="AH390" s="1197"/>
      <c r="AI390" s="1197"/>
      <c r="AJ390" s="1249"/>
      <c r="AK390" s="1191">
        <f t="shared" ref="AK390:AK394" si="266">IF(D390="","",COUNT($F$386:$AJ$386)-AL390)</f>
        <v>0</v>
      </c>
      <c r="AL390" s="1192">
        <f t="shared" ref="AL390:AL394" si="267">IF(D390="","",AQ390+AR390)</f>
        <v>0</v>
      </c>
      <c r="AM390" s="1192">
        <f t="shared" ref="AM390:AM394" si="268">IF(D390="","",COUNTIF(F390:AJ390,"休"))</f>
        <v>0</v>
      </c>
      <c r="AN390" s="1193" t="str">
        <f t="shared" ref="AN390:AN394" si="269">IF(D390="","",IFERROR(ROUND(AM390/AK390,3),""))</f>
        <v/>
      </c>
      <c r="AO390" s="3399"/>
      <c r="AP390" s="1112"/>
      <c r="AQ390" s="1194">
        <f>+COUNTIF(F390:AJ390,"－")</f>
        <v>0</v>
      </c>
      <c r="AR390" s="1194">
        <f>+COUNTIF(F390:AJ390,"外")</f>
        <v>0</v>
      </c>
    </row>
    <row r="391" spans="2:44" s="1242" customFormat="1">
      <c r="B391" s="3393"/>
      <c r="C391" s="3396"/>
      <c r="D391" s="1201" t="s">
        <v>1983</v>
      </c>
      <c r="E391" s="1187"/>
      <c r="F391" s="1196"/>
      <c r="G391" s="1197"/>
      <c r="H391" s="1197"/>
      <c r="I391" s="1197"/>
      <c r="J391" s="1197"/>
      <c r="K391" s="1197"/>
      <c r="L391" s="1197"/>
      <c r="M391" s="1197"/>
      <c r="N391" s="1197"/>
      <c r="O391" s="1197"/>
      <c r="P391" s="1197"/>
      <c r="Q391" s="1197"/>
      <c r="R391" s="1197"/>
      <c r="S391" s="1197"/>
      <c r="T391" s="1197"/>
      <c r="U391" s="1197"/>
      <c r="V391" s="1197"/>
      <c r="W391" s="1197"/>
      <c r="X391" s="1197"/>
      <c r="Y391" s="1197"/>
      <c r="Z391" s="1197"/>
      <c r="AA391" s="1197"/>
      <c r="AB391" s="1197"/>
      <c r="AC391" s="1197"/>
      <c r="AD391" s="1197"/>
      <c r="AE391" s="1197"/>
      <c r="AF391" s="1197"/>
      <c r="AG391" s="1197"/>
      <c r="AH391" s="1197"/>
      <c r="AI391" s="1197"/>
      <c r="AJ391" s="1249"/>
      <c r="AK391" s="1191">
        <f t="shared" si="266"/>
        <v>0</v>
      </c>
      <c r="AL391" s="1192">
        <f t="shared" si="267"/>
        <v>0</v>
      </c>
      <c r="AM391" s="1192">
        <f t="shared" si="268"/>
        <v>0</v>
      </c>
      <c r="AN391" s="1193" t="str">
        <f t="shared" si="269"/>
        <v/>
      </c>
      <c r="AO391" s="3399"/>
      <c r="AP391" s="1112"/>
      <c r="AQ391" s="1194">
        <f>+COUNTIF(F391:AJ391,"－")</f>
        <v>0</v>
      </c>
      <c r="AR391" s="1194">
        <f t="shared" ref="AR391:AR394" si="270">+COUNTIF(F391:AJ391,"外")</f>
        <v>0</v>
      </c>
    </row>
    <row r="392" spans="2:44" s="1242" customFormat="1">
      <c r="B392" s="3393"/>
      <c r="C392" s="3396"/>
      <c r="D392" s="1201" t="s">
        <v>1984</v>
      </c>
      <c r="E392" s="1202"/>
      <c r="F392" s="1196"/>
      <c r="G392" s="1197"/>
      <c r="H392" s="1197"/>
      <c r="I392" s="1197"/>
      <c r="J392" s="1197"/>
      <c r="K392" s="1197"/>
      <c r="L392" s="1197"/>
      <c r="M392" s="1197"/>
      <c r="N392" s="1197"/>
      <c r="O392" s="1197"/>
      <c r="P392" s="1197"/>
      <c r="Q392" s="1197"/>
      <c r="R392" s="1197"/>
      <c r="S392" s="1197"/>
      <c r="T392" s="1197"/>
      <c r="U392" s="1197"/>
      <c r="V392" s="1197"/>
      <c r="W392" s="1197"/>
      <c r="X392" s="1197"/>
      <c r="Y392" s="1197"/>
      <c r="Z392" s="1197"/>
      <c r="AA392" s="1197"/>
      <c r="AB392" s="1197"/>
      <c r="AC392" s="1197"/>
      <c r="AD392" s="1197"/>
      <c r="AE392" s="1197"/>
      <c r="AF392" s="1197"/>
      <c r="AG392" s="1197"/>
      <c r="AH392" s="1197"/>
      <c r="AI392" s="1197"/>
      <c r="AJ392" s="1249"/>
      <c r="AK392" s="1191">
        <f t="shared" si="266"/>
        <v>0</v>
      </c>
      <c r="AL392" s="1192">
        <f t="shared" si="267"/>
        <v>0</v>
      </c>
      <c r="AM392" s="1192">
        <f t="shared" si="268"/>
        <v>0</v>
      </c>
      <c r="AN392" s="1193" t="str">
        <f t="shared" si="269"/>
        <v/>
      </c>
      <c r="AO392" s="3399"/>
      <c r="AP392" s="1112"/>
      <c r="AQ392" s="1194">
        <f>+COUNTIF(F392:AJ392,"－")</f>
        <v>0</v>
      </c>
      <c r="AR392" s="1194">
        <f t="shared" si="270"/>
        <v>0</v>
      </c>
    </row>
    <row r="393" spans="2:44" s="1242" customFormat="1">
      <c r="B393" s="3393"/>
      <c r="C393" s="3396"/>
      <c r="D393" s="1201" t="s">
        <v>1985</v>
      </c>
      <c r="E393" s="1187"/>
      <c r="F393" s="1196"/>
      <c r="G393" s="1197"/>
      <c r="H393" s="1197"/>
      <c r="I393" s="1197"/>
      <c r="J393" s="1197"/>
      <c r="K393" s="1197"/>
      <c r="L393" s="1197"/>
      <c r="M393" s="1197"/>
      <c r="N393" s="1197"/>
      <c r="O393" s="1197"/>
      <c r="P393" s="1197"/>
      <c r="Q393" s="1197"/>
      <c r="R393" s="1197"/>
      <c r="S393" s="1197"/>
      <c r="T393" s="1197"/>
      <c r="U393" s="1197"/>
      <c r="V393" s="1197"/>
      <c r="W393" s="1197"/>
      <c r="X393" s="1197"/>
      <c r="Y393" s="1197"/>
      <c r="Z393" s="1197"/>
      <c r="AA393" s="1197"/>
      <c r="AB393" s="1197"/>
      <c r="AC393" s="1197"/>
      <c r="AD393" s="1197"/>
      <c r="AE393" s="1197"/>
      <c r="AF393" s="1197"/>
      <c r="AG393" s="1197"/>
      <c r="AH393" s="1197"/>
      <c r="AI393" s="1197"/>
      <c r="AJ393" s="1249"/>
      <c r="AK393" s="1191">
        <f t="shared" si="266"/>
        <v>0</v>
      </c>
      <c r="AL393" s="1192">
        <f t="shared" si="267"/>
        <v>0</v>
      </c>
      <c r="AM393" s="1192">
        <f t="shared" si="268"/>
        <v>0</v>
      </c>
      <c r="AN393" s="1193" t="str">
        <f t="shared" si="269"/>
        <v/>
      </c>
      <c r="AO393" s="3399"/>
      <c r="AP393" s="1112"/>
      <c r="AQ393" s="1194">
        <f t="shared" ref="AQ393:AQ394" si="271">+COUNTIF(F393:AJ393,"－")</f>
        <v>0</v>
      </c>
      <c r="AR393" s="1194">
        <f t="shared" si="270"/>
        <v>0</v>
      </c>
    </row>
    <row r="394" spans="2:44" s="1242" customFormat="1">
      <c r="B394" s="3394"/>
      <c r="C394" s="3397"/>
      <c r="D394" s="1203">
        <f>E$29</f>
        <v>0</v>
      </c>
      <c r="E394" s="1204"/>
      <c r="F394" s="1268"/>
      <c r="G394" s="1257"/>
      <c r="H394" s="1257"/>
      <c r="I394" s="1257"/>
      <c r="J394" s="1257"/>
      <c r="K394" s="1257"/>
      <c r="L394" s="1257"/>
      <c r="M394" s="1257"/>
      <c r="N394" s="1257"/>
      <c r="O394" s="1257"/>
      <c r="P394" s="1257"/>
      <c r="Q394" s="1257"/>
      <c r="R394" s="1257"/>
      <c r="S394" s="1257"/>
      <c r="T394" s="1257"/>
      <c r="U394" s="1257"/>
      <c r="V394" s="1257"/>
      <c r="W394" s="1257"/>
      <c r="X394" s="1257"/>
      <c r="Y394" s="1257"/>
      <c r="Z394" s="1257"/>
      <c r="AA394" s="1257"/>
      <c r="AB394" s="1257"/>
      <c r="AC394" s="1257"/>
      <c r="AD394" s="1257"/>
      <c r="AE394" s="1257"/>
      <c r="AF394" s="1257"/>
      <c r="AG394" s="1257"/>
      <c r="AH394" s="1257"/>
      <c r="AI394" s="1257"/>
      <c r="AJ394" s="1269"/>
      <c r="AK394" s="1191">
        <f t="shared" si="266"/>
        <v>0</v>
      </c>
      <c r="AL394" s="1192">
        <f t="shared" si="267"/>
        <v>0</v>
      </c>
      <c r="AM394" s="1209">
        <f t="shared" si="268"/>
        <v>0</v>
      </c>
      <c r="AN394" s="1193" t="str">
        <f t="shared" si="269"/>
        <v/>
      </c>
      <c r="AO394" s="3399"/>
      <c r="AP394" s="1112"/>
      <c r="AQ394" s="1194">
        <f t="shared" si="271"/>
        <v>0</v>
      </c>
      <c r="AR394" s="1194">
        <f t="shared" si="270"/>
        <v>0</v>
      </c>
    </row>
    <row r="395" spans="2:44" s="1242" customFormat="1" ht="15">
      <c r="B395" s="3392" t="s">
        <v>858</v>
      </c>
      <c r="C395" s="3395" t="s">
        <v>859</v>
      </c>
      <c r="D395" s="1180" t="s">
        <v>1993</v>
      </c>
      <c r="E395" s="1210" t="s">
        <v>1994</v>
      </c>
      <c r="F395" s="1182" t="s">
        <v>2012</v>
      </c>
      <c r="G395" s="1183" t="s">
        <v>2013</v>
      </c>
      <c r="H395" s="1183" t="s">
        <v>2010</v>
      </c>
      <c r="I395" s="1183" t="s">
        <v>2010</v>
      </c>
      <c r="J395" s="1183" t="s">
        <v>2010</v>
      </c>
      <c r="K395" s="1183" t="s">
        <v>2010</v>
      </c>
      <c r="L395" s="1183" t="s">
        <v>2010</v>
      </c>
      <c r="M395" s="1183" t="s">
        <v>2012</v>
      </c>
      <c r="N395" s="1183" t="s">
        <v>2012</v>
      </c>
      <c r="O395" s="1183" t="s">
        <v>2012</v>
      </c>
      <c r="P395" s="1183" t="s">
        <v>2012</v>
      </c>
      <c r="Q395" s="1183" t="s">
        <v>2010</v>
      </c>
      <c r="R395" s="1183" t="s">
        <v>2013</v>
      </c>
      <c r="S395" s="1183" t="s">
        <v>2012</v>
      </c>
      <c r="T395" s="1183" t="s">
        <v>2010</v>
      </c>
      <c r="U395" s="1183" t="s">
        <v>2012</v>
      </c>
      <c r="V395" s="1183" t="s">
        <v>2012</v>
      </c>
      <c r="W395" s="1183" t="s">
        <v>2012</v>
      </c>
      <c r="X395" s="1183" t="s">
        <v>2012</v>
      </c>
      <c r="Y395" s="1183" t="s">
        <v>2012</v>
      </c>
      <c r="Z395" s="1183" t="s">
        <v>2012</v>
      </c>
      <c r="AA395" s="1183" t="s">
        <v>2012</v>
      </c>
      <c r="AB395" s="1183" t="s">
        <v>2010</v>
      </c>
      <c r="AC395" s="1183" t="s">
        <v>2012</v>
      </c>
      <c r="AD395" s="1183" t="s">
        <v>2012</v>
      </c>
      <c r="AE395" s="1183" t="s">
        <v>2010</v>
      </c>
      <c r="AF395" s="1183" t="s">
        <v>2010</v>
      </c>
      <c r="AG395" s="1183" t="s">
        <v>2012</v>
      </c>
      <c r="AH395" s="1183" t="s">
        <v>2010</v>
      </c>
      <c r="AI395" s="1183" t="s">
        <v>2012</v>
      </c>
      <c r="AJ395" s="1265" t="s">
        <v>2013</v>
      </c>
      <c r="AK395" s="1212"/>
      <c r="AL395" s="1194"/>
      <c r="AM395" s="1213"/>
      <c r="AN395" s="1214"/>
      <c r="AO395" s="3399"/>
      <c r="AP395" s="1112"/>
      <c r="AQ395" s="1116"/>
      <c r="AR395" s="1116"/>
    </row>
    <row r="396" spans="2:44" s="1242" customFormat="1">
      <c r="B396" s="3393"/>
      <c r="C396" s="3396"/>
      <c r="D396" s="1215" t="s">
        <v>1981</v>
      </c>
      <c r="E396" s="1187"/>
      <c r="F396" s="1256"/>
      <c r="G396" s="1207"/>
      <c r="H396" s="1207"/>
      <c r="I396" s="1207"/>
      <c r="J396" s="1207"/>
      <c r="K396" s="1207"/>
      <c r="L396" s="1207"/>
      <c r="M396" s="1207"/>
      <c r="N396" s="1207"/>
      <c r="O396" s="1207"/>
      <c r="P396" s="1207"/>
      <c r="Q396" s="1207"/>
      <c r="R396" s="1207"/>
      <c r="S396" s="1207"/>
      <c r="T396" s="1207"/>
      <c r="U396" s="1207"/>
      <c r="V396" s="1207"/>
      <c r="W396" s="1207"/>
      <c r="X396" s="1207"/>
      <c r="Y396" s="1207"/>
      <c r="Z396" s="1207"/>
      <c r="AA396" s="1207"/>
      <c r="AB396" s="1207"/>
      <c r="AC396" s="1207"/>
      <c r="AD396" s="1207"/>
      <c r="AE396" s="1207"/>
      <c r="AF396" s="1207"/>
      <c r="AG396" s="1207"/>
      <c r="AH396" s="1207"/>
      <c r="AI396" s="1207"/>
      <c r="AJ396" s="1270"/>
      <c r="AK396" s="1191">
        <f>IF(D396="","",COUNT($F$386:$AJ$386)-AL396)</f>
        <v>0</v>
      </c>
      <c r="AL396" s="1192">
        <f>IF(D396="","",AQ396+AR396)</f>
        <v>0</v>
      </c>
      <c r="AM396" s="1192">
        <f>IF(D396="","",COUNTIF(F396:AJ396,"休"))</f>
        <v>0</v>
      </c>
      <c r="AN396" s="1193" t="str">
        <f>IF(D396="","",IFERROR(ROUND(AM396/AK396,3),""))</f>
        <v/>
      </c>
      <c r="AO396" s="3399"/>
      <c r="AP396" s="1112"/>
      <c r="AQ396" s="1194">
        <f>+COUNTIF(F396:AJ396,"－")</f>
        <v>0</v>
      </c>
      <c r="AR396" s="1194">
        <f>+COUNTIF(F396:AJ396,"外")</f>
        <v>0</v>
      </c>
    </row>
    <row r="397" spans="2:44" s="1242" customFormat="1">
      <c r="B397" s="3393"/>
      <c r="C397" s="3396"/>
      <c r="D397" s="1195" t="s">
        <v>1982</v>
      </c>
      <c r="E397" s="1216"/>
      <c r="F397" s="1196"/>
      <c r="G397" s="1197"/>
      <c r="H397" s="1197"/>
      <c r="I397" s="1197"/>
      <c r="J397" s="1197"/>
      <c r="K397" s="1197"/>
      <c r="L397" s="1197"/>
      <c r="M397" s="1197"/>
      <c r="N397" s="1197"/>
      <c r="O397" s="1197"/>
      <c r="P397" s="1197"/>
      <c r="Q397" s="1197"/>
      <c r="R397" s="1197"/>
      <c r="S397" s="1197"/>
      <c r="T397" s="1197"/>
      <c r="U397" s="1197"/>
      <c r="V397" s="1197"/>
      <c r="W397" s="1197"/>
      <c r="X397" s="1197"/>
      <c r="Y397" s="1197"/>
      <c r="Z397" s="1197"/>
      <c r="AA397" s="1197"/>
      <c r="AB397" s="1197"/>
      <c r="AC397" s="1197"/>
      <c r="AD397" s="1197"/>
      <c r="AE397" s="1197"/>
      <c r="AF397" s="1197"/>
      <c r="AG397" s="1197"/>
      <c r="AH397" s="1197"/>
      <c r="AI397" s="1197"/>
      <c r="AJ397" s="1249"/>
      <c r="AK397" s="1191">
        <f t="shared" ref="AK397:AK399" si="272">IF(D397="","",COUNT($F$386:$AJ$386)-AL397)</f>
        <v>0</v>
      </c>
      <c r="AL397" s="1192">
        <f t="shared" ref="AL397:AL399" si="273">IF(D397="","",AQ397+AR397)</f>
        <v>0</v>
      </c>
      <c r="AM397" s="1192">
        <f t="shared" ref="AM397:AM399" si="274">IF(D397="","",COUNTIF(F397:AJ397,"休"))</f>
        <v>0</v>
      </c>
      <c r="AN397" s="1193" t="str">
        <f t="shared" ref="AN397:AN399" si="275">IF(D397="","",IFERROR(ROUND(AM397/AK397,3),""))</f>
        <v/>
      </c>
      <c r="AO397" s="3399"/>
      <c r="AP397" s="1112"/>
      <c r="AQ397" s="1194">
        <f>+COUNTIF(F397:AJ397,"－")</f>
        <v>0</v>
      </c>
      <c r="AR397" s="1194">
        <f>+COUNTIF(F397:AJ397,"外")</f>
        <v>0</v>
      </c>
    </row>
    <row r="398" spans="2:44" s="1242" customFormat="1">
      <c r="B398" s="3393"/>
      <c r="C398" s="3396"/>
      <c r="D398" s="1112"/>
      <c r="E398" s="1216"/>
      <c r="F398" s="1196"/>
      <c r="G398" s="1197"/>
      <c r="H398" s="1197"/>
      <c r="I398" s="1197"/>
      <c r="J398" s="1197"/>
      <c r="K398" s="1197"/>
      <c r="L398" s="1197"/>
      <c r="M398" s="1197"/>
      <c r="N398" s="1197"/>
      <c r="O398" s="1197"/>
      <c r="P398" s="1197"/>
      <c r="Q398" s="1197"/>
      <c r="R398" s="1197"/>
      <c r="S398" s="1197"/>
      <c r="T398" s="1197"/>
      <c r="U398" s="1197"/>
      <c r="V398" s="1197"/>
      <c r="W398" s="1197"/>
      <c r="X398" s="1197"/>
      <c r="Y398" s="1197"/>
      <c r="Z398" s="1197"/>
      <c r="AA398" s="1197"/>
      <c r="AB398" s="1197"/>
      <c r="AC398" s="1197"/>
      <c r="AD398" s="1197"/>
      <c r="AE398" s="1197"/>
      <c r="AF398" s="1197"/>
      <c r="AG398" s="1197"/>
      <c r="AH398" s="1197"/>
      <c r="AI398" s="1197"/>
      <c r="AJ398" s="1249"/>
      <c r="AK398" s="1191" t="str">
        <f t="shared" si="272"/>
        <v/>
      </c>
      <c r="AL398" s="1192" t="str">
        <f t="shared" si="273"/>
        <v/>
      </c>
      <c r="AM398" s="1192" t="str">
        <f t="shared" si="274"/>
        <v/>
      </c>
      <c r="AN398" s="1193" t="str">
        <f t="shared" si="275"/>
        <v/>
      </c>
      <c r="AO398" s="3399"/>
      <c r="AP398" s="1112"/>
      <c r="AQ398" s="1194">
        <f>+COUNTIF(F398:AJ398,"－")</f>
        <v>0</v>
      </c>
      <c r="AR398" s="1194">
        <f>+COUNTIF(F398:AJ398,"外")</f>
        <v>0</v>
      </c>
    </row>
    <row r="399" spans="2:44" s="1242" customFormat="1">
      <c r="B399" s="3393"/>
      <c r="C399" s="3397"/>
      <c r="D399" s="1217"/>
      <c r="E399" s="1218"/>
      <c r="F399" s="1268"/>
      <c r="G399" s="1257"/>
      <c r="H399" s="1257"/>
      <c r="I399" s="1257"/>
      <c r="J399" s="1257"/>
      <c r="K399" s="1257"/>
      <c r="L399" s="1257"/>
      <c r="M399" s="1257"/>
      <c r="N399" s="1257"/>
      <c r="O399" s="1257"/>
      <c r="P399" s="1257"/>
      <c r="Q399" s="1257"/>
      <c r="R399" s="1257"/>
      <c r="S399" s="1257"/>
      <c r="T399" s="1257"/>
      <c r="U399" s="1257"/>
      <c r="V399" s="1257"/>
      <c r="W399" s="1257"/>
      <c r="X399" s="1257"/>
      <c r="Y399" s="1257"/>
      <c r="Z399" s="1257"/>
      <c r="AA399" s="1257"/>
      <c r="AB399" s="1257"/>
      <c r="AC399" s="1257"/>
      <c r="AD399" s="1257"/>
      <c r="AE399" s="1257"/>
      <c r="AF399" s="1257"/>
      <c r="AG399" s="1257"/>
      <c r="AH399" s="1257"/>
      <c r="AI399" s="1257"/>
      <c r="AJ399" s="1269"/>
      <c r="AK399" s="1191" t="str">
        <f t="shared" si="272"/>
        <v/>
      </c>
      <c r="AL399" s="1192" t="str">
        <f t="shared" si="273"/>
        <v/>
      </c>
      <c r="AM399" s="1192" t="str">
        <f t="shared" si="274"/>
        <v/>
      </c>
      <c r="AN399" s="1193" t="str">
        <f t="shared" si="275"/>
        <v/>
      </c>
      <c r="AO399" s="3399"/>
      <c r="AP399" s="1112"/>
      <c r="AQ399" s="1194">
        <f>+COUNTIF(F399:AJ399,"－")</f>
        <v>0</v>
      </c>
      <c r="AR399" s="1194">
        <f>+COUNTIF(F399:AJ399,"外")</f>
        <v>0</v>
      </c>
    </row>
    <row r="400" spans="2:44" s="1242" customFormat="1" ht="15">
      <c r="B400" s="3393"/>
      <c r="C400" s="3395" t="s">
        <v>860</v>
      </c>
      <c r="D400" s="1180" t="s">
        <v>1993</v>
      </c>
      <c r="E400" s="1220" t="s">
        <v>1994</v>
      </c>
      <c r="F400" s="1182" t="s">
        <v>891</v>
      </c>
      <c r="G400" s="1183" t="s">
        <v>891</v>
      </c>
      <c r="H400" s="1183" t="s">
        <v>891</v>
      </c>
      <c r="I400" s="1183" t="s">
        <v>891</v>
      </c>
      <c r="J400" s="1183" t="s">
        <v>891</v>
      </c>
      <c r="K400" s="1183" t="s">
        <v>891</v>
      </c>
      <c r="L400" s="1183" t="s">
        <v>891</v>
      </c>
      <c r="M400" s="1183" t="s">
        <v>891</v>
      </c>
      <c r="N400" s="1183" t="s">
        <v>891</v>
      </c>
      <c r="O400" s="1183" t="s">
        <v>891</v>
      </c>
      <c r="P400" s="1183" t="s">
        <v>891</v>
      </c>
      <c r="Q400" s="1183" t="s">
        <v>891</v>
      </c>
      <c r="R400" s="1183" t="s">
        <v>891</v>
      </c>
      <c r="S400" s="1183" t="s">
        <v>891</v>
      </c>
      <c r="T400" s="1183" t="s">
        <v>891</v>
      </c>
      <c r="U400" s="1183" t="s">
        <v>891</v>
      </c>
      <c r="V400" s="1183" t="s">
        <v>891</v>
      </c>
      <c r="W400" s="1183" t="s">
        <v>891</v>
      </c>
      <c r="X400" s="1183" t="s">
        <v>891</v>
      </c>
      <c r="Y400" s="1183" t="s">
        <v>891</v>
      </c>
      <c r="Z400" s="1183" t="s">
        <v>891</v>
      </c>
      <c r="AA400" s="1183" t="s">
        <v>891</v>
      </c>
      <c r="AB400" s="1183" t="s">
        <v>891</v>
      </c>
      <c r="AC400" s="1183" t="s">
        <v>891</v>
      </c>
      <c r="AD400" s="1183" t="s">
        <v>891</v>
      </c>
      <c r="AE400" s="1183" t="s">
        <v>891</v>
      </c>
      <c r="AF400" s="1183" t="s">
        <v>891</v>
      </c>
      <c r="AG400" s="1183" t="s">
        <v>891</v>
      </c>
      <c r="AH400" s="1183" t="s">
        <v>891</v>
      </c>
      <c r="AI400" s="1183" t="s">
        <v>891</v>
      </c>
      <c r="AJ400" s="1265" t="s">
        <v>891</v>
      </c>
      <c r="AK400" s="1212"/>
      <c r="AL400" s="1194"/>
      <c r="AM400" s="1221"/>
      <c r="AN400" s="1214"/>
      <c r="AO400" s="3399"/>
      <c r="AP400" s="1112"/>
      <c r="AQ400" s="1116"/>
      <c r="AR400" s="1116"/>
    </row>
    <row r="401" spans="2:44" s="1242" customFormat="1">
      <c r="B401" s="3393"/>
      <c r="C401" s="3396"/>
      <c r="D401" s="1222" t="s">
        <v>1982</v>
      </c>
      <c r="E401" s="1187"/>
      <c r="F401" s="1256"/>
      <c r="G401" s="1207"/>
      <c r="H401" s="1207"/>
      <c r="I401" s="1207"/>
      <c r="J401" s="1207"/>
      <c r="K401" s="1207"/>
      <c r="L401" s="1207"/>
      <c r="M401" s="1207"/>
      <c r="N401" s="1207"/>
      <c r="O401" s="1207"/>
      <c r="P401" s="1207"/>
      <c r="Q401" s="1207"/>
      <c r="R401" s="1207"/>
      <c r="S401" s="1207"/>
      <c r="T401" s="1207"/>
      <c r="U401" s="1207"/>
      <c r="V401" s="1207"/>
      <c r="W401" s="1207"/>
      <c r="X401" s="1207"/>
      <c r="Y401" s="1207"/>
      <c r="Z401" s="1207"/>
      <c r="AA401" s="1207"/>
      <c r="AB401" s="1207"/>
      <c r="AC401" s="1207"/>
      <c r="AD401" s="1207"/>
      <c r="AE401" s="1207"/>
      <c r="AF401" s="1207"/>
      <c r="AG401" s="1207"/>
      <c r="AH401" s="1207"/>
      <c r="AI401" s="1207"/>
      <c r="AJ401" s="1270"/>
      <c r="AK401" s="1191">
        <f>IF(D401="","",COUNT($F$386:$AJ$386)-AL401)</f>
        <v>0</v>
      </c>
      <c r="AL401" s="1192">
        <f>IF(D401="","",AQ401+AR401)</f>
        <v>0</v>
      </c>
      <c r="AM401" s="1192">
        <f>IF(D401="","",COUNTIF(F401:AJ401,"休"))</f>
        <v>0</v>
      </c>
      <c r="AN401" s="1193" t="str">
        <f>IF(D401="","",IFERROR(ROUND(AM401/AK401,3),""))</f>
        <v/>
      </c>
      <c r="AO401" s="3399"/>
      <c r="AP401" s="1112"/>
      <c r="AQ401" s="1194">
        <f>+COUNTIF(F401:AJ401,"－")</f>
        <v>0</v>
      </c>
      <c r="AR401" s="1194">
        <f>+COUNTIF(F401:AJ401,"外")</f>
        <v>0</v>
      </c>
    </row>
    <row r="402" spans="2:44" s="1242" customFormat="1">
      <c r="B402" s="3393"/>
      <c r="C402" s="3396"/>
      <c r="D402" s="1112"/>
      <c r="E402" s="1216"/>
      <c r="F402" s="1196"/>
      <c r="G402" s="1197"/>
      <c r="H402" s="1197"/>
      <c r="I402" s="1197"/>
      <c r="J402" s="1197"/>
      <c r="K402" s="1197"/>
      <c r="L402" s="1197"/>
      <c r="M402" s="1197"/>
      <c r="N402" s="1197"/>
      <c r="O402" s="1197"/>
      <c r="P402" s="1197"/>
      <c r="Q402" s="1197"/>
      <c r="R402" s="1197"/>
      <c r="S402" s="1197"/>
      <c r="T402" s="1197"/>
      <c r="U402" s="1197"/>
      <c r="V402" s="1197"/>
      <c r="W402" s="1197"/>
      <c r="X402" s="1197"/>
      <c r="Y402" s="1197"/>
      <c r="Z402" s="1197"/>
      <c r="AA402" s="1197"/>
      <c r="AB402" s="1197"/>
      <c r="AC402" s="1197"/>
      <c r="AD402" s="1197"/>
      <c r="AE402" s="1197"/>
      <c r="AF402" s="1197"/>
      <c r="AG402" s="1197"/>
      <c r="AH402" s="1197"/>
      <c r="AI402" s="1197"/>
      <c r="AJ402" s="1249"/>
      <c r="AK402" s="1191" t="str">
        <f t="shared" ref="AK402:AK404" si="276">IF(D402="","",COUNT($F$386:$AJ$386)-AL402)</f>
        <v/>
      </c>
      <c r="AL402" s="1192" t="str">
        <f t="shared" ref="AL402:AL404" si="277">IF(D402="","",AQ402+AR402)</f>
        <v/>
      </c>
      <c r="AM402" s="1192" t="str">
        <f t="shared" ref="AM402:AM404" si="278">IF(D402="","",COUNTIF(F402:AJ402,"休"))</f>
        <v/>
      </c>
      <c r="AN402" s="1193" t="str">
        <f t="shared" ref="AN402:AN404" si="279">IF(D402="","",IFERROR(ROUND(AM402/AK402,3),""))</f>
        <v/>
      </c>
      <c r="AO402" s="3399"/>
      <c r="AP402" s="1112"/>
      <c r="AQ402" s="1194">
        <f>+COUNTIF(F402:AJ402,"－")</f>
        <v>0</v>
      </c>
      <c r="AR402" s="1194">
        <f>+COUNTIF(F402:AJ402,"外")</f>
        <v>0</v>
      </c>
    </row>
    <row r="403" spans="2:44" s="1242" customFormat="1">
      <c r="B403" s="3393"/>
      <c r="C403" s="3396"/>
      <c r="D403" s="1224"/>
      <c r="E403" s="1216"/>
      <c r="F403" s="1196"/>
      <c r="G403" s="1197"/>
      <c r="H403" s="1197"/>
      <c r="I403" s="1197"/>
      <c r="J403" s="1197"/>
      <c r="K403" s="1197"/>
      <c r="L403" s="1197"/>
      <c r="M403" s="1197"/>
      <c r="N403" s="1197"/>
      <c r="O403" s="1197"/>
      <c r="P403" s="1197"/>
      <c r="Q403" s="1197"/>
      <c r="R403" s="1197"/>
      <c r="S403" s="1197"/>
      <c r="T403" s="1197"/>
      <c r="U403" s="1197"/>
      <c r="V403" s="1197"/>
      <c r="W403" s="1197"/>
      <c r="X403" s="1197"/>
      <c r="Y403" s="1197"/>
      <c r="Z403" s="1197"/>
      <c r="AA403" s="1197"/>
      <c r="AB403" s="1197"/>
      <c r="AC403" s="1197"/>
      <c r="AD403" s="1197"/>
      <c r="AE403" s="1197"/>
      <c r="AF403" s="1197"/>
      <c r="AG403" s="1197"/>
      <c r="AH403" s="1197"/>
      <c r="AI403" s="1197"/>
      <c r="AJ403" s="1249"/>
      <c r="AK403" s="1191" t="str">
        <f t="shared" si="276"/>
        <v/>
      </c>
      <c r="AL403" s="1192" t="str">
        <f t="shared" si="277"/>
        <v/>
      </c>
      <c r="AM403" s="1192" t="str">
        <f t="shared" si="278"/>
        <v/>
      </c>
      <c r="AN403" s="1193" t="str">
        <f t="shared" si="279"/>
        <v/>
      </c>
      <c r="AO403" s="3399"/>
      <c r="AP403" s="1112"/>
      <c r="AQ403" s="1194">
        <f>+COUNTIF(F403:AJ403,"－")</f>
        <v>0</v>
      </c>
      <c r="AR403" s="1194">
        <f>+COUNTIF(F403:AJ403,"外")</f>
        <v>0</v>
      </c>
    </row>
    <row r="404" spans="2:44" s="1242" customFormat="1" ht="14.25" thickBot="1">
      <c r="B404" s="3394"/>
      <c r="C404" s="3397"/>
      <c r="D404" s="1217"/>
      <c r="E404" s="1218"/>
      <c r="F404" s="1268"/>
      <c r="G404" s="1257"/>
      <c r="H404" s="1257"/>
      <c r="I404" s="1257"/>
      <c r="J404" s="1257"/>
      <c r="K404" s="1257"/>
      <c r="L404" s="1257"/>
      <c r="M404" s="1257"/>
      <c r="N404" s="1257"/>
      <c r="O404" s="1257"/>
      <c r="P404" s="1257"/>
      <c r="Q404" s="1257"/>
      <c r="R404" s="1257"/>
      <c r="S404" s="1257"/>
      <c r="T404" s="1257"/>
      <c r="U404" s="1257"/>
      <c r="V404" s="1257"/>
      <c r="W404" s="1257"/>
      <c r="X404" s="1257"/>
      <c r="Y404" s="1257"/>
      <c r="Z404" s="1257"/>
      <c r="AA404" s="1257"/>
      <c r="AB404" s="1257"/>
      <c r="AC404" s="1257"/>
      <c r="AD404" s="1257"/>
      <c r="AE404" s="1257"/>
      <c r="AF404" s="1257"/>
      <c r="AG404" s="1257"/>
      <c r="AH404" s="1257"/>
      <c r="AI404" s="1257"/>
      <c r="AJ404" s="1269"/>
      <c r="AK404" s="1227" t="str">
        <f t="shared" si="276"/>
        <v/>
      </c>
      <c r="AL404" s="1209" t="str">
        <f t="shared" si="277"/>
        <v/>
      </c>
      <c r="AM404" s="1209" t="str">
        <f t="shared" si="278"/>
        <v/>
      </c>
      <c r="AN404" s="1193" t="str">
        <f t="shared" si="279"/>
        <v/>
      </c>
      <c r="AO404" s="3400"/>
      <c r="AP404" s="1112"/>
      <c r="AQ404" s="1194">
        <f>+COUNTIF(F404:AJ404,"－")</f>
        <v>0</v>
      </c>
      <c r="AR404" s="1194">
        <f>+COUNTIF(F404:AJ404,"外")</f>
        <v>0</v>
      </c>
    </row>
    <row r="405" spans="2:44" s="1242" customFormat="1" ht="14.25" thickBot="1">
      <c r="B405" s="1229"/>
      <c r="C405" s="1230"/>
      <c r="D405" s="1224"/>
      <c r="E405" s="1166"/>
      <c r="F405" s="1190"/>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0"/>
      <c r="AF405" s="1190"/>
      <c r="AG405" s="1190"/>
      <c r="AH405" s="1190"/>
      <c r="AI405" s="1190"/>
      <c r="AJ405" s="1190"/>
      <c r="AK405" s="1231"/>
      <c r="AL405" s="1232"/>
      <c r="AM405" s="1232"/>
      <c r="AN405" s="1233" t="s">
        <v>1998</v>
      </c>
      <c r="AO405" s="1234" t="e">
        <f>IF(AO389&gt;=0.285,"OK","NG")</f>
        <v>#DIV/0!</v>
      </c>
      <c r="AP405" s="1112"/>
      <c r="AQ405" s="1232"/>
      <c r="AR405" s="1232"/>
    </row>
    <row r="406" spans="2:44" s="1242" customFormat="1">
      <c r="E406" s="1261"/>
      <c r="F406" s="1261"/>
      <c r="G406" s="1261"/>
      <c r="H406" s="1261"/>
      <c r="I406" s="1261"/>
      <c r="J406" s="1261"/>
      <c r="K406" s="1261"/>
      <c r="L406" s="1261"/>
      <c r="M406" s="1261"/>
      <c r="N406" s="1261"/>
      <c r="O406" s="1261"/>
      <c r="P406" s="1261"/>
      <c r="Q406" s="1261"/>
      <c r="R406" s="1261"/>
      <c r="S406" s="1261"/>
      <c r="T406" s="1261"/>
      <c r="U406" s="1261"/>
      <c r="V406" s="1261"/>
      <c r="W406" s="1261"/>
      <c r="X406" s="1261"/>
      <c r="Y406" s="1261"/>
      <c r="Z406" s="1261"/>
      <c r="AA406" s="1261"/>
      <c r="AB406" s="1261"/>
      <c r="AC406" s="1261"/>
      <c r="AD406" s="1261"/>
      <c r="AE406" s="1261"/>
      <c r="AF406" s="1261"/>
      <c r="AG406" s="1261"/>
      <c r="AH406" s="1261"/>
      <c r="AI406" s="1261"/>
      <c r="AJ406" s="1261"/>
      <c r="AL406" s="1261"/>
      <c r="AN406" s="1262"/>
    </row>
    <row r="407" spans="2:44" hidden="1">
      <c r="F407" s="1113" t="e">
        <f>YEAR(F410)</f>
        <v>#VALUE!</v>
      </c>
      <c r="G407" s="1113" t="e">
        <f>MONTH(F410)</f>
        <v>#VALUE!</v>
      </c>
    </row>
    <row r="408" spans="2:44">
      <c r="B408" s="3401"/>
      <c r="C408" s="3402"/>
      <c r="D408" s="3403"/>
      <c r="E408" s="1236" t="s">
        <v>1986</v>
      </c>
      <c r="F408" s="3410" t="e">
        <f>F410</f>
        <v>#VALUE!</v>
      </c>
      <c r="G408" s="3411"/>
      <c r="H408" s="3411"/>
      <c r="I408" s="3411"/>
      <c r="J408" s="3411"/>
      <c r="K408" s="3411"/>
      <c r="L408" s="3411"/>
      <c r="M408" s="3411"/>
      <c r="N408" s="3411"/>
      <c r="O408" s="3411"/>
      <c r="P408" s="3411"/>
      <c r="Q408" s="3411"/>
      <c r="R408" s="3411"/>
      <c r="S408" s="3411"/>
      <c r="T408" s="3411"/>
      <c r="U408" s="3411"/>
      <c r="V408" s="3411"/>
      <c r="W408" s="3411"/>
      <c r="X408" s="3411"/>
      <c r="Y408" s="3411"/>
      <c r="Z408" s="3411"/>
      <c r="AA408" s="3411"/>
      <c r="AB408" s="3411"/>
      <c r="AC408" s="3411"/>
      <c r="AD408" s="3411"/>
      <c r="AE408" s="3411"/>
      <c r="AF408" s="3411"/>
      <c r="AG408" s="3411"/>
      <c r="AH408" s="3411"/>
      <c r="AI408" s="3411"/>
      <c r="AJ408" s="3411"/>
      <c r="AK408" s="3413" t="s">
        <v>861</v>
      </c>
      <c r="AL408" s="3416" t="s">
        <v>862</v>
      </c>
      <c r="AM408" s="3419" t="s">
        <v>854</v>
      </c>
      <c r="AN408" s="3367" t="s">
        <v>1987</v>
      </c>
      <c r="AO408" s="3365" t="s">
        <v>1988</v>
      </c>
      <c r="AQ408" s="3388" t="s">
        <v>2014</v>
      </c>
      <c r="AR408" s="3388" t="s">
        <v>890</v>
      </c>
    </row>
    <row r="409" spans="2:44" hidden="1">
      <c r="B409" s="3404"/>
      <c r="C409" s="3405"/>
      <c r="D409" s="3406"/>
      <c r="E409" s="1237"/>
      <c r="F409" s="1173" t="e">
        <f>DATE($F407,$G407,1)</f>
        <v>#VALUE!</v>
      </c>
      <c r="G409" s="1173" t="e">
        <f t="shared" ref="G409:AJ409" si="280">F409+1</f>
        <v>#VALUE!</v>
      </c>
      <c r="H409" s="1173" t="e">
        <f t="shared" si="280"/>
        <v>#VALUE!</v>
      </c>
      <c r="I409" s="1173" t="e">
        <f t="shared" si="280"/>
        <v>#VALUE!</v>
      </c>
      <c r="J409" s="1173" t="e">
        <f t="shared" si="280"/>
        <v>#VALUE!</v>
      </c>
      <c r="K409" s="1173" t="e">
        <f t="shared" si="280"/>
        <v>#VALUE!</v>
      </c>
      <c r="L409" s="1173" t="e">
        <f t="shared" si="280"/>
        <v>#VALUE!</v>
      </c>
      <c r="M409" s="1173" t="e">
        <f t="shared" si="280"/>
        <v>#VALUE!</v>
      </c>
      <c r="N409" s="1173" t="e">
        <f t="shared" si="280"/>
        <v>#VALUE!</v>
      </c>
      <c r="O409" s="1173" t="e">
        <f t="shared" si="280"/>
        <v>#VALUE!</v>
      </c>
      <c r="P409" s="1173" t="e">
        <f t="shared" si="280"/>
        <v>#VALUE!</v>
      </c>
      <c r="Q409" s="1173" t="e">
        <f t="shared" si="280"/>
        <v>#VALUE!</v>
      </c>
      <c r="R409" s="1173" t="e">
        <f t="shared" si="280"/>
        <v>#VALUE!</v>
      </c>
      <c r="S409" s="1173" t="e">
        <f t="shared" si="280"/>
        <v>#VALUE!</v>
      </c>
      <c r="T409" s="1173" t="e">
        <f t="shared" si="280"/>
        <v>#VALUE!</v>
      </c>
      <c r="U409" s="1173" t="e">
        <f t="shared" si="280"/>
        <v>#VALUE!</v>
      </c>
      <c r="V409" s="1173" t="e">
        <f t="shared" si="280"/>
        <v>#VALUE!</v>
      </c>
      <c r="W409" s="1173" t="e">
        <f t="shared" si="280"/>
        <v>#VALUE!</v>
      </c>
      <c r="X409" s="1173" t="e">
        <f t="shared" si="280"/>
        <v>#VALUE!</v>
      </c>
      <c r="Y409" s="1173" t="e">
        <f t="shared" si="280"/>
        <v>#VALUE!</v>
      </c>
      <c r="Z409" s="1173" t="e">
        <f t="shared" si="280"/>
        <v>#VALUE!</v>
      </c>
      <c r="AA409" s="1173" t="e">
        <f t="shared" si="280"/>
        <v>#VALUE!</v>
      </c>
      <c r="AB409" s="1173" t="e">
        <f t="shared" si="280"/>
        <v>#VALUE!</v>
      </c>
      <c r="AC409" s="1173" t="e">
        <f t="shared" si="280"/>
        <v>#VALUE!</v>
      </c>
      <c r="AD409" s="1173" t="e">
        <f t="shared" si="280"/>
        <v>#VALUE!</v>
      </c>
      <c r="AE409" s="1173" t="e">
        <f t="shared" si="280"/>
        <v>#VALUE!</v>
      </c>
      <c r="AF409" s="1173" t="e">
        <f t="shared" si="280"/>
        <v>#VALUE!</v>
      </c>
      <c r="AG409" s="1173" t="e">
        <f t="shared" si="280"/>
        <v>#VALUE!</v>
      </c>
      <c r="AH409" s="1173" t="e">
        <f t="shared" si="280"/>
        <v>#VALUE!</v>
      </c>
      <c r="AI409" s="1173" t="e">
        <f t="shared" si="280"/>
        <v>#VALUE!</v>
      </c>
      <c r="AJ409" s="1173" t="e">
        <f t="shared" si="280"/>
        <v>#VALUE!</v>
      </c>
      <c r="AK409" s="3414"/>
      <c r="AL409" s="3417"/>
      <c r="AM409" s="3420"/>
      <c r="AN409" s="3367"/>
      <c r="AO409" s="3365"/>
      <c r="AQ409" s="3388"/>
      <c r="AR409" s="3388"/>
    </row>
    <row r="410" spans="2:44">
      <c r="B410" s="3404"/>
      <c r="C410" s="3405"/>
      <c r="D410" s="3406"/>
      <c r="E410" s="1238" t="s">
        <v>1990</v>
      </c>
      <c r="F410" s="1239" t="e">
        <f>IF(EDATE(F385,1)&gt;$F$7,"",EDATE(F385,1))</f>
        <v>#VALUE!</v>
      </c>
      <c r="G410" s="1173" t="e">
        <f t="shared" ref="G410:AJ410" si="281">IF(G409&gt;$F$7,"",IF(F410=EOMONTH(DATE($F407,$G407,1),0),"",IF(F410="","",F410+1)))</f>
        <v>#VALUE!</v>
      </c>
      <c r="H410" s="1173" t="e">
        <f t="shared" si="281"/>
        <v>#VALUE!</v>
      </c>
      <c r="I410" s="1173" t="e">
        <f t="shared" si="281"/>
        <v>#VALUE!</v>
      </c>
      <c r="J410" s="1173" t="e">
        <f t="shared" si="281"/>
        <v>#VALUE!</v>
      </c>
      <c r="K410" s="1173" t="e">
        <f t="shared" si="281"/>
        <v>#VALUE!</v>
      </c>
      <c r="L410" s="1173" t="e">
        <f t="shared" si="281"/>
        <v>#VALUE!</v>
      </c>
      <c r="M410" s="1173" t="e">
        <f t="shared" si="281"/>
        <v>#VALUE!</v>
      </c>
      <c r="N410" s="1173" t="e">
        <f t="shared" si="281"/>
        <v>#VALUE!</v>
      </c>
      <c r="O410" s="1173" t="e">
        <f t="shared" si="281"/>
        <v>#VALUE!</v>
      </c>
      <c r="P410" s="1173" t="e">
        <f t="shared" si="281"/>
        <v>#VALUE!</v>
      </c>
      <c r="Q410" s="1173" t="e">
        <f t="shared" si="281"/>
        <v>#VALUE!</v>
      </c>
      <c r="R410" s="1173" t="e">
        <f t="shared" si="281"/>
        <v>#VALUE!</v>
      </c>
      <c r="S410" s="1173" t="e">
        <f t="shared" si="281"/>
        <v>#VALUE!</v>
      </c>
      <c r="T410" s="1173" t="e">
        <f t="shared" si="281"/>
        <v>#VALUE!</v>
      </c>
      <c r="U410" s="1173" t="e">
        <f t="shared" si="281"/>
        <v>#VALUE!</v>
      </c>
      <c r="V410" s="1173" t="e">
        <f t="shared" si="281"/>
        <v>#VALUE!</v>
      </c>
      <c r="W410" s="1173" t="e">
        <f t="shared" si="281"/>
        <v>#VALUE!</v>
      </c>
      <c r="X410" s="1173" t="e">
        <f t="shared" si="281"/>
        <v>#VALUE!</v>
      </c>
      <c r="Y410" s="1173" t="e">
        <f t="shared" si="281"/>
        <v>#VALUE!</v>
      </c>
      <c r="Z410" s="1173" t="e">
        <f t="shared" si="281"/>
        <v>#VALUE!</v>
      </c>
      <c r="AA410" s="1173" t="e">
        <f t="shared" si="281"/>
        <v>#VALUE!</v>
      </c>
      <c r="AB410" s="1173" t="e">
        <f t="shared" si="281"/>
        <v>#VALUE!</v>
      </c>
      <c r="AC410" s="1173" t="e">
        <f t="shared" si="281"/>
        <v>#VALUE!</v>
      </c>
      <c r="AD410" s="1173" t="e">
        <f t="shared" si="281"/>
        <v>#VALUE!</v>
      </c>
      <c r="AE410" s="1173" t="e">
        <f t="shared" si="281"/>
        <v>#VALUE!</v>
      </c>
      <c r="AF410" s="1173" t="e">
        <f t="shared" si="281"/>
        <v>#VALUE!</v>
      </c>
      <c r="AG410" s="1173" t="e">
        <f t="shared" si="281"/>
        <v>#VALUE!</v>
      </c>
      <c r="AH410" s="1173" t="e">
        <f t="shared" si="281"/>
        <v>#VALUE!</v>
      </c>
      <c r="AI410" s="1173" t="e">
        <f t="shared" si="281"/>
        <v>#VALUE!</v>
      </c>
      <c r="AJ410" s="1173" t="e">
        <f t="shared" si="281"/>
        <v>#VALUE!</v>
      </c>
      <c r="AK410" s="3414"/>
      <c r="AL410" s="3417"/>
      <c r="AM410" s="3420"/>
      <c r="AN410" s="3367"/>
      <c r="AO410" s="3365"/>
      <c r="AQ410" s="3388"/>
      <c r="AR410" s="3388"/>
    </row>
    <row r="411" spans="2:44" s="1242" customFormat="1">
      <c r="B411" s="3407"/>
      <c r="C411" s="3408"/>
      <c r="D411" s="3409"/>
      <c r="E411" s="1240" t="s">
        <v>846</v>
      </c>
      <c r="F411" s="1241" t="str">
        <f>IFERROR(TEXT(WEEKDAY(+F410),"aaa"),"")</f>
        <v/>
      </c>
      <c r="G411" s="1241" t="str">
        <f t="shared" ref="G411:AJ411" si="282">IFERROR(TEXT(WEEKDAY(+G410),"aaa"),"")</f>
        <v/>
      </c>
      <c r="H411" s="1241" t="str">
        <f t="shared" si="282"/>
        <v/>
      </c>
      <c r="I411" s="1241" t="str">
        <f t="shared" si="282"/>
        <v/>
      </c>
      <c r="J411" s="1241" t="str">
        <f t="shared" si="282"/>
        <v/>
      </c>
      <c r="K411" s="1241" t="str">
        <f t="shared" si="282"/>
        <v/>
      </c>
      <c r="L411" s="1241" t="str">
        <f t="shared" si="282"/>
        <v/>
      </c>
      <c r="M411" s="1241" t="str">
        <f t="shared" si="282"/>
        <v/>
      </c>
      <c r="N411" s="1241" t="str">
        <f t="shared" si="282"/>
        <v/>
      </c>
      <c r="O411" s="1241" t="str">
        <f t="shared" si="282"/>
        <v/>
      </c>
      <c r="P411" s="1241" t="str">
        <f t="shared" si="282"/>
        <v/>
      </c>
      <c r="Q411" s="1241" t="str">
        <f t="shared" si="282"/>
        <v/>
      </c>
      <c r="R411" s="1241" t="str">
        <f t="shared" si="282"/>
        <v/>
      </c>
      <c r="S411" s="1241" t="str">
        <f t="shared" si="282"/>
        <v/>
      </c>
      <c r="T411" s="1241" t="str">
        <f t="shared" si="282"/>
        <v/>
      </c>
      <c r="U411" s="1241" t="str">
        <f t="shared" si="282"/>
        <v/>
      </c>
      <c r="V411" s="1241" t="str">
        <f t="shared" si="282"/>
        <v/>
      </c>
      <c r="W411" s="1241" t="str">
        <f t="shared" si="282"/>
        <v/>
      </c>
      <c r="X411" s="1241" t="str">
        <f t="shared" si="282"/>
        <v/>
      </c>
      <c r="Y411" s="1241" t="str">
        <f t="shared" si="282"/>
        <v/>
      </c>
      <c r="Z411" s="1241" t="str">
        <f t="shared" si="282"/>
        <v/>
      </c>
      <c r="AA411" s="1241" t="str">
        <f t="shared" si="282"/>
        <v/>
      </c>
      <c r="AB411" s="1241" t="str">
        <f t="shared" si="282"/>
        <v/>
      </c>
      <c r="AC411" s="1241" t="str">
        <f t="shared" si="282"/>
        <v/>
      </c>
      <c r="AD411" s="1241" t="str">
        <f t="shared" si="282"/>
        <v/>
      </c>
      <c r="AE411" s="1241" t="str">
        <f t="shared" si="282"/>
        <v/>
      </c>
      <c r="AF411" s="1241" t="str">
        <f t="shared" si="282"/>
        <v/>
      </c>
      <c r="AG411" s="1241" t="str">
        <f t="shared" si="282"/>
        <v/>
      </c>
      <c r="AH411" s="1241" t="str">
        <f t="shared" si="282"/>
        <v/>
      </c>
      <c r="AI411" s="1241" t="str">
        <f t="shared" si="282"/>
        <v/>
      </c>
      <c r="AJ411" s="1241" t="str">
        <f t="shared" si="282"/>
        <v/>
      </c>
      <c r="AK411" s="3414"/>
      <c r="AL411" s="3417"/>
      <c r="AM411" s="3420"/>
      <c r="AN411" s="3367"/>
      <c r="AO411" s="3365"/>
      <c r="AP411" s="1112"/>
      <c r="AQ411" s="3388"/>
      <c r="AR411" s="3388"/>
    </row>
    <row r="412" spans="2:44" s="1242" customFormat="1" ht="21" customHeight="1">
      <c r="B412" s="1243" t="s">
        <v>1991</v>
      </c>
      <c r="C412" s="1244" t="s">
        <v>1992</v>
      </c>
      <c r="D412" s="1180" t="s">
        <v>1997</v>
      </c>
      <c r="E412" s="1181" t="s">
        <v>1994</v>
      </c>
      <c r="F412" s="1182" t="s">
        <v>891</v>
      </c>
      <c r="G412" s="1183" t="s">
        <v>891</v>
      </c>
      <c r="H412" s="1183" t="s">
        <v>891</v>
      </c>
      <c r="I412" s="1183" t="s">
        <v>891</v>
      </c>
      <c r="J412" s="1183" t="s">
        <v>891</v>
      </c>
      <c r="K412" s="1183" t="s">
        <v>891</v>
      </c>
      <c r="L412" s="1183" t="s">
        <v>891</v>
      </c>
      <c r="M412" s="1183" t="s">
        <v>891</v>
      </c>
      <c r="N412" s="1183" t="s">
        <v>891</v>
      </c>
      <c r="O412" s="1183" t="s">
        <v>891</v>
      </c>
      <c r="P412" s="1183" t="s">
        <v>891</v>
      </c>
      <c r="Q412" s="1183" t="s">
        <v>891</v>
      </c>
      <c r="R412" s="1183" t="s">
        <v>891</v>
      </c>
      <c r="S412" s="1183" t="s">
        <v>891</v>
      </c>
      <c r="T412" s="1183" t="s">
        <v>891</v>
      </c>
      <c r="U412" s="1183" t="s">
        <v>891</v>
      </c>
      <c r="V412" s="1183" t="s">
        <v>891</v>
      </c>
      <c r="W412" s="1183" t="s">
        <v>891</v>
      </c>
      <c r="X412" s="1183" t="s">
        <v>891</v>
      </c>
      <c r="Y412" s="1183" t="s">
        <v>891</v>
      </c>
      <c r="Z412" s="1183" t="s">
        <v>891</v>
      </c>
      <c r="AA412" s="1183" t="s">
        <v>891</v>
      </c>
      <c r="AB412" s="1183" t="s">
        <v>891</v>
      </c>
      <c r="AC412" s="1183" t="s">
        <v>891</v>
      </c>
      <c r="AD412" s="1183" t="s">
        <v>891</v>
      </c>
      <c r="AE412" s="1183" t="s">
        <v>891</v>
      </c>
      <c r="AF412" s="1183" t="s">
        <v>891</v>
      </c>
      <c r="AG412" s="1183" t="s">
        <v>891</v>
      </c>
      <c r="AH412" s="1183" t="s">
        <v>891</v>
      </c>
      <c r="AI412" s="1183" t="s">
        <v>891</v>
      </c>
      <c r="AJ412" s="1265" t="s">
        <v>891</v>
      </c>
      <c r="AK412" s="3415"/>
      <c r="AL412" s="3418"/>
      <c r="AM412" s="3421"/>
      <c r="AN412" s="1185" t="s">
        <v>2004</v>
      </c>
      <c r="AO412" s="1184" t="s">
        <v>889</v>
      </c>
      <c r="AP412" s="1112"/>
      <c r="AQ412" s="3389"/>
      <c r="AR412" s="3389"/>
    </row>
    <row r="413" spans="2:44" s="1242" customFormat="1" ht="13.5" customHeight="1">
      <c r="B413" s="3392" t="s">
        <v>856</v>
      </c>
      <c r="C413" s="3395" t="s">
        <v>857</v>
      </c>
      <c r="D413" s="1186" t="s">
        <v>1981</v>
      </c>
      <c r="E413" s="1187"/>
      <c r="F413" s="1266"/>
      <c r="G413" s="1252"/>
      <c r="H413" s="1252"/>
      <c r="I413" s="1252"/>
      <c r="J413" s="1252"/>
      <c r="K413" s="1252"/>
      <c r="L413" s="1252"/>
      <c r="M413" s="1252"/>
      <c r="N413" s="1252"/>
      <c r="O413" s="1252"/>
      <c r="P413" s="1252"/>
      <c r="Q413" s="1252"/>
      <c r="R413" s="1252"/>
      <c r="S413" s="1252"/>
      <c r="T413" s="1252"/>
      <c r="U413" s="1252"/>
      <c r="V413" s="1252"/>
      <c r="W413" s="1252"/>
      <c r="X413" s="1252"/>
      <c r="Y413" s="1252"/>
      <c r="Z413" s="1252"/>
      <c r="AA413" s="1252"/>
      <c r="AB413" s="1252"/>
      <c r="AC413" s="1252"/>
      <c r="AD413" s="1252"/>
      <c r="AE413" s="1252"/>
      <c r="AF413" s="1252"/>
      <c r="AG413" s="1252"/>
      <c r="AH413" s="1252"/>
      <c r="AI413" s="1252"/>
      <c r="AJ413" s="1267"/>
      <c r="AK413" s="1191">
        <f>IF(D413="","",COUNT($F$410:$AJ$410)-AL413)</f>
        <v>0</v>
      </c>
      <c r="AL413" s="1192">
        <f>IF(D413="","",AQ413+AR413)</f>
        <v>0</v>
      </c>
      <c r="AM413" s="1192">
        <f>IF(D413="","",COUNTIF(F413:AJ413,"休"))</f>
        <v>0</v>
      </c>
      <c r="AN413" s="1193" t="str">
        <f>IF(D413="","",IFERROR(ROUND(AM413/AK413,3),""))</f>
        <v/>
      </c>
      <c r="AO413" s="3398" t="e">
        <f>ROUND(AVERAGE(AN413:AN428),3)</f>
        <v>#DIV/0!</v>
      </c>
      <c r="AP413" s="1112"/>
      <c r="AQ413" s="1194">
        <f>+COUNTIF(F413:AJ413,"－")</f>
        <v>0</v>
      </c>
      <c r="AR413" s="1194">
        <f>+COUNTIF(F413:AJ413,"外")</f>
        <v>0</v>
      </c>
    </row>
    <row r="414" spans="2:44" s="1242" customFormat="1" ht="13.5" customHeight="1">
      <c r="B414" s="3393"/>
      <c r="C414" s="3396"/>
      <c r="D414" s="1195" t="s">
        <v>1982</v>
      </c>
      <c r="E414" s="1187"/>
      <c r="F414" s="1196"/>
      <c r="G414" s="1197"/>
      <c r="H414" s="1197"/>
      <c r="I414" s="1197"/>
      <c r="J414" s="1197"/>
      <c r="K414" s="1197"/>
      <c r="L414" s="1197"/>
      <c r="M414" s="1197"/>
      <c r="N414" s="1197"/>
      <c r="O414" s="1197"/>
      <c r="P414" s="1197"/>
      <c r="Q414" s="1197"/>
      <c r="R414" s="1197"/>
      <c r="S414" s="1197"/>
      <c r="T414" s="1197"/>
      <c r="U414" s="1197"/>
      <c r="V414" s="1197"/>
      <c r="W414" s="1197"/>
      <c r="X414" s="1197"/>
      <c r="Y414" s="1197"/>
      <c r="Z414" s="1197"/>
      <c r="AA414" s="1197"/>
      <c r="AB414" s="1197"/>
      <c r="AC414" s="1197"/>
      <c r="AD414" s="1197"/>
      <c r="AE414" s="1197"/>
      <c r="AF414" s="1197"/>
      <c r="AG414" s="1197"/>
      <c r="AH414" s="1197"/>
      <c r="AI414" s="1197"/>
      <c r="AJ414" s="1249"/>
      <c r="AK414" s="1191">
        <f t="shared" ref="AK414:AK418" si="283">IF(D414="","",COUNT($F$410:$AJ$410)-AL414)</f>
        <v>0</v>
      </c>
      <c r="AL414" s="1192">
        <f t="shared" ref="AL414:AL418" si="284">IF(D414="","",AQ414+AR414)</f>
        <v>0</v>
      </c>
      <c r="AM414" s="1192">
        <f t="shared" ref="AM414:AM418" si="285">IF(D414="","",COUNTIF(F414:AJ414,"休"))</f>
        <v>0</v>
      </c>
      <c r="AN414" s="1193" t="str">
        <f t="shared" ref="AN414:AN418" si="286">IF(D414="","",IFERROR(ROUND(AM414/AK414,3),""))</f>
        <v/>
      </c>
      <c r="AO414" s="3399"/>
      <c r="AP414" s="1112"/>
      <c r="AQ414" s="1194">
        <f>+COUNTIF(F414:AJ414,"－")</f>
        <v>0</v>
      </c>
      <c r="AR414" s="1194">
        <f>+COUNTIF(F414:AJ414,"外")</f>
        <v>0</v>
      </c>
    </row>
    <row r="415" spans="2:44" s="1242" customFormat="1">
      <c r="B415" s="3393"/>
      <c r="C415" s="3396"/>
      <c r="D415" s="1201" t="s">
        <v>1983</v>
      </c>
      <c r="E415" s="1187"/>
      <c r="F415" s="1196"/>
      <c r="G415" s="1197"/>
      <c r="H415" s="1197"/>
      <c r="I415" s="1197"/>
      <c r="J415" s="1197"/>
      <c r="K415" s="1197"/>
      <c r="L415" s="1197"/>
      <c r="M415" s="1197"/>
      <c r="N415" s="1197"/>
      <c r="O415" s="1197"/>
      <c r="P415" s="1197"/>
      <c r="Q415" s="1197"/>
      <c r="R415" s="1197"/>
      <c r="S415" s="1197"/>
      <c r="T415" s="1197"/>
      <c r="U415" s="1197"/>
      <c r="V415" s="1197"/>
      <c r="W415" s="1197"/>
      <c r="X415" s="1197"/>
      <c r="Y415" s="1197"/>
      <c r="Z415" s="1197"/>
      <c r="AA415" s="1197"/>
      <c r="AB415" s="1197"/>
      <c r="AC415" s="1197"/>
      <c r="AD415" s="1197"/>
      <c r="AE415" s="1197"/>
      <c r="AF415" s="1197"/>
      <c r="AG415" s="1197"/>
      <c r="AH415" s="1197"/>
      <c r="AI415" s="1197"/>
      <c r="AJ415" s="1249"/>
      <c r="AK415" s="1191">
        <f t="shared" si="283"/>
        <v>0</v>
      </c>
      <c r="AL415" s="1192">
        <f t="shared" si="284"/>
        <v>0</v>
      </c>
      <c r="AM415" s="1192">
        <f t="shared" si="285"/>
        <v>0</v>
      </c>
      <c r="AN415" s="1193" t="str">
        <f t="shared" si="286"/>
        <v/>
      </c>
      <c r="AO415" s="3399"/>
      <c r="AP415" s="1112"/>
      <c r="AQ415" s="1194">
        <f>+COUNTIF(F415:AJ415,"－")</f>
        <v>0</v>
      </c>
      <c r="AR415" s="1194">
        <f t="shared" ref="AR415:AR418" si="287">+COUNTIF(F415:AJ415,"外")</f>
        <v>0</v>
      </c>
    </row>
    <row r="416" spans="2:44" s="1242" customFormat="1">
      <c r="B416" s="3393"/>
      <c r="C416" s="3396"/>
      <c r="D416" s="1201" t="s">
        <v>1984</v>
      </c>
      <c r="E416" s="1202"/>
      <c r="F416" s="1196"/>
      <c r="G416" s="1197"/>
      <c r="H416" s="1197"/>
      <c r="I416" s="1197"/>
      <c r="J416" s="1197"/>
      <c r="K416" s="1197"/>
      <c r="L416" s="1197"/>
      <c r="M416" s="1197"/>
      <c r="N416" s="1197"/>
      <c r="O416" s="1197"/>
      <c r="P416" s="1197"/>
      <c r="Q416" s="1197"/>
      <c r="R416" s="1197"/>
      <c r="S416" s="1197"/>
      <c r="T416" s="1197"/>
      <c r="U416" s="1197"/>
      <c r="V416" s="1197"/>
      <c r="W416" s="1197"/>
      <c r="X416" s="1197"/>
      <c r="Y416" s="1197"/>
      <c r="Z416" s="1197"/>
      <c r="AA416" s="1197"/>
      <c r="AB416" s="1197"/>
      <c r="AC416" s="1197"/>
      <c r="AD416" s="1197"/>
      <c r="AE416" s="1197"/>
      <c r="AF416" s="1197"/>
      <c r="AG416" s="1197"/>
      <c r="AH416" s="1197"/>
      <c r="AI416" s="1197"/>
      <c r="AJ416" s="1249"/>
      <c r="AK416" s="1191">
        <f t="shared" si="283"/>
        <v>0</v>
      </c>
      <c r="AL416" s="1192">
        <f t="shared" si="284"/>
        <v>0</v>
      </c>
      <c r="AM416" s="1192">
        <f t="shared" si="285"/>
        <v>0</v>
      </c>
      <c r="AN416" s="1193" t="str">
        <f t="shared" si="286"/>
        <v/>
      </c>
      <c r="AO416" s="3399"/>
      <c r="AP416" s="1112"/>
      <c r="AQ416" s="1194">
        <f>+COUNTIF(F416:AJ416,"－")</f>
        <v>0</v>
      </c>
      <c r="AR416" s="1194">
        <f t="shared" si="287"/>
        <v>0</v>
      </c>
    </row>
    <row r="417" spans="2:44" s="1242" customFormat="1">
      <c r="B417" s="3393"/>
      <c r="C417" s="3396"/>
      <c r="D417" s="1201" t="s">
        <v>1985</v>
      </c>
      <c r="E417" s="1187"/>
      <c r="F417" s="1196"/>
      <c r="G417" s="1197"/>
      <c r="H417" s="1197"/>
      <c r="I417" s="1197"/>
      <c r="J417" s="1197"/>
      <c r="K417" s="1197"/>
      <c r="L417" s="1197"/>
      <c r="M417" s="1197"/>
      <c r="N417" s="1197"/>
      <c r="O417" s="1197"/>
      <c r="P417" s="1197"/>
      <c r="Q417" s="1197"/>
      <c r="R417" s="1197"/>
      <c r="S417" s="1197"/>
      <c r="T417" s="1197"/>
      <c r="U417" s="1197"/>
      <c r="V417" s="1197"/>
      <c r="W417" s="1197"/>
      <c r="X417" s="1197"/>
      <c r="Y417" s="1197"/>
      <c r="Z417" s="1197"/>
      <c r="AA417" s="1197"/>
      <c r="AB417" s="1197"/>
      <c r="AC417" s="1197"/>
      <c r="AD417" s="1197"/>
      <c r="AE417" s="1197"/>
      <c r="AF417" s="1197"/>
      <c r="AG417" s="1197"/>
      <c r="AH417" s="1197"/>
      <c r="AI417" s="1197"/>
      <c r="AJ417" s="1249"/>
      <c r="AK417" s="1191">
        <f t="shared" si="283"/>
        <v>0</v>
      </c>
      <c r="AL417" s="1192">
        <f t="shared" si="284"/>
        <v>0</v>
      </c>
      <c r="AM417" s="1192">
        <f t="shared" si="285"/>
        <v>0</v>
      </c>
      <c r="AN417" s="1193" t="str">
        <f t="shared" si="286"/>
        <v/>
      </c>
      <c r="AO417" s="3399"/>
      <c r="AP417" s="1112"/>
      <c r="AQ417" s="1194">
        <f t="shared" ref="AQ417:AQ418" si="288">+COUNTIF(F417:AJ417,"－")</f>
        <v>0</v>
      </c>
      <c r="AR417" s="1194">
        <f t="shared" si="287"/>
        <v>0</v>
      </c>
    </row>
    <row r="418" spans="2:44" s="1242" customFormat="1">
      <c r="B418" s="3394"/>
      <c r="C418" s="3397"/>
      <c r="D418" s="1203">
        <f>E$29</f>
        <v>0</v>
      </c>
      <c r="E418" s="1204"/>
      <c r="F418" s="1268"/>
      <c r="G418" s="1257"/>
      <c r="H418" s="1257"/>
      <c r="I418" s="1257"/>
      <c r="J418" s="1257"/>
      <c r="K418" s="1257"/>
      <c r="L418" s="1257"/>
      <c r="M418" s="1257"/>
      <c r="N418" s="1257"/>
      <c r="O418" s="1257"/>
      <c r="P418" s="1257"/>
      <c r="Q418" s="1257"/>
      <c r="R418" s="1257"/>
      <c r="S418" s="1257"/>
      <c r="T418" s="1257"/>
      <c r="U418" s="1257"/>
      <c r="V418" s="1257"/>
      <c r="W418" s="1257"/>
      <c r="X418" s="1257"/>
      <c r="Y418" s="1257"/>
      <c r="Z418" s="1257"/>
      <c r="AA418" s="1257"/>
      <c r="AB418" s="1257"/>
      <c r="AC418" s="1257"/>
      <c r="AD418" s="1257"/>
      <c r="AE418" s="1257"/>
      <c r="AF418" s="1257"/>
      <c r="AG418" s="1257"/>
      <c r="AH418" s="1257"/>
      <c r="AI418" s="1257"/>
      <c r="AJ418" s="1269"/>
      <c r="AK418" s="1191">
        <f t="shared" si="283"/>
        <v>0</v>
      </c>
      <c r="AL418" s="1192">
        <f t="shared" si="284"/>
        <v>0</v>
      </c>
      <c r="AM418" s="1209">
        <f t="shared" si="285"/>
        <v>0</v>
      </c>
      <c r="AN418" s="1193" t="str">
        <f t="shared" si="286"/>
        <v/>
      </c>
      <c r="AO418" s="3399"/>
      <c r="AP418" s="1112"/>
      <c r="AQ418" s="1194">
        <f t="shared" si="288"/>
        <v>0</v>
      </c>
      <c r="AR418" s="1194">
        <f t="shared" si="287"/>
        <v>0</v>
      </c>
    </row>
    <row r="419" spans="2:44" s="1242" customFormat="1" ht="15">
      <c r="B419" s="3392" t="s">
        <v>858</v>
      </c>
      <c r="C419" s="3395" t="s">
        <v>859</v>
      </c>
      <c r="D419" s="1180" t="s">
        <v>1972</v>
      </c>
      <c r="E419" s="1210" t="s">
        <v>1994</v>
      </c>
      <c r="F419" s="1182" t="s">
        <v>2010</v>
      </c>
      <c r="G419" s="1183" t="s">
        <v>2013</v>
      </c>
      <c r="H419" s="1183" t="s">
        <v>2010</v>
      </c>
      <c r="I419" s="1183" t="s">
        <v>2010</v>
      </c>
      <c r="J419" s="1183" t="s">
        <v>2012</v>
      </c>
      <c r="K419" s="1183" t="s">
        <v>2010</v>
      </c>
      <c r="L419" s="1183" t="s">
        <v>2012</v>
      </c>
      <c r="M419" s="1183" t="s">
        <v>2013</v>
      </c>
      <c r="N419" s="1183" t="s">
        <v>2012</v>
      </c>
      <c r="O419" s="1183" t="s">
        <v>2010</v>
      </c>
      <c r="P419" s="1183" t="s">
        <v>2012</v>
      </c>
      <c r="Q419" s="1183" t="s">
        <v>2010</v>
      </c>
      <c r="R419" s="1183" t="s">
        <v>2012</v>
      </c>
      <c r="S419" s="1183" t="s">
        <v>2012</v>
      </c>
      <c r="T419" s="1183" t="s">
        <v>2012</v>
      </c>
      <c r="U419" s="1183" t="s">
        <v>2012</v>
      </c>
      <c r="V419" s="1183" t="s">
        <v>2010</v>
      </c>
      <c r="W419" s="1183" t="s">
        <v>2012</v>
      </c>
      <c r="X419" s="1183" t="s">
        <v>2012</v>
      </c>
      <c r="Y419" s="1183" t="s">
        <v>2012</v>
      </c>
      <c r="Z419" s="1183" t="s">
        <v>2012</v>
      </c>
      <c r="AA419" s="1183" t="s">
        <v>2012</v>
      </c>
      <c r="AB419" s="1183" t="s">
        <v>2012</v>
      </c>
      <c r="AC419" s="1183" t="s">
        <v>2012</v>
      </c>
      <c r="AD419" s="1183" t="s">
        <v>2012</v>
      </c>
      <c r="AE419" s="1183" t="s">
        <v>2012</v>
      </c>
      <c r="AF419" s="1183" t="s">
        <v>2012</v>
      </c>
      <c r="AG419" s="1183" t="s">
        <v>2012</v>
      </c>
      <c r="AH419" s="1183" t="s">
        <v>2010</v>
      </c>
      <c r="AI419" s="1183" t="s">
        <v>2012</v>
      </c>
      <c r="AJ419" s="1265" t="s">
        <v>2012</v>
      </c>
      <c r="AK419" s="1212"/>
      <c r="AL419" s="1194"/>
      <c r="AM419" s="1213"/>
      <c r="AN419" s="1214"/>
      <c r="AO419" s="3399"/>
      <c r="AP419" s="1112"/>
      <c r="AQ419" s="1116"/>
      <c r="AR419" s="1116"/>
    </row>
    <row r="420" spans="2:44" s="1242" customFormat="1">
      <c r="B420" s="3393"/>
      <c r="C420" s="3396"/>
      <c r="D420" s="1215" t="s">
        <v>1981</v>
      </c>
      <c r="E420" s="1187"/>
      <c r="F420" s="1256"/>
      <c r="G420" s="1207"/>
      <c r="H420" s="1207"/>
      <c r="I420" s="1207"/>
      <c r="J420" s="1207"/>
      <c r="K420" s="1207"/>
      <c r="L420" s="1207"/>
      <c r="M420" s="1207"/>
      <c r="N420" s="1207"/>
      <c r="O420" s="1207"/>
      <c r="P420" s="1207"/>
      <c r="Q420" s="1207"/>
      <c r="R420" s="1207"/>
      <c r="S420" s="1207"/>
      <c r="T420" s="1207"/>
      <c r="U420" s="1207"/>
      <c r="V420" s="1207"/>
      <c r="W420" s="1207"/>
      <c r="X420" s="1207"/>
      <c r="Y420" s="1207"/>
      <c r="Z420" s="1207"/>
      <c r="AA420" s="1207"/>
      <c r="AB420" s="1207"/>
      <c r="AC420" s="1207"/>
      <c r="AD420" s="1207"/>
      <c r="AE420" s="1207"/>
      <c r="AF420" s="1207"/>
      <c r="AG420" s="1207"/>
      <c r="AH420" s="1207"/>
      <c r="AI420" s="1207"/>
      <c r="AJ420" s="1270"/>
      <c r="AK420" s="1191">
        <f>IF(D420="","",COUNT($F$410:$AJ$410)-AL420)</f>
        <v>0</v>
      </c>
      <c r="AL420" s="1192">
        <f>IF(D420="","",AQ420+AR420)</f>
        <v>0</v>
      </c>
      <c r="AM420" s="1192">
        <f>IF(D420="","",COUNTIF(F420:AJ420,"休"))</f>
        <v>0</v>
      </c>
      <c r="AN420" s="1193" t="str">
        <f>IF(D420="","",IFERROR(ROUND(AM420/AK420,3),""))</f>
        <v/>
      </c>
      <c r="AO420" s="3399"/>
      <c r="AP420" s="1112"/>
      <c r="AQ420" s="1194">
        <f>+COUNTIF(F420:AJ420,"－")</f>
        <v>0</v>
      </c>
      <c r="AR420" s="1194">
        <f>+COUNTIF(F420:AJ420,"外")</f>
        <v>0</v>
      </c>
    </row>
    <row r="421" spans="2:44" s="1242" customFormat="1">
      <c r="B421" s="3393"/>
      <c r="C421" s="3396"/>
      <c r="D421" s="1195" t="s">
        <v>1982</v>
      </c>
      <c r="E421" s="1216"/>
      <c r="F421" s="1196"/>
      <c r="G421" s="1197"/>
      <c r="H421" s="1197"/>
      <c r="I421" s="1197"/>
      <c r="J421" s="1197"/>
      <c r="K421" s="1197"/>
      <c r="L421" s="1197"/>
      <c r="M421" s="1197"/>
      <c r="N421" s="1197"/>
      <c r="O421" s="1197"/>
      <c r="P421" s="1197"/>
      <c r="Q421" s="1197"/>
      <c r="R421" s="1197"/>
      <c r="S421" s="1197"/>
      <c r="T421" s="1197"/>
      <c r="U421" s="1197"/>
      <c r="V421" s="1197"/>
      <c r="W421" s="1197"/>
      <c r="X421" s="1197"/>
      <c r="Y421" s="1197"/>
      <c r="Z421" s="1197"/>
      <c r="AA421" s="1197"/>
      <c r="AB421" s="1197"/>
      <c r="AC421" s="1197"/>
      <c r="AD421" s="1197"/>
      <c r="AE421" s="1197"/>
      <c r="AF421" s="1197"/>
      <c r="AG421" s="1197"/>
      <c r="AH421" s="1197"/>
      <c r="AI421" s="1197"/>
      <c r="AJ421" s="1249"/>
      <c r="AK421" s="1191">
        <f t="shared" ref="AK421:AK423" si="289">IF(D421="","",COUNT($F$410:$AJ$410)-AL421)</f>
        <v>0</v>
      </c>
      <c r="AL421" s="1192">
        <f t="shared" ref="AL421:AL423" si="290">IF(D421="","",AQ421+AR421)</f>
        <v>0</v>
      </c>
      <c r="AM421" s="1192">
        <f t="shared" ref="AM421:AM423" si="291">IF(D421="","",COUNTIF(F421:AJ421,"休"))</f>
        <v>0</v>
      </c>
      <c r="AN421" s="1193" t="str">
        <f t="shared" ref="AN421:AN423" si="292">IF(D421="","",IFERROR(ROUND(AM421/AK421,3),""))</f>
        <v/>
      </c>
      <c r="AO421" s="3399"/>
      <c r="AP421" s="1112"/>
      <c r="AQ421" s="1194">
        <f>+COUNTIF(F421:AJ421,"－")</f>
        <v>0</v>
      </c>
      <c r="AR421" s="1194">
        <f>+COUNTIF(F421:AJ421,"外")</f>
        <v>0</v>
      </c>
    </row>
    <row r="422" spans="2:44" s="1242" customFormat="1">
      <c r="B422" s="3393"/>
      <c r="C422" s="3396"/>
      <c r="D422" s="1112"/>
      <c r="E422" s="1216"/>
      <c r="F422" s="1196"/>
      <c r="G422" s="1197"/>
      <c r="H422" s="1197"/>
      <c r="I422" s="1197"/>
      <c r="J422" s="1197"/>
      <c r="K422" s="1197"/>
      <c r="L422" s="1197"/>
      <c r="M422" s="1197"/>
      <c r="N422" s="1197"/>
      <c r="O422" s="1197"/>
      <c r="P422" s="1197"/>
      <c r="Q422" s="1197"/>
      <c r="R422" s="1197"/>
      <c r="S422" s="1197"/>
      <c r="T422" s="1197"/>
      <c r="U422" s="1197"/>
      <c r="V422" s="1197"/>
      <c r="W422" s="1197"/>
      <c r="X422" s="1197"/>
      <c r="Y422" s="1197"/>
      <c r="Z422" s="1197"/>
      <c r="AA422" s="1197"/>
      <c r="AB422" s="1197"/>
      <c r="AC422" s="1197"/>
      <c r="AD422" s="1197"/>
      <c r="AE422" s="1197"/>
      <c r="AF422" s="1197"/>
      <c r="AG422" s="1197"/>
      <c r="AH422" s="1197"/>
      <c r="AI422" s="1197"/>
      <c r="AJ422" s="1249"/>
      <c r="AK422" s="1191" t="str">
        <f t="shared" si="289"/>
        <v/>
      </c>
      <c r="AL422" s="1192" t="str">
        <f t="shared" si="290"/>
        <v/>
      </c>
      <c r="AM422" s="1192" t="str">
        <f t="shared" si="291"/>
        <v/>
      </c>
      <c r="AN422" s="1193" t="str">
        <f t="shared" si="292"/>
        <v/>
      </c>
      <c r="AO422" s="3399"/>
      <c r="AP422" s="1112"/>
      <c r="AQ422" s="1194">
        <f>+COUNTIF(F422:AJ422,"－")</f>
        <v>0</v>
      </c>
      <c r="AR422" s="1194">
        <f>+COUNTIF(F422:AJ422,"外")</f>
        <v>0</v>
      </c>
    </row>
    <row r="423" spans="2:44" s="1242" customFormat="1">
      <c r="B423" s="3393"/>
      <c r="C423" s="3397"/>
      <c r="D423" s="1217"/>
      <c r="E423" s="1218"/>
      <c r="F423" s="1268"/>
      <c r="G423" s="1257"/>
      <c r="H423" s="1257"/>
      <c r="I423" s="1257"/>
      <c r="J423" s="1257"/>
      <c r="K423" s="1257"/>
      <c r="L423" s="1257"/>
      <c r="M423" s="1257"/>
      <c r="N423" s="1257"/>
      <c r="O423" s="1257"/>
      <c r="P423" s="1257"/>
      <c r="Q423" s="1257"/>
      <c r="R423" s="1257"/>
      <c r="S423" s="1257"/>
      <c r="T423" s="1257"/>
      <c r="U423" s="1257"/>
      <c r="V423" s="1257"/>
      <c r="W423" s="1257"/>
      <c r="X423" s="1257"/>
      <c r="Y423" s="1257"/>
      <c r="Z423" s="1257"/>
      <c r="AA423" s="1257"/>
      <c r="AB423" s="1257"/>
      <c r="AC423" s="1257"/>
      <c r="AD423" s="1257"/>
      <c r="AE423" s="1257"/>
      <c r="AF423" s="1257"/>
      <c r="AG423" s="1257"/>
      <c r="AH423" s="1257"/>
      <c r="AI423" s="1257"/>
      <c r="AJ423" s="1269"/>
      <c r="AK423" s="1191" t="str">
        <f t="shared" si="289"/>
        <v/>
      </c>
      <c r="AL423" s="1192" t="str">
        <f t="shared" si="290"/>
        <v/>
      </c>
      <c r="AM423" s="1192" t="str">
        <f t="shared" si="291"/>
        <v/>
      </c>
      <c r="AN423" s="1193" t="str">
        <f t="shared" si="292"/>
        <v/>
      </c>
      <c r="AO423" s="3399"/>
      <c r="AP423" s="1112"/>
      <c r="AQ423" s="1194">
        <f>+COUNTIF(F423:AJ423,"－")</f>
        <v>0</v>
      </c>
      <c r="AR423" s="1194">
        <f>+COUNTIF(F423:AJ423,"外")</f>
        <v>0</v>
      </c>
    </row>
    <row r="424" spans="2:44" s="1242" customFormat="1" ht="15">
      <c r="B424" s="3393"/>
      <c r="C424" s="3395" t="s">
        <v>860</v>
      </c>
      <c r="D424" s="1180" t="s">
        <v>1993</v>
      </c>
      <c r="E424" s="1220" t="s">
        <v>1994</v>
      </c>
      <c r="F424" s="1182" t="s">
        <v>891</v>
      </c>
      <c r="G424" s="1183" t="s">
        <v>891</v>
      </c>
      <c r="H424" s="1183" t="s">
        <v>891</v>
      </c>
      <c r="I424" s="1183" t="s">
        <v>891</v>
      </c>
      <c r="J424" s="1183" t="s">
        <v>891</v>
      </c>
      <c r="K424" s="1183" t="s">
        <v>891</v>
      </c>
      <c r="L424" s="1183" t="s">
        <v>891</v>
      </c>
      <c r="M424" s="1183" t="s">
        <v>891</v>
      </c>
      <c r="N424" s="1183" t="s">
        <v>891</v>
      </c>
      <c r="O424" s="1183" t="s">
        <v>891</v>
      </c>
      <c r="P424" s="1183" t="s">
        <v>891</v>
      </c>
      <c r="Q424" s="1183" t="s">
        <v>891</v>
      </c>
      <c r="R424" s="1183" t="s">
        <v>891</v>
      </c>
      <c r="S424" s="1183" t="s">
        <v>891</v>
      </c>
      <c r="T424" s="1183" t="s">
        <v>891</v>
      </c>
      <c r="U424" s="1183" t="s">
        <v>891</v>
      </c>
      <c r="V424" s="1183" t="s">
        <v>891</v>
      </c>
      <c r="W424" s="1183" t="s">
        <v>891</v>
      </c>
      <c r="X424" s="1183" t="s">
        <v>891</v>
      </c>
      <c r="Y424" s="1183" t="s">
        <v>891</v>
      </c>
      <c r="Z424" s="1183" t="s">
        <v>891</v>
      </c>
      <c r="AA424" s="1183" t="s">
        <v>891</v>
      </c>
      <c r="AB424" s="1183" t="s">
        <v>891</v>
      </c>
      <c r="AC424" s="1183" t="s">
        <v>891</v>
      </c>
      <c r="AD424" s="1183" t="s">
        <v>891</v>
      </c>
      <c r="AE424" s="1183" t="s">
        <v>891</v>
      </c>
      <c r="AF424" s="1183" t="s">
        <v>891</v>
      </c>
      <c r="AG424" s="1183" t="s">
        <v>891</v>
      </c>
      <c r="AH424" s="1183" t="s">
        <v>891</v>
      </c>
      <c r="AI424" s="1183" t="s">
        <v>891</v>
      </c>
      <c r="AJ424" s="1265" t="s">
        <v>891</v>
      </c>
      <c r="AK424" s="1212"/>
      <c r="AL424" s="1194"/>
      <c r="AM424" s="1221"/>
      <c r="AN424" s="1214"/>
      <c r="AO424" s="3399"/>
      <c r="AP424" s="1112"/>
      <c r="AQ424" s="1116"/>
      <c r="AR424" s="1116"/>
    </row>
    <row r="425" spans="2:44" s="1242" customFormat="1">
      <c r="B425" s="3393"/>
      <c r="C425" s="3396"/>
      <c r="D425" s="1222" t="s">
        <v>1982</v>
      </c>
      <c r="E425" s="1187"/>
      <c r="F425" s="1256"/>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207"/>
      <c r="AF425" s="1207"/>
      <c r="AG425" s="1207"/>
      <c r="AH425" s="1207"/>
      <c r="AI425" s="1207"/>
      <c r="AJ425" s="1270"/>
      <c r="AK425" s="1191">
        <f>IF(D425="","",COUNT($F$410:$AJ$410)-AL425)</f>
        <v>0</v>
      </c>
      <c r="AL425" s="1192">
        <f>IF(D425="","",AQ425+AR425)</f>
        <v>0</v>
      </c>
      <c r="AM425" s="1192">
        <f>IF(D425="","",COUNTIF(F425:AJ425,"休"))</f>
        <v>0</v>
      </c>
      <c r="AN425" s="1193" t="str">
        <f>IF(D425="","",IFERROR(ROUND(AM425/AK425,3),""))</f>
        <v/>
      </c>
      <c r="AO425" s="3399"/>
      <c r="AP425" s="1112"/>
      <c r="AQ425" s="1194">
        <f>+COUNTIF(F425:AJ425,"－")</f>
        <v>0</v>
      </c>
      <c r="AR425" s="1194">
        <f>+COUNTIF(F425:AJ425,"外")</f>
        <v>0</v>
      </c>
    </row>
    <row r="426" spans="2:44" s="1242" customFormat="1">
      <c r="B426" s="3393"/>
      <c r="C426" s="3396"/>
      <c r="D426" s="1112"/>
      <c r="E426" s="1216"/>
      <c r="F426" s="1196"/>
      <c r="G426" s="1197"/>
      <c r="H426" s="1197"/>
      <c r="I426" s="1197"/>
      <c r="J426" s="1197"/>
      <c r="K426" s="1197"/>
      <c r="L426" s="1197"/>
      <c r="M426" s="1197"/>
      <c r="N426" s="1197"/>
      <c r="O426" s="1197"/>
      <c r="P426" s="1197"/>
      <c r="Q426" s="1197"/>
      <c r="R426" s="1197"/>
      <c r="S426" s="1197"/>
      <c r="T426" s="1197"/>
      <c r="U426" s="1197"/>
      <c r="V426" s="1197"/>
      <c r="W426" s="1197"/>
      <c r="X426" s="1197"/>
      <c r="Y426" s="1197"/>
      <c r="Z426" s="1197"/>
      <c r="AA426" s="1197"/>
      <c r="AB426" s="1197"/>
      <c r="AC426" s="1197"/>
      <c r="AD426" s="1197"/>
      <c r="AE426" s="1197"/>
      <c r="AF426" s="1197"/>
      <c r="AG426" s="1197"/>
      <c r="AH426" s="1197"/>
      <c r="AI426" s="1197"/>
      <c r="AJ426" s="1249"/>
      <c r="AK426" s="1191" t="str">
        <f t="shared" ref="AK426:AK428" si="293">IF(D426="","",COUNT($F$410:$AJ$410)-AL426)</f>
        <v/>
      </c>
      <c r="AL426" s="1192" t="str">
        <f t="shared" ref="AL426:AL428" si="294">IF(D426="","",AQ426+AR426)</f>
        <v/>
      </c>
      <c r="AM426" s="1192" t="str">
        <f t="shared" ref="AM426:AM428" si="295">IF(D426="","",COUNTIF(F426:AJ426,"休"))</f>
        <v/>
      </c>
      <c r="AN426" s="1193" t="str">
        <f t="shared" ref="AN426:AN428" si="296">IF(D426="","",IFERROR(ROUND(AM426/AK426,3),""))</f>
        <v/>
      </c>
      <c r="AO426" s="3399"/>
      <c r="AP426" s="1112"/>
      <c r="AQ426" s="1194">
        <f>+COUNTIF(F426:AJ426,"－")</f>
        <v>0</v>
      </c>
      <c r="AR426" s="1194">
        <f>+COUNTIF(F426:AJ426,"外")</f>
        <v>0</v>
      </c>
    </row>
    <row r="427" spans="2:44" s="1242" customFormat="1">
      <c r="B427" s="3393"/>
      <c r="C427" s="3396"/>
      <c r="D427" s="1224"/>
      <c r="E427" s="1216"/>
      <c r="F427" s="1196"/>
      <c r="G427" s="1197"/>
      <c r="H427" s="1197"/>
      <c r="I427" s="1197"/>
      <c r="J427" s="1197"/>
      <c r="K427" s="1197"/>
      <c r="L427" s="1197"/>
      <c r="M427" s="1197"/>
      <c r="N427" s="1197"/>
      <c r="O427" s="1197"/>
      <c r="P427" s="1197"/>
      <c r="Q427" s="1197"/>
      <c r="R427" s="1197"/>
      <c r="S427" s="1197"/>
      <c r="T427" s="1197"/>
      <c r="U427" s="1197"/>
      <c r="V427" s="1197"/>
      <c r="W427" s="1197"/>
      <c r="X427" s="1197"/>
      <c r="Y427" s="1197"/>
      <c r="Z427" s="1197"/>
      <c r="AA427" s="1197"/>
      <c r="AB427" s="1197"/>
      <c r="AC427" s="1197"/>
      <c r="AD427" s="1197"/>
      <c r="AE427" s="1197"/>
      <c r="AF427" s="1197"/>
      <c r="AG427" s="1197"/>
      <c r="AH427" s="1197"/>
      <c r="AI427" s="1197"/>
      <c r="AJ427" s="1249"/>
      <c r="AK427" s="1191" t="str">
        <f t="shared" si="293"/>
        <v/>
      </c>
      <c r="AL427" s="1192" t="str">
        <f t="shared" si="294"/>
        <v/>
      </c>
      <c r="AM427" s="1192" t="str">
        <f t="shared" si="295"/>
        <v/>
      </c>
      <c r="AN427" s="1193" t="str">
        <f t="shared" si="296"/>
        <v/>
      </c>
      <c r="AO427" s="3399"/>
      <c r="AP427" s="1112"/>
      <c r="AQ427" s="1194">
        <f>+COUNTIF(F427:AJ427,"－")</f>
        <v>0</v>
      </c>
      <c r="AR427" s="1194">
        <f>+COUNTIF(F427:AJ427,"外")</f>
        <v>0</v>
      </c>
    </row>
    <row r="428" spans="2:44" s="1242" customFormat="1" ht="14.25" thickBot="1">
      <c r="B428" s="3394"/>
      <c r="C428" s="3397"/>
      <c r="D428" s="1217"/>
      <c r="E428" s="1218"/>
      <c r="F428" s="1268"/>
      <c r="G428" s="1257"/>
      <c r="H428" s="1257"/>
      <c r="I428" s="1257"/>
      <c r="J428" s="1257"/>
      <c r="K428" s="1257"/>
      <c r="L428" s="1257"/>
      <c r="M428" s="1257"/>
      <c r="N428" s="1257"/>
      <c r="O428" s="1257"/>
      <c r="P428" s="1257"/>
      <c r="Q428" s="1257"/>
      <c r="R428" s="1257"/>
      <c r="S428" s="1257"/>
      <c r="T428" s="1257"/>
      <c r="U428" s="1257"/>
      <c r="V428" s="1257"/>
      <c r="W428" s="1257"/>
      <c r="X428" s="1257"/>
      <c r="Y428" s="1257"/>
      <c r="Z428" s="1257"/>
      <c r="AA428" s="1257"/>
      <c r="AB428" s="1257"/>
      <c r="AC428" s="1257"/>
      <c r="AD428" s="1257"/>
      <c r="AE428" s="1257"/>
      <c r="AF428" s="1257"/>
      <c r="AG428" s="1257"/>
      <c r="AH428" s="1257"/>
      <c r="AI428" s="1257"/>
      <c r="AJ428" s="1269"/>
      <c r="AK428" s="1227" t="str">
        <f t="shared" si="293"/>
        <v/>
      </c>
      <c r="AL428" s="1209" t="str">
        <f t="shared" si="294"/>
        <v/>
      </c>
      <c r="AM428" s="1209" t="str">
        <f t="shared" si="295"/>
        <v/>
      </c>
      <c r="AN428" s="1193" t="str">
        <f t="shared" si="296"/>
        <v/>
      </c>
      <c r="AO428" s="3400"/>
      <c r="AP428" s="1112"/>
      <c r="AQ428" s="1194">
        <f>+COUNTIF(F428:AJ428,"－")</f>
        <v>0</v>
      </c>
      <c r="AR428" s="1194">
        <f>+COUNTIF(F428:AJ428,"外")</f>
        <v>0</v>
      </c>
    </row>
    <row r="429" spans="2:44" s="1242" customFormat="1" ht="14.25" thickBot="1">
      <c r="B429" s="1229"/>
      <c r="C429" s="1230"/>
      <c r="D429" s="1224"/>
      <c r="E429" s="1166"/>
      <c r="F429" s="1190"/>
      <c r="G429" s="1190"/>
      <c r="H429" s="1190"/>
      <c r="I429" s="1190"/>
      <c r="J429" s="1190"/>
      <c r="K429" s="1190"/>
      <c r="L429" s="1190"/>
      <c r="M429" s="1190"/>
      <c r="N429" s="1190"/>
      <c r="O429" s="1190"/>
      <c r="P429" s="1190"/>
      <c r="Q429" s="1190"/>
      <c r="R429" s="1190"/>
      <c r="S429" s="1190"/>
      <c r="T429" s="1190"/>
      <c r="U429" s="1190"/>
      <c r="V429" s="1190"/>
      <c r="W429" s="1190"/>
      <c r="X429" s="1190"/>
      <c r="Y429" s="1190"/>
      <c r="Z429" s="1190"/>
      <c r="AA429" s="1190"/>
      <c r="AB429" s="1190"/>
      <c r="AC429" s="1190"/>
      <c r="AD429" s="1190"/>
      <c r="AE429" s="1190"/>
      <c r="AF429" s="1190"/>
      <c r="AG429" s="1190"/>
      <c r="AH429" s="1190"/>
      <c r="AI429" s="1190"/>
      <c r="AJ429" s="1190"/>
      <c r="AK429" s="1231"/>
      <c r="AL429" s="1232"/>
      <c r="AM429" s="1232"/>
      <c r="AN429" s="1233" t="s">
        <v>1998</v>
      </c>
      <c r="AO429" s="1234" t="e">
        <f>IF(AO413&gt;=0.285,"OK","NG")</f>
        <v>#DIV/0!</v>
      </c>
      <c r="AP429" s="1112"/>
      <c r="AQ429" s="1232"/>
      <c r="AR429" s="1232"/>
    </row>
    <row r="430" spans="2:44" s="1242" customFormat="1">
      <c r="E430" s="1261"/>
      <c r="F430" s="1261"/>
      <c r="G430" s="1261"/>
      <c r="H430" s="1261"/>
      <c r="I430" s="1261"/>
      <c r="J430" s="1261"/>
      <c r="K430" s="1261"/>
      <c r="L430" s="1261"/>
      <c r="M430" s="1261"/>
      <c r="N430" s="1261"/>
      <c r="O430" s="1261"/>
      <c r="P430" s="1261"/>
      <c r="Q430" s="1261"/>
      <c r="R430" s="1261"/>
      <c r="S430" s="1261"/>
      <c r="T430" s="1261"/>
      <c r="U430" s="1261"/>
      <c r="V430" s="1261"/>
      <c r="W430" s="1261"/>
      <c r="X430" s="1261"/>
      <c r="Y430" s="1261"/>
      <c r="Z430" s="1261"/>
      <c r="AA430" s="1261"/>
      <c r="AB430" s="1261"/>
      <c r="AC430" s="1261"/>
      <c r="AD430" s="1261"/>
      <c r="AE430" s="1261"/>
      <c r="AF430" s="1261"/>
      <c r="AG430" s="1261"/>
      <c r="AH430" s="1261"/>
      <c r="AI430" s="1261"/>
      <c r="AJ430" s="1261"/>
      <c r="AL430" s="1261"/>
      <c r="AN430" s="1262"/>
    </row>
    <row r="431" spans="2:44" hidden="1">
      <c r="F431" s="1113" t="e">
        <f>YEAR(F434)</f>
        <v>#VALUE!</v>
      </c>
      <c r="G431" s="1113" t="e">
        <f>MONTH(F434)</f>
        <v>#VALUE!</v>
      </c>
    </row>
    <row r="432" spans="2:44">
      <c r="B432" s="3401"/>
      <c r="C432" s="3402"/>
      <c r="D432" s="3403"/>
      <c r="E432" s="1236" t="s">
        <v>1986</v>
      </c>
      <c r="F432" s="3410" t="e">
        <f>F434</f>
        <v>#VALUE!</v>
      </c>
      <c r="G432" s="3411"/>
      <c r="H432" s="3411"/>
      <c r="I432" s="3411"/>
      <c r="J432" s="3411"/>
      <c r="K432" s="3411"/>
      <c r="L432" s="3411"/>
      <c r="M432" s="3411"/>
      <c r="N432" s="3411"/>
      <c r="O432" s="3411"/>
      <c r="P432" s="3411"/>
      <c r="Q432" s="3411"/>
      <c r="R432" s="3411"/>
      <c r="S432" s="3411"/>
      <c r="T432" s="3411"/>
      <c r="U432" s="3411"/>
      <c r="V432" s="3411"/>
      <c r="W432" s="3411"/>
      <c r="X432" s="3411"/>
      <c r="Y432" s="3411"/>
      <c r="Z432" s="3411"/>
      <c r="AA432" s="3411"/>
      <c r="AB432" s="3411"/>
      <c r="AC432" s="3411"/>
      <c r="AD432" s="3411"/>
      <c r="AE432" s="3411"/>
      <c r="AF432" s="3411"/>
      <c r="AG432" s="3411"/>
      <c r="AH432" s="3411"/>
      <c r="AI432" s="3411"/>
      <c r="AJ432" s="3411"/>
      <c r="AK432" s="3413" t="s">
        <v>861</v>
      </c>
      <c r="AL432" s="3416" t="s">
        <v>862</v>
      </c>
      <c r="AM432" s="3419" t="s">
        <v>854</v>
      </c>
      <c r="AN432" s="3367" t="s">
        <v>1987</v>
      </c>
      <c r="AO432" s="3365" t="s">
        <v>1988</v>
      </c>
      <c r="AQ432" s="3388" t="s">
        <v>1989</v>
      </c>
      <c r="AR432" s="3388" t="s">
        <v>890</v>
      </c>
    </row>
    <row r="433" spans="2:44" hidden="1">
      <c r="B433" s="3404"/>
      <c r="C433" s="3405"/>
      <c r="D433" s="3406"/>
      <c r="E433" s="1237"/>
      <c r="F433" s="1173" t="e">
        <f>DATE($F431,$G431,1)</f>
        <v>#VALUE!</v>
      </c>
      <c r="G433" s="1173" t="e">
        <f t="shared" ref="G433:AJ433" si="297">F433+1</f>
        <v>#VALUE!</v>
      </c>
      <c r="H433" s="1173" t="e">
        <f t="shared" si="297"/>
        <v>#VALUE!</v>
      </c>
      <c r="I433" s="1173" t="e">
        <f t="shared" si="297"/>
        <v>#VALUE!</v>
      </c>
      <c r="J433" s="1173" t="e">
        <f t="shared" si="297"/>
        <v>#VALUE!</v>
      </c>
      <c r="K433" s="1173" t="e">
        <f t="shared" si="297"/>
        <v>#VALUE!</v>
      </c>
      <c r="L433" s="1173" t="e">
        <f t="shared" si="297"/>
        <v>#VALUE!</v>
      </c>
      <c r="M433" s="1173" t="e">
        <f t="shared" si="297"/>
        <v>#VALUE!</v>
      </c>
      <c r="N433" s="1173" t="e">
        <f t="shared" si="297"/>
        <v>#VALUE!</v>
      </c>
      <c r="O433" s="1173" t="e">
        <f t="shared" si="297"/>
        <v>#VALUE!</v>
      </c>
      <c r="P433" s="1173" t="e">
        <f t="shared" si="297"/>
        <v>#VALUE!</v>
      </c>
      <c r="Q433" s="1173" t="e">
        <f t="shared" si="297"/>
        <v>#VALUE!</v>
      </c>
      <c r="R433" s="1173" t="e">
        <f t="shared" si="297"/>
        <v>#VALUE!</v>
      </c>
      <c r="S433" s="1173" t="e">
        <f t="shared" si="297"/>
        <v>#VALUE!</v>
      </c>
      <c r="T433" s="1173" t="e">
        <f t="shared" si="297"/>
        <v>#VALUE!</v>
      </c>
      <c r="U433" s="1173" t="e">
        <f t="shared" si="297"/>
        <v>#VALUE!</v>
      </c>
      <c r="V433" s="1173" t="e">
        <f t="shared" si="297"/>
        <v>#VALUE!</v>
      </c>
      <c r="W433" s="1173" t="e">
        <f t="shared" si="297"/>
        <v>#VALUE!</v>
      </c>
      <c r="X433" s="1173" t="e">
        <f t="shared" si="297"/>
        <v>#VALUE!</v>
      </c>
      <c r="Y433" s="1173" t="e">
        <f t="shared" si="297"/>
        <v>#VALUE!</v>
      </c>
      <c r="Z433" s="1173" t="e">
        <f t="shared" si="297"/>
        <v>#VALUE!</v>
      </c>
      <c r="AA433" s="1173" t="e">
        <f t="shared" si="297"/>
        <v>#VALUE!</v>
      </c>
      <c r="AB433" s="1173" t="e">
        <f t="shared" si="297"/>
        <v>#VALUE!</v>
      </c>
      <c r="AC433" s="1173" t="e">
        <f t="shared" si="297"/>
        <v>#VALUE!</v>
      </c>
      <c r="AD433" s="1173" t="e">
        <f t="shared" si="297"/>
        <v>#VALUE!</v>
      </c>
      <c r="AE433" s="1173" t="e">
        <f t="shared" si="297"/>
        <v>#VALUE!</v>
      </c>
      <c r="AF433" s="1173" t="e">
        <f t="shared" si="297"/>
        <v>#VALUE!</v>
      </c>
      <c r="AG433" s="1173" t="e">
        <f t="shared" si="297"/>
        <v>#VALUE!</v>
      </c>
      <c r="AH433" s="1173" t="e">
        <f t="shared" si="297"/>
        <v>#VALUE!</v>
      </c>
      <c r="AI433" s="1173" t="e">
        <f t="shared" si="297"/>
        <v>#VALUE!</v>
      </c>
      <c r="AJ433" s="1173" t="e">
        <f t="shared" si="297"/>
        <v>#VALUE!</v>
      </c>
      <c r="AK433" s="3414"/>
      <c r="AL433" s="3417"/>
      <c r="AM433" s="3420"/>
      <c r="AN433" s="3367"/>
      <c r="AO433" s="3365"/>
      <c r="AQ433" s="3388"/>
      <c r="AR433" s="3388"/>
    </row>
    <row r="434" spans="2:44">
      <c r="B434" s="3404"/>
      <c r="C434" s="3405"/>
      <c r="D434" s="3406"/>
      <c r="E434" s="1238" t="s">
        <v>1990</v>
      </c>
      <c r="F434" s="1239" t="e">
        <f>IF(EDATE(F409,1)&gt;$F$7,"",EDATE(F409,1))</f>
        <v>#VALUE!</v>
      </c>
      <c r="G434" s="1173" t="e">
        <f t="shared" ref="G434:AJ434" si="298">IF(G433&gt;$F$7,"",IF(F434=EOMONTH(DATE($F431,$G431,1),0),"",IF(F434="","",F434+1)))</f>
        <v>#VALUE!</v>
      </c>
      <c r="H434" s="1173" t="e">
        <f t="shared" si="298"/>
        <v>#VALUE!</v>
      </c>
      <c r="I434" s="1173" t="e">
        <f t="shared" si="298"/>
        <v>#VALUE!</v>
      </c>
      <c r="J434" s="1173" t="e">
        <f t="shared" si="298"/>
        <v>#VALUE!</v>
      </c>
      <c r="K434" s="1173" t="e">
        <f t="shared" si="298"/>
        <v>#VALUE!</v>
      </c>
      <c r="L434" s="1173" t="e">
        <f t="shared" si="298"/>
        <v>#VALUE!</v>
      </c>
      <c r="M434" s="1173" t="e">
        <f t="shared" si="298"/>
        <v>#VALUE!</v>
      </c>
      <c r="N434" s="1173" t="e">
        <f t="shared" si="298"/>
        <v>#VALUE!</v>
      </c>
      <c r="O434" s="1173" t="e">
        <f t="shared" si="298"/>
        <v>#VALUE!</v>
      </c>
      <c r="P434" s="1173" t="e">
        <f t="shared" si="298"/>
        <v>#VALUE!</v>
      </c>
      <c r="Q434" s="1173" t="e">
        <f t="shared" si="298"/>
        <v>#VALUE!</v>
      </c>
      <c r="R434" s="1173" t="e">
        <f t="shared" si="298"/>
        <v>#VALUE!</v>
      </c>
      <c r="S434" s="1173" t="e">
        <f t="shared" si="298"/>
        <v>#VALUE!</v>
      </c>
      <c r="T434" s="1173" t="e">
        <f t="shared" si="298"/>
        <v>#VALUE!</v>
      </c>
      <c r="U434" s="1173" t="e">
        <f t="shared" si="298"/>
        <v>#VALUE!</v>
      </c>
      <c r="V434" s="1173" t="e">
        <f t="shared" si="298"/>
        <v>#VALUE!</v>
      </c>
      <c r="W434" s="1173" t="e">
        <f t="shared" si="298"/>
        <v>#VALUE!</v>
      </c>
      <c r="X434" s="1173" t="e">
        <f t="shared" si="298"/>
        <v>#VALUE!</v>
      </c>
      <c r="Y434" s="1173" t="e">
        <f t="shared" si="298"/>
        <v>#VALUE!</v>
      </c>
      <c r="Z434" s="1173" t="e">
        <f t="shared" si="298"/>
        <v>#VALUE!</v>
      </c>
      <c r="AA434" s="1173" t="e">
        <f t="shared" si="298"/>
        <v>#VALUE!</v>
      </c>
      <c r="AB434" s="1173" t="e">
        <f t="shared" si="298"/>
        <v>#VALUE!</v>
      </c>
      <c r="AC434" s="1173" t="e">
        <f t="shared" si="298"/>
        <v>#VALUE!</v>
      </c>
      <c r="AD434" s="1173" t="e">
        <f t="shared" si="298"/>
        <v>#VALUE!</v>
      </c>
      <c r="AE434" s="1173" t="e">
        <f t="shared" si="298"/>
        <v>#VALUE!</v>
      </c>
      <c r="AF434" s="1173" t="e">
        <f t="shared" si="298"/>
        <v>#VALUE!</v>
      </c>
      <c r="AG434" s="1173" t="e">
        <f t="shared" si="298"/>
        <v>#VALUE!</v>
      </c>
      <c r="AH434" s="1173" t="e">
        <f t="shared" si="298"/>
        <v>#VALUE!</v>
      </c>
      <c r="AI434" s="1173" t="e">
        <f t="shared" si="298"/>
        <v>#VALUE!</v>
      </c>
      <c r="AJ434" s="1173" t="e">
        <f t="shared" si="298"/>
        <v>#VALUE!</v>
      </c>
      <c r="AK434" s="3414"/>
      <c r="AL434" s="3417"/>
      <c r="AM434" s="3420"/>
      <c r="AN434" s="3367"/>
      <c r="AO434" s="3365"/>
      <c r="AQ434" s="3388"/>
      <c r="AR434" s="3388"/>
    </row>
    <row r="435" spans="2:44" s="1242" customFormat="1">
      <c r="B435" s="3407"/>
      <c r="C435" s="3408"/>
      <c r="D435" s="3409"/>
      <c r="E435" s="1240" t="s">
        <v>846</v>
      </c>
      <c r="F435" s="1241" t="str">
        <f>IFERROR(TEXT(WEEKDAY(+F434),"aaa"),"")</f>
        <v/>
      </c>
      <c r="G435" s="1241" t="str">
        <f t="shared" ref="G435:AJ435" si="299">IFERROR(TEXT(WEEKDAY(+G434),"aaa"),"")</f>
        <v/>
      </c>
      <c r="H435" s="1241" t="str">
        <f t="shared" si="299"/>
        <v/>
      </c>
      <c r="I435" s="1241" t="str">
        <f t="shared" si="299"/>
        <v/>
      </c>
      <c r="J435" s="1241" t="str">
        <f t="shared" si="299"/>
        <v/>
      </c>
      <c r="K435" s="1241" t="str">
        <f t="shared" si="299"/>
        <v/>
      </c>
      <c r="L435" s="1241" t="str">
        <f t="shared" si="299"/>
        <v/>
      </c>
      <c r="M435" s="1241" t="str">
        <f t="shared" si="299"/>
        <v/>
      </c>
      <c r="N435" s="1241" t="str">
        <f t="shared" si="299"/>
        <v/>
      </c>
      <c r="O435" s="1241" t="str">
        <f t="shared" si="299"/>
        <v/>
      </c>
      <c r="P435" s="1241" t="str">
        <f t="shared" si="299"/>
        <v/>
      </c>
      <c r="Q435" s="1241" t="str">
        <f t="shared" si="299"/>
        <v/>
      </c>
      <c r="R435" s="1241" t="str">
        <f t="shared" si="299"/>
        <v/>
      </c>
      <c r="S435" s="1241" t="str">
        <f t="shared" si="299"/>
        <v/>
      </c>
      <c r="T435" s="1241" t="str">
        <f t="shared" si="299"/>
        <v/>
      </c>
      <c r="U435" s="1241" t="str">
        <f t="shared" si="299"/>
        <v/>
      </c>
      <c r="V435" s="1241" t="str">
        <f t="shared" si="299"/>
        <v/>
      </c>
      <c r="W435" s="1241" t="str">
        <f t="shared" si="299"/>
        <v/>
      </c>
      <c r="X435" s="1241" t="str">
        <f t="shared" si="299"/>
        <v/>
      </c>
      <c r="Y435" s="1241" t="str">
        <f t="shared" si="299"/>
        <v/>
      </c>
      <c r="Z435" s="1241" t="str">
        <f t="shared" si="299"/>
        <v/>
      </c>
      <c r="AA435" s="1241" t="str">
        <f t="shared" si="299"/>
        <v/>
      </c>
      <c r="AB435" s="1241" t="str">
        <f t="shared" si="299"/>
        <v/>
      </c>
      <c r="AC435" s="1241" t="str">
        <f t="shared" si="299"/>
        <v/>
      </c>
      <c r="AD435" s="1241" t="str">
        <f t="shared" si="299"/>
        <v/>
      </c>
      <c r="AE435" s="1241" t="str">
        <f t="shared" si="299"/>
        <v/>
      </c>
      <c r="AF435" s="1241" t="str">
        <f t="shared" si="299"/>
        <v/>
      </c>
      <c r="AG435" s="1241" t="str">
        <f t="shared" si="299"/>
        <v/>
      </c>
      <c r="AH435" s="1241" t="str">
        <f t="shared" si="299"/>
        <v/>
      </c>
      <c r="AI435" s="1241" t="str">
        <f t="shared" si="299"/>
        <v/>
      </c>
      <c r="AJ435" s="1241" t="str">
        <f t="shared" si="299"/>
        <v/>
      </c>
      <c r="AK435" s="3414"/>
      <c r="AL435" s="3417"/>
      <c r="AM435" s="3420"/>
      <c r="AN435" s="3367"/>
      <c r="AO435" s="3365"/>
      <c r="AP435" s="1112"/>
      <c r="AQ435" s="3388"/>
      <c r="AR435" s="3388"/>
    </row>
    <row r="436" spans="2:44" s="1242" customFormat="1" ht="21" customHeight="1">
      <c r="B436" s="1243" t="s">
        <v>1991</v>
      </c>
      <c r="C436" s="1244" t="s">
        <v>1971</v>
      </c>
      <c r="D436" s="1180" t="s">
        <v>1997</v>
      </c>
      <c r="E436" s="1181" t="s">
        <v>1994</v>
      </c>
      <c r="F436" s="1182" t="s">
        <v>891</v>
      </c>
      <c r="G436" s="1183" t="s">
        <v>891</v>
      </c>
      <c r="H436" s="1183" t="s">
        <v>891</v>
      </c>
      <c r="I436" s="1183" t="s">
        <v>891</v>
      </c>
      <c r="J436" s="1183" t="s">
        <v>891</v>
      </c>
      <c r="K436" s="1183" t="s">
        <v>891</v>
      </c>
      <c r="L436" s="1183" t="s">
        <v>891</v>
      </c>
      <c r="M436" s="1183" t="s">
        <v>891</v>
      </c>
      <c r="N436" s="1183" t="s">
        <v>891</v>
      </c>
      <c r="O436" s="1183" t="s">
        <v>891</v>
      </c>
      <c r="P436" s="1183" t="s">
        <v>891</v>
      </c>
      <c r="Q436" s="1183" t="s">
        <v>891</v>
      </c>
      <c r="R436" s="1183" t="s">
        <v>891</v>
      </c>
      <c r="S436" s="1183" t="s">
        <v>891</v>
      </c>
      <c r="T436" s="1183" t="s">
        <v>891</v>
      </c>
      <c r="U436" s="1183" t="s">
        <v>891</v>
      </c>
      <c r="V436" s="1183" t="s">
        <v>891</v>
      </c>
      <c r="W436" s="1183" t="s">
        <v>891</v>
      </c>
      <c r="X436" s="1183" t="s">
        <v>891</v>
      </c>
      <c r="Y436" s="1183" t="s">
        <v>891</v>
      </c>
      <c r="Z436" s="1183" t="s">
        <v>891</v>
      </c>
      <c r="AA436" s="1183" t="s">
        <v>891</v>
      </c>
      <c r="AB436" s="1183" t="s">
        <v>891</v>
      </c>
      <c r="AC436" s="1183" t="s">
        <v>891</v>
      </c>
      <c r="AD436" s="1183" t="s">
        <v>891</v>
      </c>
      <c r="AE436" s="1183" t="s">
        <v>891</v>
      </c>
      <c r="AF436" s="1183" t="s">
        <v>891</v>
      </c>
      <c r="AG436" s="1183" t="s">
        <v>891</v>
      </c>
      <c r="AH436" s="1183" t="s">
        <v>891</v>
      </c>
      <c r="AI436" s="1183" t="s">
        <v>891</v>
      </c>
      <c r="AJ436" s="1265" t="s">
        <v>891</v>
      </c>
      <c r="AK436" s="3415"/>
      <c r="AL436" s="3418"/>
      <c r="AM436" s="3421"/>
      <c r="AN436" s="1185" t="s">
        <v>1980</v>
      </c>
      <c r="AO436" s="1184" t="s">
        <v>889</v>
      </c>
      <c r="AP436" s="1112"/>
      <c r="AQ436" s="3389"/>
      <c r="AR436" s="3389"/>
    </row>
    <row r="437" spans="2:44" s="1242" customFormat="1" ht="13.5" customHeight="1">
      <c r="B437" s="3392" t="s">
        <v>856</v>
      </c>
      <c r="C437" s="3395" t="s">
        <v>857</v>
      </c>
      <c r="D437" s="1186" t="s">
        <v>1981</v>
      </c>
      <c r="E437" s="1187"/>
      <c r="F437" s="1266"/>
      <c r="G437" s="1252"/>
      <c r="H437" s="1252"/>
      <c r="I437" s="1252"/>
      <c r="J437" s="1252"/>
      <c r="K437" s="1252"/>
      <c r="L437" s="1252"/>
      <c r="M437" s="1252"/>
      <c r="N437" s="1252"/>
      <c r="O437" s="1252"/>
      <c r="P437" s="1252"/>
      <c r="Q437" s="1252"/>
      <c r="R437" s="1252"/>
      <c r="S437" s="1252"/>
      <c r="T437" s="1252"/>
      <c r="U437" s="1252"/>
      <c r="V437" s="1252"/>
      <c r="W437" s="1252"/>
      <c r="X437" s="1252"/>
      <c r="Y437" s="1252"/>
      <c r="Z437" s="1252"/>
      <c r="AA437" s="1252"/>
      <c r="AB437" s="1252"/>
      <c r="AC437" s="1252"/>
      <c r="AD437" s="1252"/>
      <c r="AE437" s="1252"/>
      <c r="AF437" s="1252"/>
      <c r="AG437" s="1252"/>
      <c r="AH437" s="1252"/>
      <c r="AI437" s="1252"/>
      <c r="AJ437" s="1267"/>
      <c r="AK437" s="1191">
        <f>IF(D437="","",COUNT($F$434:$AJ$434)-AL437)</f>
        <v>0</v>
      </c>
      <c r="AL437" s="1192">
        <f>IF(D437="","",AQ437+AR437)</f>
        <v>0</v>
      </c>
      <c r="AM437" s="1192">
        <f>IF(D437="","",COUNTIF(F437:AJ437,"休"))</f>
        <v>0</v>
      </c>
      <c r="AN437" s="1193" t="str">
        <f>IF(D437="","",IFERROR(ROUND(AM437/AK437,3),""))</f>
        <v/>
      </c>
      <c r="AO437" s="3398" t="e">
        <f>ROUND(AVERAGE(AN437:AN452),3)</f>
        <v>#DIV/0!</v>
      </c>
      <c r="AP437" s="1112"/>
      <c r="AQ437" s="1194">
        <f>+COUNTIF(F437:AJ437,"－")</f>
        <v>0</v>
      </c>
      <c r="AR437" s="1194">
        <f>+COUNTIF(F437:AJ437,"外")</f>
        <v>0</v>
      </c>
    </row>
    <row r="438" spans="2:44" s="1242" customFormat="1" ht="13.5" customHeight="1">
      <c r="B438" s="3393"/>
      <c r="C438" s="3396"/>
      <c r="D438" s="1195" t="s">
        <v>1982</v>
      </c>
      <c r="E438" s="1187"/>
      <c r="F438" s="1196"/>
      <c r="G438" s="1197"/>
      <c r="H438" s="1197"/>
      <c r="I438" s="1197"/>
      <c r="J438" s="1197"/>
      <c r="K438" s="1197"/>
      <c r="L438" s="1197"/>
      <c r="M438" s="1197"/>
      <c r="N438" s="1197"/>
      <c r="O438" s="1197"/>
      <c r="P438" s="1197"/>
      <c r="Q438" s="1197"/>
      <c r="R438" s="1197"/>
      <c r="S438" s="1197"/>
      <c r="T438" s="1197"/>
      <c r="U438" s="1197"/>
      <c r="V438" s="1197"/>
      <c r="W438" s="1197"/>
      <c r="X438" s="1197"/>
      <c r="Y438" s="1197"/>
      <c r="Z438" s="1197"/>
      <c r="AA438" s="1197"/>
      <c r="AB438" s="1197"/>
      <c r="AC438" s="1197"/>
      <c r="AD438" s="1197"/>
      <c r="AE438" s="1197"/>
      <c r="AF438" s="1197"/>
      <c r="AG438" s="1197"/>
      <c r="AH438" s="1197"/>
      <c r="AI438" s="1197"/>
      <c r="AJ438" s="1249"/>
      <c r="AK438" s="1191">
        <f t="shared" ref="AK438:AK442" si="300">IF(D438="","",COUNT($F$434:$AJ$434)-AL438)</f>
        <v>0</v>
      </c>
      <c r="AL438" s="1192">
        <f t="shared" ref="AL438:AL442" si="301">IF(D438="","",AQ438+AR438)</f>
        <v>0</v>
      </c>
      <c r="AM438" s="1192">
        <f t="shared" ref="AM438:AM442" si="302">IF(D438="","",COUNTIF(F438:AJ438,"休"))</f>
        <v>0</v>
      </c>
      <c r="AN438" s="1193" t="str">
        <f t="shared" ref="AN438:AN442" si="303">IF(D438="","",IFERROR(ROUND(AM438/AK438,3),""))</f>
        <v/>
      </c>
      <c r="AO438" s="3399"/>
      <c r="AP438" s="1112"/>
      <c r="AQ438" s="1194">
        <f>+COUNTIF(F438:AJ438,"－")</f>
        <v>0</v>
      </c>
      <c r="AR438" s="1194">
        <f>+COUNTIF(F438:AJ438,"外")</f>
        <v>0</v>
      </c>
    </row>
    <row r="439" spans="2:44" s="1242" customFormat="1">
      <c r="B439" s="3393"/>
      <c r="C439" s="3396"/>
      <c r="D439" s="1201" t="s">
        <v>1983</v>
      </c>
      <c r="E439" s="1187"/>
      <c r="F439" s="1196"/>
      <c r="G439" s="1197"/>
      <c r="H439" s="1197"/>
      <c r="I439" s="1197"/>
      <c r="J439" s="1197"/>
      <c r="K439" s="1197"/>
      <c r="L439" s="1197"/>
      <c r="M439" s="1197"/>
      <c r="N439" s="1197"/>
      <c r="O439" s="1197"/>
      <c r="P439" s="1197"/>
      <c r="Q439" s="1197"/>
      <c r="R439" s="1197"/>
      <c r="S439" s="1197"/>
      <c r="T439" s="1197"/>
      <c r="U439" s="1197"/>
      <c r="V439" s="1197"/>
      <c r="W439" s="1197"/>
      <c r="X439" s="1197"/>
      <c r="Y439" s="1197"/>
      <c r="Z439" s="1197"/>
      <c r="AA439" s="1197"/>
      <c r="AB439" s="1197"/>
      <c r="AC439" s="1197"/>
      <c r="AD439" s="1197"/>
      <c r="AE439" s="1197"/>
      <c r="AF439" s="1197"/>
      <c r="AG439" s="1197"/>
      <c r="AH439" s="1197"/>
      <c r="AI439" s="1197"/>
      <c r="AJ439" s="1249"/>
      <c r="AK439" s="1191">
        <f t="shared" si="300"/>
        <v>0</v>
      </c>
      <c r="AL439" s="1192">
        <f t="shared" si="301"/>
        <v>0</v>
      </c>
      <c r="AM439" s="1192">
        <f t="shared" si="302"/>
        <v>0</v>
      </c>
      <c r="AN439" s="1193" t="str">
        <f t="shared" si="303"/>
        <v/>
      </c>
      <c r="AO439" s="3399"/>
      <c r="AP439" s="1112"/>
      <c r="AQ439" s="1194">
        <f>+COUNTIF(F439:AJ439,"－")</f>
        <v>0</v>
      </c>
      <c r="AR439" s="1194">
        <f t="shared" ref="AR439:AR442" si="304">+COUNTIF(F439:AJ439,"外")</f>
        <v>0</v>
      </c>
    </row>
    <row r="440" spans="2:44" s="1242" customFormat="1">
      <c r="B440" s="3393"/>
      <c r="C440" s="3396"/>
      <c r="D440" s="1201" t="s">
        <v>1984</v>
      </c>
      <c r="E440" s="1202"/>
      <c r="F440" s="1196"/>
      <c r="G440" s="1197"/>
      <c r="H440" s="1197"/>
      <c r="I440" s="1197"/>
      <c r="J440" s="1197"/>
      <c r="K440" s="1197"/>
      <c r="L440" s="1197"/>
      <c r="M440" s="1197"/>
      <c r="N440" s="1197"/>
      <c r="O440" s="1197"/>
      <c r="P440" s="1197"/>
      <c r="Q440" s="1197"/>
      <c r="R440" s="1197"/>
      <c r="S440" s="1197"/>
      <c r="T440" s="1197"/>
      <c r="U440" s="1197"/>
      <c r="V440" s="1197"/>
      <c r="W440" s="1197"/>
      <c r="X440" s="1197"/>
      <c r="Y440" s="1197"/>
      <c r="Z440" s="1197"/>
      <c r="AA440" s="1197"/>
      <c r="AB440" s="1197"/>
      <c r="AC440" s="1197"/>
      <c r="AD440" s="1197"/>
      <c r="AE440" s="1197"/>
      <c r="AF440" s="1197"/>
      <c r="AG440" s="1197"/>
      <c r="AH440" s="1197"/>
      <c r="AI440" s="1197"/>
      <c r="AJ440" s="1249"/>
      <c r="AK440" s="1191">
        <f t="shared" si="300"/>
        <v>0</v>
      </c>
      <c r="AL440" s="1192">
        <f t="shared" si="301"/>
        <v>0</v>
      </c>
      <c r="AM440" s="1192">
        <f t="shared" si="302"/>
        <v>0</v>
      </c>
      <c r="AN440" s="1193" t="str">
        <f t="shared" si="303"/>
        <v/>
      </c>
      <c r="AO440" s="3399"/>
      <c r="AP440" s="1112"/>
      <c r="AQ440" s="1194">
        <f>+COUNTIF(F440:AJ440,"－")</f>
        <v>0</v>
      </c>
      <c r="AR440" s="1194">
        <f t="shared" si="304"/>
        <v>0</v>
      </c>
    </row>
    <row r="441" spans="2:44" s="1242" customFormat="1">
      <c r="B441" s="3393"/>
      <c r="C441" s="3396"/>
      <c r="D441" s="1201" t="s">
        <v>1985</v>
      </c>
      <c r="E441" s="1187"/>
      <c r="F441" s="1196"/>
      <c r="G441" s="1197"/>
      <c r="H441" s="1197"/>
      <c r="I441" s="1197"/>
      <c r="J441" s="1197"/>
      <c r="K441" s="1197"/>
      <c r="L441" s="1197"/>
      <c r="M441" s="1197"/>
      <c r="N441" s="1197"/>
      <c r="O441" s="1197"/>
      <c r="P441" s="1197"/>
      <c r="Q441" s="1197"/>
      <c r="R441" s="1197"/>
      <c r="S441" s="1197"/>
      <c r="T441" s="1197"/>
      <c r="U441" s="1197"/>
      <c r="V441" s="1197"/>
      <c r="W441" s="1197"/>
      <c r="X441" s="1197"/>
      <c r="Y441" s="1197"/>
      <c r="Z441" s="1197"/>
      <c r="AA441" s="1197"/>
      <c r="AB441" s="1197"/>
      <c r="AC441" s="1197"/>
      <c r="AD441" s="1197"/>
      <c r="AE441" s="1197"/>
      <c r="AF441" s="1197"/>
      <c r="AG441" s="1197"/>
      <c r="AH441" s="1197"/>
      <c r="AI441" s="1197"/>
      <c r="AJ441" s="1249"/>
      <c r="AK441" s="1191">
        <f t="shared" si="300"/>
        <v>0</v>
      </c>
      <c r="AL441" s="1192">
        <f t="shared" si="301"/>
        <v>0</v>
      </c>
      <c r="AM441" s="1192">
        <f t="shared" si="302"/>
        <v>0</v>
      </c>
      <c r="AN441" s="1193" t="str">
        <f t="shared" si="303"/>
        <v/>
      </c>
      <c r="AO441" s="3399"/>
      <c r="AP441" s="1112"/>
      <c r="AQ441" s="1194">
        <f t="shared" ref="AQ441:AQ442" si="305">+COUNTIF(F441:AJ441,"－")</f>
        <v>0</v>
      </c>
      <c r="AR441" s="1194">
        <f t="shared" si="304"/>
        <v>0</v>
      </c>
    </row>
    <row r="442" spans="2:44" s="1242" customFormat="1">
      <c r="B442" s="3394"/>
      <c r="C442" s="3397"/>
      <c r="D442" s="1203">
        <f>E$29</f>
        <v>0</v>
      </c>
      <c r="E442" s="1204"/>
      <c r="F442" s="1268"/>
      <c r="G442" s="1257"/>
      <c r="H442" s="1257"/>
      <c r="I442" s="1257"/>
      <c r="J442" s="1257"/>
      <c r="K442" s="1257"/>
      <c r="L442" s="1257"/>
      <c r="M442" s="1257"/>
      <c r="N442" s="1257"/>
      <c r="O442" s="1257"/>
      <c r="P442" s="1257"/>
      <c r="Q442" s="1257"/>
      <c r="R442" s="1257"/>
      <c r="S442" s="1257"/>
      <c r="T442" s="1257"/>
      <c r="U442" s="1257"/>
      <c r="V442" s="1257"/>
      <c r="W442" s="1257"/>
      <c r="X442" s="1257"/>
      <c r="Y442" s="1257"/>
      <c r="Z442" s="1257"/>
      <c r="AA442" s="1257"/>
      <c r="AB442" s="1257"/>
      <c r="AC442" s="1257"/>
      <c r="AD442" s="1257"/>
      <c r="AE442" s="1257"/>
      <c r="AF442" s="1257"/>
      <c r="AG442" s="1257"/>
      <c r="AH442" s="1257"/>
      <c r="AI442" s="1257"/>
      <c r="AJ442" s="1269"/>
      <c r="AK442" s="1191">
        <f t="shared" si="300"/>
        <v>0</v>
      </c>
      <c r="AL442" s="1192">
        <f t="shared" si="301"/>
        <v>0</v>
      </c>
      <c r="AM442" s="1209">
        <f t="shared" si="302"/>
        <v>0</v>
      </c>
      <c r="AN442" s="1193" t="str">
        <f t="shared" si="303"/>
        <v/>
      </c>
      <c r="AO442" s="3399"/>
      <c r="AP442" s="1112"/>
      <c r="AQ442" s="1194">
        <f t="shared" si="305"/>
        <v>0</v>
      </c>
      <c r="AR442" s="1194">
        <f t="shared" si="304"/>
        <v>0</v>
      </c>
    </row>
    <row r="443" spans="2:44" s="1242" customFormat="1" ht="15">
      <c r="B443" s="3392" t="s">
        <v>858</v>
      </c>
      <c r="C443" s="3395" t="s">
        <v>859</v>
      </c>
      <c r="D443" s="1180" t="s">
        <v>1972</v>
      </c>
      <c r="E443" s="1210" t="s">
        <v>1994</v>
      </c>
      <c r="F443" s="1182" t="s">
        <v>2012</v>
      </c>
      <c r="G443" s="1183" t="s">
        <v>2013</v>
      </c>
      <c r="H443" s="1183" t="s">
        <v>2013</v>
      </c>
      <c r="I443" s="1183" t="s">
        <v>2013</v>
      </c>
      <c r="J443" s="1183" t="s">
        <v>2013</v>
      </c>
      <c r="K443" s="1183" t="s">
        <v>2013</v>
      </c>
      <c r="L443" s="1183" t="s">
        <v>2013</v>
      </c>
      <c r="M443" s="1183" t="s">
        <v>2013</v>
      </c>
      <c r="N443" s="1183" t="s">
        <v>2013</v>
      </c>
      <c r="O443" s="1183" t="s">
        <v>2012</v>
      </c>
      <c r="P443" s="1183" t="s">
        <v>2012</v>
      </c>
      <c r="Q443" s="1183" t="s">
        <v>2012</v>
      </c>
      <c r="R443" s="1183" t="s">
        <v>2013</v>
      </c>
      <c r="S443" s="1183" t="s">
        <v>2013</v>
      </c>
      <c r="T443" s="1183" t="s">
        <v>2013</v>
      </c>
      <c r="U443" s="1183" t="s">
        <v>2013</v>
      </c>
      <c r="V443" s="1183" t="s">
        <v>2012</v>
      </c>
      <c r="W443" s="1183" t="s">
        <v>2013</v>
      </c>
      <c r="X443" s="1183" t="s">
        <v>2013</v>
      </c>
      <c r="Y443" s="1183" t="s">
        <v>2013</v>
      </c>
      <c r="Z443" s="1183" t="s">
        <v>2012</v>
      </c>
      <c r="AA443" s="1183" t="s">
        <v>2010</v>
      </c>
      <c r="AB443" s="1183" t="s">
        <v>2013</v>
      </c>
      <c r="AC443" s="1183" t="s">
        <v>2012</v>
      </c>
      <c r="AD443" s="1183" t="s">
        <v>2013</v>
      </c>
      <c r="AE443" s="1183" t="s">
        <v>2013</v>
      </c>
      <c r="AF443" s="1183" t="s">
        <v>2013</v>
      </c>
      <c r="AG443" s="1183" t="s">
        <v>2013</v>
      </c>
      <c r="AH443" s="1183" t="s">
        <v>2013</v>
      </c>
      <c r="AI443" s="1183" t="s">
        <v>2013</v>
      </c>
      <c r="AJ443" s="1265" t="s">
        <v>2010</v>
      </c>
      <c r="AK443" s="1212"/>
      <c r="AL443" s="1194"/>
      <c r="AM443" s="1213"/>
      <c r="AN443" s="1214"/>
      <c r="AO443" s="3399"/>
      <c r="AP443" s="1112"/>
      <c r="AQ443" s="1116"/>
      <c r="AR443" s="1116"/>
    </row>
    <row r="444" spans="2:44" s="1242" customFormat="1">
      <c r="B444" s="3393"/>
      <c r="C444" s="3396"/>
      <c r="D444" s="1215" t="s">
        <v>1981</v>
      </c>
      <c r="E444" s="1187"/>
      <c r="F444" s="1256"/>
      <c r="G444" s="1207"/>
      <c r="H444" s="1207"/>
      <c r="I444" s="1207"/>
      <c r="J444" s="1207"/>
      <c r="K444" s="1207"/>
      <c r="L444" s="1207"/>
      <c r="M444" s="1207"/>
      <c r="N444" s="1207"/>
      <c r="O444" s="1207"/>
      <c r="P444" s="1207"/>
      <c r="Q444" s="1207"/>
      <c r="R444" s="1207"/>
      <c r="S444" s="1207"/>
      <c r="T444" s="1207"/>
      <c r="U444" s="1207"/>
      <c r="V444" s="1207"/>
      <c r="W444" s="1207"/>
      <c r="X444" s="1207"/>
      <c r="Y444" s="1207"/>
      <c r="Z444" s="1207"/>
      <c r="AA444" s="1207"/>
      <c r="AB444" s="1207"/>
      <c r="AC444" s="1207"/>
      <c r="AD444" s="1207"/>
      <c r="AE444" s="1207"/>
      <c r="AF444" s="1207"/>
      <c r="AG444" s="1207"/>
      <c r="AH444" s="1207"/>
      <c r="AI444" s="1207"/>
      <c r="AJ444" s="1270"/>
      <c r="AK444" s="1191">
        <f>IF(D444="","",COUNT($F$434:$AJ$434)-AL444)</f>
        <v>0</v>
      </c>
      <c r="AL444" s="1192">
        <f>IF(D444="","",AQ444+AR444)</f>
        <v>0</v>
      </c>
      <c r="AM444" s="1192">
        <f>IF(D444="","",COUNTIF(F444:AJ444,"休"))</f>
        <v>0</v>
      </c>
      <c r="AN444" s="1193" t="str">
        <f>IF(D444="","",IFERROR(ROUND(AM444/AK444,3),""))</f>
        <v/>
      </c>
      <c r="AO444" s="3399"/>
      <c r="AP444" s="1112"/>
      <c r="AQ444" s="1194">
        <f>+COUNTIF(F444:AJ444,"－")</f>
        <v>0</v>
      </c>
      <c r="AR444" s="1194">
        <f>+COUNTIF(F444:AJ444,"外")</f>
        <v>0</v>
      </c>
    </row>
    <row r="445" spans="2:44" s="1242" customFormat="1">
      <c r="B445" s="3393"/>
      <c r="C445" s="3396"/>
      <c r="D445" s="1195" t="s">
        <v>1982</v>
      </c>
      <c r="E445" s="1216"/>
      <c r="F445" s="1196"/>
      <c r="G445" s="1197"/>
      <c r="H445" s="1197"/>
      <c r="I445" s="1197"/>
      <c r="J445" s="1197"/>
      <c r="K445" s="1197"/>
      <c r="L445" s="1197"/>
      <c r="M445" s="1197"/>
      <c r="N445" s="1197"/>
      <c r="O445" s="1197"/>
      <c r="P445" s="1197"/>
      <c r="Q445" s="1197"/>
      <c r="R445" s="1197"/>
      <c r="S445" s="1197"/>
      <c r="T445" s="1197"/>
      <c r="U445" s="1197"/>
      <c r="V445" s="1197"/>
      <c r="W445" s="1197"/>
      <c r="X445" s="1197"/>
      <c r="Y445" s="1197"/>
      <c r="Z445" s="1197"/>
      <c r="AA445" s="1197"/>
      <c r="AB445" s="1197"/>
      <c r="AC445" s="1197"/>
      <c r="AD445" s="1197"/>
      <c r="AE445" s="1197"/>
      <c r="AF445" s="1197"/>
      <c r="AG445" s="1197"/>
      <c r="AH445" s="1197"/>
      <c r="AI445" s="1197"/>
      <c r="AJ445" s="1249"/>
      <c r="AK445" s="1191">
        <f t="shared" ref="AK445:AK447" si="306">IF(D445="","",COUNT($F$434:$AJ$434)-AL445)</f>
        <v>0</v>
      </c>
      <c r="AL445" s="1192">
        <f t="shared" ref="AL445:AL447" si="307">IF(D445="","",AQ445+AR445)</f>
        <v>0</v>
      </c>
      <c r="AM445" s="1192">
        <f t="shared" ref="AM445:AM447" si="308">IF(D445="","",COUNTIF(F445:AJ445,"休"))</f>
        <v>0</v>
      </c>
      <c r="AN445" s="1193" t="str">
        <f t="shared" ref="AN445:AN447" si="309">IF(D445="","",IFERROR(ROUND(AM445/AK445,3),""))</f>
        <v/>
      </c>
      <c r="AO445" s="3399"/>
      <c r="AP445" s="1112"/>
      <c r="AQ445" s="1194">
        <f>+COUNTIF(F445:AJ445,"－")</f>
        <v>0</v>
      </c>
      <c r="AR445" s="1194">
        <f>+COUNTIF(F445:AJ445,"外")</f>
        <v>0</v>
      </c>
    </row>
    <row r="446" spans="2:44" s="1242" customFormat="1">
      <c r="B446" s="3393"/>
      <c r="C446" s="3396"/>
      <c r="D446" s="1112"/>
      <c r="E446" s="1216"/>
      <c r="F446" s="1196"/>
      <c r="G446" s="1197"/>
      <c r="H446" s="1197"/>
      <c r="I446" s="1197"/>
      <c r="J446" s="1197"/>
      <c r="K446" s="1197"/>
      <c r="L446" s="1197"/>
      <c r="M446" s="1197"/>
      <c r="N446" s="1197"/>
      <c r="O446" s="1197"/>
      <c r="P446" s="1197"/>
      <c r="Q446" s="1197"/>
      <c r="R446" s="1197"/>
      <c r="S446" s="1197"/>
      <c r="T446" s="1197"/>
      <c r="U446" s="1197"/>
      <c r="V446" s="1197"/>
      <c r="W446" s="1197"/>
      <c r="X446" s="1197"/>
      <c r="Y446" s="1197"/>
      <c r="Z446" s="1197"/>
      <c r="AA446" s="1197"/>
      <c r="AB446" s="1197"/>
      <c r="AC446" s="1197"/>
      <c r="AD446" s="1197"/>
      <c r="AE446" s="1197"/>
      <c r="AF446" s="1197"/>
      <c r="AG446" s="1197"/>
      <c r="AH446" s="1197"/>
      <c r="AI446" s="1197"/>
      <c r="AJ446" s="1249"/>
      <c r="AK446" s="1191" t="str">
        <f t="shared" si="306"/>
        <v/>
      </c>
      <c r="AL446" s="1192" t="str">
        <f t="shared" si="307"/>
        <v/>
      </c>
      <c r="AM446" s="1192" t="str">
        <f t="shared" si="308"/>
        <v/>
      </c>
      <c r="AN446" s="1193" t="str">
        <f t="shared" si="309"/>
        <v/>
      </c>
      <c r="AO446" s="3399"/>
      <c r="AP446" s="1112"/>
      <c r="AQ446" s="1194">
        <f>+COUNTIF(F446:AJ446,"－")</f>
        <v>0</v>
      </c>
      <c r="AR446" s="1194">
        <f>+COUNTIF(F446:AJ446,"外")</f>
        <v>0</v>
      </c>
    </row>
    <row r="447" spans="2:44" s="1242" customFormat="1">
      <c r="B447" s="3393"/>
      <c r="C447" s="3397"/>
      <c r="D447" s="1217"/>
      <c r="E447" s="1218"/>
      <c r="F447" s="1268"/>
      <c r="G447" s="1257"/>
      <c r="H447" s="1257"/>
      <c r="I447" s="1257"/>
      <c r="J447" s="1257"/>
      <c r="K447" s="1257"/>
      <c r="L447" s="1257"/>
      <c r="M447" s="1257"/>
      <c r="N447" s="1257"/>
      <c r="O447" s="1257"/>
      <c r="P447" s="1257"/>
      <c r="Q447" s="1257"/>
      <c r="R447" s="1257"/>
      <c r="S447" s="1257"/>
      <c r="T447" s="1257"/>
      <c r="U447" s="1257"/>
      <c r="V447" s="1257"/>
      <c r="W447" s="1257"/>
      <c r="X447" s="1257"/>
      <c r="Y447" s="1257"/>
      <c r="Z447" s="1257"/>
      <c r="AA447" s="1257"/>
      <c r="AB447" s="1257"/>
      <c r="AC447" s="1257"/>
      <c r="AD447" s="1257"/>
      <c r="AE447" s="1257"/>
      <c r="AF447" s="1257"/>
      <c r="AG447" s="1257"/>
      <c r="AH447" s="1257"/>
      <c r="AI447" s="1257"/>
      <c r="AJ447" s="1269"/>
      <c r="AK447" s="1191" t="str">
        <f t="shared" si="306"/>
        <v/>
      </c>
      <c r="AL447" s="1192" t="str">
        <f t="shared" si="307"/>
        <v/>
      </c>
      <c r="AM447" s="1192" t="str">
        <f t="shared" si="308"/>
        <v/>
      </c>
      <c r="AN447" s="1193" t="str">
        <f t="shared" si="309"/>
        <v/>
      </c>
      <c r="AO447" s="3399"/>
      <c r="AP447" s="1112"/>
      <c r="AQ447" s="1194">
        <f>+COUNTIF(F447:AJ447,"－")</f>
        <v>0</v>
      </c>
      <c r="AR447" s="1194">
        <f>+COUNTIF(F447:AJ447,"外")</f>
        <v>0</v>
      </c>
    </row>
    <row r="448" spans="2:44" s="1242" customFormat="1" ht="15">
      <c r="B448" s="3393"/>
      <c r="C448" s="3395" t="s">
        <v>860</v>
      </c>
      <c r="D448" s="1180" t="s">
        <v>1993</v>
      </c>
      <c r="E448" s="1220" t="s">
        <v>1994</v>
      </c>
      <c r="F448" s="1182" t="s">
        <v>891</v>
      </c>
      <c r="G448" s="1183" t="s">
        <v>891</v>
      </c>
      <c r="H448" s="1183" t="s">
        <v>891</v>
      </c>
      <c r="I448" s="1183" t="s">
        <v>891</v>
      </c>
      <c r="J448" s="1183" t="s">
        <v>891</v>
      </c>
      <c r="K448" s="1183" t="s">
        <v>891</v>
      </c>
      <c r="L448" s="1183" t="s">
        <v>891</v>
      </c>
      <c r="M448" s="1183" t="s">
        <v>891</v>
      </c>
      <c r="N448" s="1183" t="s">
        <v>891</v>
      </c>
      <c r="O448" s="1183" t="s">
        <v>891</v>
      </c>
      <c r="P448" s="1183" t="s">
        <v>891</v>
      </c>
      <c r="Q448" s="1183" t="s">
        <v>891</v>
      </c>
      <c r="R448" s="1183" t="s">
        <v>891</v>
      </c>
      <c r="S448" s="1183" t="s">
        <v>891</v>
      </c>
      <c r="T448" s="1183" t="s">
        <v>891</v>
      </c>
      <c r="U448" s="1183" t="s">
        <v>891</v>
      </c>
      <c r="V448" s="1183" t="s">
        <v>891</v>
      </c>
      <c r="W448" s="1183" t="s">
        <v>891</v>
      </c>
      <c r="X448" s="1183" t="s">
        <v>891</v>
      </c>
      <c r="Y448" s="1183" t="s">
        <v>891</v>
      </c>
      <c r="Z448" s="1183" t="s">
        <v>891</v>
      </c>
      <c r="AA448" s="1183" t="s">
        <v>891</v>
      </c>
      <c r="AB448" s="1183" t="s">
        <v>891</v>
      </c>
      <c r="AC448" s="1183" t="s">
        <v>891</v>
      </c>
      <c r="AD448" s="1183" t="s">
        <v>891</v>
      </c>
      <c r="AE448" s="1183" t="s">
        <v>891</v>
      </c>
      <c r="AF448" s="1183" t="s">
        <v>891</v>
      </c>
      <c r="AG448" s="1183" t="s">
        <v>891</v>
      </c>
      <c r="AH448" s="1183" t="s">
        <v>891</v>
      </c>
      <c r="AI448" s="1183" t="s">
        <v>891</v>
      </c>
      <c r="AJ448" s="1265" t="s">
        <v>891</v>
      </c>
      <c r="AK448" s="1212"/>
      <c r="AL448" s="1194"/>
      <c r="AM448" s="1221"/>
      <c r="AN448" s="1214"/>
      <c r="AO448" s="3399"/>
      <c r="AP448" s="1112"/>
      <c r="AQ448" s="1116"/>
      <c r="AR448" s="1116"/>
    </row>
    <row r="449" spans="2:44" s="1242" customFormat="1">
      <c r="B449" s="3393"/>
      <c r="C449" s="3396"/>
      <c r="D449" s="1222" t="s">
        <v>1982</v>
      </c>
      <c r="E449" s="1187"/>
      <c r="F449" s="1256"/>
      <c r="G449" s="1207"/>
      <c r="H449" s="1207"/>
      <c r="I449" s="1207"/>
      <c r="J449" s="1207"/>
      <c r="K449" s="1207"/>
      <c r="L449" s="1207"/>
      <c r="M449" s="1207"/>
      <c r="N449" s="1207"/>
      <c r="O449" s="1207"/>
      <c r="P449" s="1207"/>
      <c r="Q449" s="1207"/>
      <c r="R449" s="1207"/>
      <c r="S449" s="1207"/>
      <c r="T449" s="1207"/>
      <c r="U449" s="1207"/>
      <c r="V449" s="1207"/>
      <c r="W449" s="1207"/>
      <c r="X449" s="1207"/>
      <c r="Y449" s="1207"/>
      <c r="Z449" s="1207"/>
      <c r="AA449" s="1207"/>
      <c r="AB449" s="1207"/>
      <c r="AC449" s="1207"/>
      <c r="AD449" s="1207"/>
      <c r="AE449" s="1207"/>
      <c r="AF449" s="1207"/>
      <c r="AG449" s="1207"/>
      <c r="AH449" s="1207"/>
      <c r="AI449" s="1207"/>
      <c r="AJ449" s="1270"/>
      <c r="AK449" s="1191">
        <f>IF(D449="","",COUNT($F$434:$AJ$434)-AL449)</f>
        <v>0</v>
      </c>
      <c r="AL449" s="1192">
        <f>IF(D449="","",AQ449+AR449)</f>
        <v>0</v>
      </c>
      <c r="AM449" s="1192">
        <f>IF(D449="","",COUNTIF(F449:AJ449,"休"))</f>
        <v>0</v>
      </c>
      <c r="AN449" s="1193" t="str">
        <f>IF(D449="","",IFERROR(ROUND(AM449/AK449,3),""))</f>
        <v/>
      </c>
      <c r="AO449" s="3399"/>
      <c r="AP449" s="1112"/>
      <c r="AQ449" s="1194">
        <f>+COUNTIF(F449:AJ449,"－")</f>
        <v>0</v>
      </c>
      <c r="AR449" s="1194">
        <f>+COUNTIF(F449:AJ449,"外")</f>
        <v>0</v>
      </c>
    </row>
    <row r="450" spans="2:44" s="1242" customFormat="1">
      <c r="B450" s="3393"/>
      <c r="C450" s="3396"/>
      <c r="D450" s="1112"/>
      <c r="E450" s="1216"/>
      <c r="F450" s="1196"/>
      <c r="G450" s="1197"/>
      <c r="H450" s="1197"/>
      <c r="I450" s="1197"/>
      <c r="J450" s="1197"/>
      <c r="K450" s="1197"/>
      <c r="L450" s="1197"/>
      <c r="M450" s="1197"/>
      <c r="N450" s="1197"/>
      <c r="O450" s="1197"/>
      <c r="P450" s="1197"/>
      <c r="Q450" s="1197"/>
      <c r="R450" s="1197"/>
      <c r="S450" s="1197"/>
      <c r="T450" s="1197"/>
      <c r="U450" s="1197"/>
      <c r="V450" s="1197"/>
      <c r="W450" s="1197"/>
      <c r="X450" s="1197"/>
      <c r="Y450" s="1197"/>
      <c r="Z450" s="1197"/>
      <c r="AA450" s="1197"/>
      <c r="AB450" s="1197"/>
      <c r="AC450" s="1197"/>
      <c r="AD450" s="1197"/>
      <c r="AE450" s="1197"/>
      <c r="AF450" s="1197"/>
      <c r="AG450" s="1197"/>
      <c r="AH450" s="1197"/>
      <c r="AI450" s="1197"/>
      <c r="AJ450" s="1249"/>
      <c r="AK450" s="1191" t="str">
        <f t="shared" ref="AK450:AK452" si="310">IF(D450="","",COUNT($F$434:$AJ$434)-AL450)</f>
        <v/>
      </c>
      <c r="AL450" s="1192" t="str">
        <f t="shared" ref="AL450:AL452" si="311">IF(D450="","",AQ450+AR450)</f>
        <v/>
      </c>
      <c r="AM450" s="1192" t="str">
        <f t="shared" ref="AM450:AM452" si="312">IF(D450="","",COUNTIF(F450:AJ450,"休"))</f>
        <v/>
      </c>
      <c r="AN450" s="1193" t="str">
        <f t="shared" ref="AN450:AN452" si="313">IF(D450="","",IFERROR(ROUND(AM450/AK450,3),""))</f>
        <v/>
      </c>
      <c r="AO450" s="3399"/>
      <c r="AP450" s="1112"/>
      <c r="AQ450" s="1194">
        <f>+COUNTIF(F450:AJ450,"－")</f>
        <v>0</v>
      </c>
      <c r="AR450" s="1194">
        <f>+COUNTIF(F450:AJ450,"外")</f>
        <v>0</v>
      </c>
    </row>
    <row r="451" spans="2:44" s="1242" customFormat="1">
      <c r="B451" s="3393"/>
      <c r="C451" s="3396"/>
      <c r="D451" s="1224"/>
      <c r="E451" s="1216"/>
      <c r="F451" s="1196"/>
      <c r="G451" s="1197"/>
      <c r="H451" s="1197"/>
      <c r="I451" s="1197"/>
      <c r="J451" s="1197"/>
      <c r="K451" s="1197"/>
      <c r="L451" s="1197"/>
      <c r="M451" s="1197"/>
      <c r="N451" s="1197"/>
      <c r="O451" s="1197"/>
      <c r="P451" s="1197"/>
      <c r="Q451" s="1197"/>
      <c r="R451" s="1197"/>
      <c r="S451" s="1197"/>
      <c r="T451" s="1197"/>
      <c r="U451" s="1197"/>
      <c r="V451" s="1197"/>
      <c r="W451" s="1197"/>
      <c r="X451" s="1197"/>
      <c r="Y451" s="1197"/>
      <c r="Z451" s="1197"/>
      <c r="AA451" s="1197"/>
      <c r="AB451" s="1197"/>
      <c r="AC451" s="1197"/>
      <c r="AD451" s="1197"/>
      <c r="AE451" s="1197"/>
      <c r="AF451" s="1197"/>
      <c r="AG451" s="1197"/>
      <c r="AH451" s="1197"/>
      <c r="AI451" s="1197"/>
      <c r="AJ451" s="1249"/>
      <c r="AK451" s="1191" t="str">
        <f t="shared" si="310"/>
        <v/>
      </c>
      <c r="AL451" s="1192" t="str">
        <f t="shared" si="311"/>
        <v/>
      </c>
      <c r="AM451" s="1192" t="str">
        <f t="shared" si="312"/>
        <v/>
      </c>
      <c r="AN451" s="1193" t="str">
        <f t="shared" si="313"/>
        <v/>
      </c>
      <c r="AO451" s="3399"/>
      <c r="AP451" s="1112"/>
      <c r="AQ451" s="1194">
        <f>+COUNTIF(F451:AJ451,"－")</f>
        <v>0</v>
      </c>
      <c r="AR451" s="1194">
        <f>+COUNTIF(F451:AJ451,"外")</f>
        <v>0</v>
      </c>
    </row>
    <row r="452" spans="2:44" s="1242" customFormat="1" ht="14.25" thickBot="1">
      <c r="B452" s="3394"/>
      <c r="C452" s="3397"/>
      <c r="D452" s="1217"/>
      <c r="E452" s="1218"/>
      <c r="F452" s="1268"/>
      <c r="G452" s="1257"/>
      <c r="H452" s="1257"/>
      <c r="I452" s="1257"/>
      <c r="J452" s="1257"/>
      <c r="K452" s="1257"/>
      <c r="L452" s="1257"/>
      <c r="M452" s="1257"/>
      <c r="N452" s="1257"/>
      <c r="O452" s="1257"/>
      <c r="P452" s="1257"/>
      <c r="Q452" s="1257"/>
      <c r="R452" s="1257"/>
      <c r="S452" s="1257"/>
      <c r="T452" s="1257"/>
      <c r="U452" s="1257"/>
      <c r="V452" s="1257"/>
      <c r="W452" s="1257"/>
      <c r="X452" s="1257"/>
      <c r="Y452" s="1257"/>
      <c r="Z452" s="1257"/>
      <c r="AA452" s="1257"/>
      <c r="AB452" s="1257"/>
      <c r="AC452" s="1257"/>
      <c r="AD452" s="1257"/>
      <c r="AE452" s="1257"/>
      <c r="AF452" s="1257"/>
      <c r="AG452" s="1257"/>
      <c r="AH452" s="1257"/>
      <c r="AI452" s="1257"/>
      <c r="AJ452" s="1269"/>
      <c r="AK452" s="1227" t="str">
        <f t="shared" si="310"/>
        <v/>
      </c>
      <c r="AL452" s="1209" t="str">
        <f t="shared" si="311"/>
        <v/>
      </c>
      <c r="AM452" s="1209" t="str">
        <f t="shared" si="312"/>
        <v/>
      </c>
      <c r="AN452" s="1193" t="str">
        <f t="shared" si="313"/>
        <v/>
      </c>
      <c r="AO452" s="3400"/>
      <c r="AP452" s="1112"/>
      <c r="AQ452" s="1194">
        <f>+COUNTIF(F452:AJ452,"－")</f>
        <v>0</v>
      </c>
      <c r="AR452" s="1194">
        <f>+COUNTIF(F452:AJ452,"外")</f>
        <v>0</v>
      </c>
    </row>
    <row r="453" spans="2:44" s="1242" customFormat="1" ht="14.25" thickBot="1">
      <c r="B453" s="1229"/>
      <c r="C453" s="1230"/>
      <c r="D453" s="1224"/>
      <c r="E453" s="1166"/>
      <c r="F453" s="1190"/>
      <c r="G453" s="1190"/>
      <c r="H453" s="1190"/>
      <c r="I453" s="1190"/>
      <c r="J453" s="1190"/>
      <c r="K453" s="1190"/>
      <c r="L453" s="1190"/>
      <c r="M453" s="1190"/>
      <c r="N453" s="1190"/>
      <c r="O453" s="1190"/>
      <c r="P453" s="1190"/>
      <c r="Q453" s="1190"/>
      <c r="R453" s="1190"/>
      <c r="S453" s="1190"/>
      <c r="T453" s="1190"/>
      <c r="U453" s="1190"/>
      <c r="V453" s="1190"/>
      <c r="W453" s="1190"/>
      <c r="X453" s="1190"/>
      <c r="Y453" s="1190"/>
      <c r="Z453" s="1190"/>
      <c r="AA453" s="1190"/>
      <c r="AB453" s="1190"/>
      <c r="AC453" s="1190"/>
      <c r="AD453" s="1190"/>
      <c r="AE453" s="1190"/>
      <c r="AF453" s="1190"/>
      <c r="AG453" s="1190"/>
      <c r="AH453" s="1190"/>
      <c r="AI453" s="1190"/>
      <c r="AJ453" s="1190"/>
      <c r="AK453" s="1231"/>
      <c r="AL453" s="1232"/>
      <c r="AM453" s="1232"/>
      <c r="AN453" s="1233" t="s">
        <v>1998</v>
      </c>
      <c r="AO453" s="1234" t="e">
        <f>IF(AO437&gt;=0.285,"OK","NG")</f>
        <v>#DIV/0!</v>
      </c>
      <c r="AP453" s="1112"/>
      <c r="AQ453" s="1232"/>
      <c r="AR453" s="1232"/>
    </row>
    <row r="455" spans="2:44" hidden="1">
      <c r="F455" s="1113" t="e">
        <f>YEAR(F458)</f>
        <v>#VALUE!</v>
      </c>
      <c r="G455" s="1113" t="e">
        <f>MONTH(F458)</f>
        <v>#VALUE!</v>
      </c>
    </row>
    <row r="456" spans="2:44">
      <c r="B456" s="3401"/>
      <c r="C456" s="3402"/>
      <c r="D456" s="3403"/>
      <c r="E456" s="1236" t="s">
        <v>1986</v>
      </c>
      <c r="F456" s="3410" t="e">
        <f>F458</f>
        <v>#VALUE!</v>
      </c>
      <c r="G456" s="3411"/>
      <c r="H456" s="3411"/>
      <c r="I456" s="3411"/>
      <c r="J456" s="3411"/>
      <c r="K456" s="3411"/>
      <c r="L456" s="3411"/>
      <c r="M456" s="3411"/>
      <c r="N456" s="3411"/>
      <c r="O456" s="3411"/>
      <c r="P456" s="3411"/>
      <c r="Q456" s="3411"/>
      <c r="R456" s="3411"/>
      <c r="S456" s="3411"/>
      <c r="T456" s="3411"/>
      <c r="U456" s="3411"/>
      <c r="V456" s="3411"/>
      <c r="W456" s="3411"/>
      <c r="X456" s="3411"/>
      <c r="Y456" s="3411"/>
      <c r="Z456" s="3411"/>
      <c r="AA456" s="3411"/>
      <c r="AB456" s="3411"/>
      <c r="AC456" s="3411"/>
      <c r="AD456" s="3411"/>
      <c r="AE456" s="3411"/>
      <c r="AF456" s="3411"/>
      <c r="AG456" s="3411"/>
      <c r="AH456" s="3411"/>
      <c r="AI456" s="3411"/>
      <c r="AJ456" s="3411"/>
      <c r="AK456" s="3413" t="s">
        <v>861</v>
      </c>
      <c r="AL456" s="3416" t="s">
        <v>862</v>
      </c>
      <c r="AM456" s="3419" t="s">
        <v>854</v>
      </c>
      <c r="AN456" s="3367" t="s">
        <v>1987</v>
      </c>
      <c r="AO456" s="3365" t="s">
        <v>1988</v>
      </c>
      <c r="AQ456" s="3388" t="s">
        <v>1989</v>
      </c>
      <c r="AR456" s="3388" t="s">
        <v>890</v>
      </c>
    </row>
    <row r="457" spans="2:44" hidden="1">
      <c r="B457" s="3404"/>
      <c r="C457" s="3405"/>
      <c r="D457" s="3406"/>
      <c r="E457" s="1237"/>
      <c r="F457" s="1173" t="e">
        <f>DATE($F455,$G455,1)</f>
        <v>#VALUE!</v>
      </c>
      <c r="G457" s="1173" t="e">
        <f t="shared" ref="G457:AJ457" si="314">F457+1</f>
        <v>#VALUE!</v>
      </c>
      <c r="H457" s="1173" t="e">
        <f t="shared" si="314"/>
        <v>#VALUE!</v>
      </c>
      <c r="I457" s="1173" t="e">
        <f t="shared" si="314"/>
        <v>#VALUE!</v>
      </c>
      <c r="J457" s="1173" t="e">
        <f t="shared" si="314"/>
        <v>#VALUE!</v>
      </c>
      <c r="K457" s="1173" t="e">
        <f t="shared" si="314"/>
        <v>#VALUE!</v>
      </c>
      <c r="L457" s="1173" t="e">
        <f t="shared" si="314"/>
        <v>#VALUE!</v>
      </c>
      <c r="M457" s="1173" t="e">
        <f t="shared" si="314"/>
        <v>#VALUE!</v>
      </c>
      <c r="N457" s="1173" t="e">
        <f t="shared" si="314"/>
        <v>#VALUE!</v>
      </c>
      <c r="O457" s="1173" t="e">
        <f t="shared" si="314"/>
        <v>#VALUE!</v>
      </c>
      <c r="P457" s="1173" t="e">
        <f t="shared" si="314"/>
        <v>#VALUE!</v>
      </c>
      <c r="Q457" s="1173" t="e">
        <f t="shared" si="314"/>
        <v>#VALUE!</v>
      </c>
      <c r="R457" s="1173" t="e">
        <f t="shared" si="314"/>
        <v>#VALUE!</v>
      </c>
      <c r="S457" s="1173" t="e">
        <f t="shared" si="314"/>
        <v>#VALUE!</v>
      </c>
      <c r="T457" s="1173" t="e">
        <f t="shared" si="314"/>
        <v>#VALUE!</v>
      </c>
      <c r="U457" s="1173" t="e">
        <f t="shared" si="314"/>
        <v>#VALUE!</v>
      </c>
      <c r="V457" s="1173" t="e">
        <f t="shared" si="314"/>
        <v>#VALUE!</v>
      </c>
      <c r="W457" s="1173" t="e">
        <f t="shared" si="314"/>
        <v>#VALUE!</v>
      </c>
      <c r="X457" s="1173" t="e">
        <f t="shared" si="314"/>
        <v>#VALUE!</v>
      </c>
      <c r="Y457" s="1173" t="e">
        <f t="shared" si="314"/>
        <v>#VALUE!</v>
      </c>
      <c r="Z457" s="1173" t="e">
        <f t="shared" si="314"/>
        <v>#VALUE!</v>
      </c>
      <c r="AA457" s="1173" t="e">
        <f t="shared" si="314"/>
        <v>#VALUE!</v>
      </c>
      <c r="AB457" s="1173" t="e">
        <f t="shared" si="314"/>
        <v>#VALUE!</v>
      </c>
      <c r="AC457" s="1173" t="e">
        <f t="shared" si="314"/>
        <v>#VALUE!</v>
      </c>
      <c r="AD457" s="1173" t="e">
        <f t="shared" si="314"/>
        <v>#VALUE!</v>
      </c>
      <c r="AE457" s="1173" t="e">
        <f t="shared" si="314"/>
        <v>#VALUE!</v>
      </c>
      <c r="AF457" s="1173" t="e">
        <f t="shared" si="314"/>
        <v>#VALUE!</v>
      </c>
      <c r="AG457" s="1173" t="e">
        <f t="shared" si="314"/>
        <v>#VALUE!</v>
      </c>
      <c r="AH457" s="1173" t="e">
        <f t="shared" si="314"/>
        <v>#VALUE!</v>
      </c>
      <c r="AI457" s="1173" t="e">
        <f t="shared" si="314"/>
        <v>#VALUE!</v>
      </c>
      <c r="AJ457" s="1173" t="e">
        <f t="shared" si="314"/>
        <v>#VALUE!</v>
      </c>
      <c r="AK457" s="3414"/>
      <c r="AL457" s="3417"/>
      <c r="AM457" s="3420"/>
      <c r="AN457" s="3367"/>
      <c r="AO457" s="3365"/>
      <c r="AQ457" s="3388"/>
      <c r="AR457" s="3388"/>
    </row>
    <row r="458" spans="2:44">
      <c r="B458" s="3404"/>
      <c r="C458" s="3405"/>
      <c r="D458" s="3406"/>
      <c r="E458" s="1238" t="s">
        <v>1990</v>
      </c>
      <c r="F458" s="1239" t="e">
        <f>IF(EDATE(F433,1)&gt;$F$7,"",EDATE(F433,1))</f>
        <v>#VALUE!</v>
      </c>
      <c r="G458" s="1173" t="e">
        <f t="shared" ref="G458:AJ458" si="315">IF(G457&gt;$F$7,"",IF(F458=EOMONTH(DATE($F455,$G455,1),0),"",IF(F458="","",F458+1)))</f>
        <v>#VALUE!</v>
      </c>
      <c r="H458" s="1173" t="e">
        <f t="shared" si="315"/>
        <v>#VALUE!</v>
      </c>
      <c r="I458" s="1173" t="e">
        <f t="shared" si="315"/>
        <v>#VALUE!</v>
      </c>
      <c r="J458" s="1173" t="e">
        <f t="shared" si="315"/>
        <v>#VALUE!</v>
      </c>
      <c r="K458" s="1173" t="e">
        <f t="shared" si="315"/>
        <v>#VALUE!</v>
      </c>
      <c r="L458" s="1173" t="e">
        <f t="shared" si="315"/>
        <v>#VALUE!</v>
      </c>
      <c r="M458" s="1173" t="e">
        <f t="shared" si="315"/>
        <v>#VALUE!</v>
      </c>
      <c r="N458" s="1173" t="e">
        <f t="shared" si="315"/>
        <v>#VALUE!</v>
      </c>
      <c r="O458" s="1173" t="e">
        <f t="shared" si="315"/>
        <v>#VALUE!</v>
      </c>
      <c r="P458" s="1173" t="e">
        <f t="shared" si="315"/>
        <v>#VALUE!</v>
      </c>
      <c r="Q458" s="1173" t="e">
        <f t="shared" si="315"/>
        <v>#VALUE!</v>
      </c>
      <c r="R458" s="1173" t="e">
        <f t="shared" si="315"/>
        <v>#VALUE!</v>
      </c>
      <c r="S458" s="1173" t="e">
        <f t="shared" si="315"/>
        <v>#VALUE!</v>
      </c>
      <c r="T458" s="1173" t="e">
        <f t="shared" si="315"/>
        <v>#VALUE!</v>
      </c>
      <c r="U458" s="1173" t="e">
        <f t="shared" si="315"/>
        <v>#VALUE!</v>
      </c>
      <c r="V458" s="1173" t="e">
        <f t="shared" si="315"/>
        <v>#VALUE!</v>
      </c>
      <c r="W458" s="1173" t="e">
        <f t="shared" si="315"/>
        <v>#VALUE!</v>
      </c>
      <c r="X458" s="1173" t="e">
        <f t="shared" si="315"/>
        <v>#VALUE!</v>
      </c>
      <c r="Y458" s="1173" t="e">
        <f t="shared" si="315"/>
        <v>#VALUE!</v>
      </c>
      <c r="Z458" s="1173" t="e">
        <f t="shared" si="315"/>
        <v>#VALUE!</v>
      </c>
      <c r="AA458" s="1173" t="e">
        <f t="shared" si="315"/>
        <v>#VALUE!</v>
      </c>
      <c r="AB458" s="1173" t="e">
        <f t="shared" si="315"/>
        <v>#VALUE!</v>
      </c>
      <c r="AC458" s="1173" t="e">
        <f t="shared" si="315"/>
        <v>#VALUE!</v>
      </c>
      <c r="AD458" s="1173" t="e">
        <f t="shared" si="315"/>
        <v>#VALUE!</v>
      </c>
      <c r="AE458" s="1173" t="e">
        <f t="shared" si="315"/>
        <v>#VALUE!</v>
      </c>
      <c r="AF458" s="1173" t="e">
        <f t="shared" si="315"/>
        <v>#VALUE!</v>
      </c>
      <c r="AG458" s="1173" t="e">
        <f t="shared" si="315"/>
        <v>#VALUE!</v>
      </c>
      <c r="AH458" s="1173" t="e">
        <f t="shared" si="315"/>
        <v>#VALUE!</v>
      </c>
      <c r="AI458" s="1173" t="e">
        <f t="shared" si="315"/>
        <v>#VALUE!</v>
      </c>
      <c r="AJ458" s="1173" t="e">
        <f t="shared" si="315"/>
        <v>#VALUE!</v>
      </c>
      <c r="AK458" s="3414"/>
      <c r="AL458" s="3417"/>
      <c r="AM458" s="3420"/>
      <c r="AN458" s="3367"/>
      <c r="AO458" s="3365"/>
      <c r="AQ458" s="3388"/>
      <c r="AR458" s="3388"/>
    </row>
    <row r="459" spans="2:44" s="1242" customFormat="1">
      <c r="B459" s="3407"/>
      <c r="C459" s="3408"/>
      <c r="D459" s="3409"/>
      <c r="E459" s="1240" t="s">
        <v>846</v>
      </c>
      <c r="F459" s="1241" t="str">
        <f>IFERROR(TEXT(WEEKDAY(+F458),"aaa"),"")</f>
        <v/>
      </c>
      <c r="G459" s="1241" t="str">
        <f t="shared" ref="G459:AJ459" si="316">IFERROR(TEXT(WEEKDAY(+G458),"aaa"),"")</f>
        <v/>
      </c>
      <c r="H459" s="1241" t="str">
        <f t="shared" si="316"/>
        <v/>
      </c>
      <c r="I459" s="1241" t="str">
        <f t="shared" si="316"/>
        <v/>
      </c>
      <c r="J459" s="1241" t="str">
        <f t="shared" si="316"/>
        <v/>
      </c>
      <c r="K459" s="1241" t="str">
        <f t="shared" si="316"/>
        <v/>
      </c>
      <c r="L459" s="1241" t="str">
        <f t="shared" si="316"/>
        <v/>
      </c>
      <c r="M459" s="1241" t="str">
        <f t="shared" si="316"/>
        <v/>
      </c>
      <c r="N459" s="1241" t="str">
        <f t="shared" si="316"/>
        <v/>
      </c>
      <c r="O459" s="1241" t="str">
        <f t="shared" si="316"/>
        <v/>
      </c>
      <c r="P459" s="1241" t="str">
        <f t="shared" si="316"/>
        <v/>
      </c>
      <c r="Q459" s="1241" t="str">
        <f t="shared" si="316"/>
        <v/>
      </c>
      <c r="R459" s="1241" t="str">
        <f t="shared" si="316"/>
        <v/>
      </c>
      <c r="S459" s="1241" t="str">
        <f t="shared" si="316"/>
        <v/>
      </c>
      <c r="T459" s="1241" t="str">
        <f t="shared" si="316"/>
        <v/>
      </c>
      <c r="U459" s="1241" t="str">
        <f t="shared" si="316"/>
        <v/>
      </c>
      <c r="V459" s="1241" t="str">
        <f t="shared" si="316"/>
        <v/>
      </c>
      <c r="W459" s="1241" t="str">
        <f t="shared" si="316"/>
        <v/>
      </c>
      <c r="X459" s="1241" t="str">
        <f t="shared" si="316"/>
        <v/>
      </c>
      <c r="Y459" s="1241" t="str">
        <f t="shared" si="316"/>
        <v/>
      </c>
      <c r="Z459" s="1241" t="str">
        <f t="shared" si="316"/>
        <v/>
      </c>
      <c r="AA459" s="1241" t="str">
        <f t="shared" si="316"/>
        <v/>
      </c>
      <c r="AB459" s="1241" t="str">
        <f t="shared" si="316"/>
        <v/>
      </c>
      <c r="AC459" s="1241" t="str">
        <f t="shared" si="316"/>
        <v/>
      </c>
      <c r="AD459" s="1241" t="str">
        <f t="shared" si="316"/>
        <v/>
      </c>
      <c r="AE459" s="1241" t="str">
        <f t="shared" si="316"/>
        <v/>
      </c>
      <c r="AF459" s="1241" t="str">
        <f t="shared" si="316"/>
        <v/>
      </c>
      <c r="AG459" s="1241" t="str">
        <f t="shared" si="316"/>
        <v/>
      </c>
      <c r="AH459" s="1241" t="str">
        <f t="shared" si="316"/>
        <v/>
      </c>
      <c r="AI459" s="1241" t="str">
        <f t="shared" si="316"/>
        <v/>
      </c>
      <c r="AJ459" s="1241" t="str">
        <f t="shared" si="316"/>
        <v/>
      </c>
      <c r="AK459" s="3414"/>
      <c r="AL459" s="3417"/>
      <c r="AM459" s="3420"/>
      <c r="AN459" s="3367"/>
      <c r="AO459" s="3365"/>
      <c r="AP459" s="1112"/>
      <c r="AQ459" s="3388"/>
      <c r="AR459" s="3388"/>
    </row>
    <row r="460" spans="2:44" s="1242" customFormat="1" ht="21" customHeight="1">
      <c r="B460" s="1243" t="s">
        <v>1991</v>
      </c>
      <c r="C460" s="1244" t="s">
        <v>1992</v>
      </c>
      <c r="D460" s="1180" t="s">
        <v>1972</v>
      </c>
      <c r="E460" s="1181" t="s">
        <v>1994</v>
      </c>
      <c r="F460" s="1182" t="s">
        <v>891</v>
      </c>
      <c r="G460" s="1183" t="s">
        <v>891</v>
      </c>
      <c r="H460" s="1183" t="s">
        <v>891</v>
      </c>
      <c r="I460" s="1183" t="s">
        <v>891</v>
      </c>
      <c r="J460" s="1183" t="s">
        <v>891</v>
      </c>
      <c r="K460" s="1183" t="s">
        <v>891</v>
      </c>
      <c r="L460" s="1183" t="s">
        <v>891</v>
      </c>
      <c r="M460" s="1183" t="s">
        <v>891</v>
      </c>
      <c r="N460" s="1183" t="s">
        <v>891</v>
      </c>
      <c r="O460" s="1183" t="s">
        <v>891</v>
      </c>
      <c r="P460" s="1183" t="s">
        <v>891</v>
      </c>
      <c r="Q460" s="1183" t="s">
        <v>891</v>
      </c>
      <c r="R460" s="1183" t="s">
        <v>891</v>
      </c>
      <c r="S460" s="1183" t="s">
        <v>891</v>
      </c>
      <c r="T460" s="1183" t="s">
        <v>891</v>
      </c>
      <c r="U460" s="1183" t="s">
        <v>891</v>
      </c>
      <c r="V460" s="1183" t="s">
        <v>891</v>
      </c>
      <c r="W460" s="1183" t="s">
        <v>891</v>
      </c>
      <c r="X460" s="1183" t="s">
        <v>891</v>
      </c>
      <c r="Y460" s="1183" t="s">
        <v>891</v>
      </c>
      <c r="Z460" s="1183" t="s">
        <v>891</v>
      </c>
      <c r="AA460" s="1183" t="s">
        <v>891</v>
      </c>
      <c r="AB460" s="1183" t="s">
        <v>891</v>
      </c>
      <c r="AC460" s="1183" t="s">
        <v>891</v>
      </c>
      <c r="AD460" s="1183" t="s">
        <v>891</v>
      </c>
      <c r="AE460" s="1183" t="s">
        <v>891</v>
      </c>
      <c r="AF460" s="1183" t="s">
        <v>891</v>
      </c>
      <c r="AG460" s="1183" t="s">
        <v>891</v>
      </c>
      <c r="AH460" s="1183" t="s">
        <v>891</v>
      </c>
      <c r="AI460" s="1183" t="s">
        <v>891</v>
      </c>
      <c r="AJ460" s="1265" t="s">
        <v>891</v>
      </c>
      <c r="AK460" s="3415"/>
      <c r="AL460" s="3418"/>
      <c r="AM460" s="3421"/>
      <c r="AN460" s="1185" t="s">
        <v>2008</v>
      </c>
      <c r="AO460" s="1184" t="s">
        <v>889</v>
      </c>
      <c r="AP460" s="1112"/>
      <c r="AQ460" s="3389"/>
      <c r="AR460" s="3389"/>
    </row>
    <row r="461" spans="2:44" s="1242" customFormat="1" ht="13.5" customHeight="1">
      <c r="B461" s="3392" t="s">
        <v>856</v>
      </c>
      <c r="C461" s="3395" t="s">
        <v>857</v>
      </c>
      <c r="D461" s="1186" t="s">
        <v>1981</v>
      </c>
      <c r="E461" s="1187"/>
      <c r="F461" s="1266"/>
      <c r="G461" s="1252"/>
      <c r="H461" s="1252"/>
      <c r="I461" s="1252"/>
      <c r="J461" s="1252"/>
      <c r="K461" s="1252"/>
      <c r="L461" s="1252"/>
      <c r="M461" s="1252"/>
      <c r="N461" s="1252"/>
      <c r="O461" s="1252"/>
      <c r="P461" s="1252"/>
      <c r="Q461" s="1252"/>
      <c r="R461" s="1252"/>
      <c r="S461" s="1252"/>
      <c r="T461" s="1252"/>
      <c r="U461" s="1252"/>
      <c r="V461" s="1252"/>
      <c r="W461" s="1252"/>
      <c r="X461" s="1252"/>
      <c r="Y461" s="1252"/>
      <c r="Z461" s="1252"/>
      <c r="AA461" s="1252"/>
      <c r="AB461" s="1252"/>
      <c r="AC461" s="1252"/>
      <c r="AD461" s="1252"/>
      <c r="AE461" s="1252"/>
      <c r="AF461" s="1252"/>
      <c r="AG461" s="1252"/>
      <c r="AH461" s="1252"/>
      <c r="AI461" s="1252"/>
      <c r="AJ461" s="1267"/>
      <c r="AK461" s="1191">
        <f>IF(D461="","",COUNT($F$458:$AJ$458)-AL461)</f>
        <v>0</v>
      </c>
      <c r="AL461" s="1192">
        <f>IF(D461="","",AQ461+AR461)</f>
        <v>0</v>
      </c>
      <c r="AM461" s="1192">
        <f>IF(D461="","",COUNTIF(F461:AJ461,"休"))</f>
        <v>0</v>
      </c>
      <c r="AN461" s="1193" t="str">
        <f>IF(D461="","",IFERROR(ROUND(AM461/AK461,3),""))</f>
        <v/>
      </c>
      <c r="AO461" s="3398" t="e">
        <f>ROUND(AVERAGE(AN461:AN476),3)</f>
        <v>#DIV/0!</v>
      </c>
      <c r="AP461" s="1112"/>
      <c r="AQ461" s="1194">
        <f>+COUNTIF(F461:AJ461,"－")</f>
        <v>0</v>
      </c>
      <c r="AR461" s="1194">
        <f>+COUNTIF(F461:AJ461,"外")</f>
        <v>0</v>
      </c>
    </row>
    <row r="462" spans="2:44" s="1242" customFormat="1" ht="13.5" customHeight="1">
      <c r="B462" s="3393"/>
      <c r="C462" s="3396"/>
      <c r="D462" s="1195" t="s">
        <v>1982</v>
      </c>
      <c r="E462" s="1187"/>
      <c r="F462" s="1196"/>
      <c r="G462" s="1197"/>
      <c r="H462" s="1197"/>
      <c r="I462" s="1197"/>
      <c r="J462" s="1197"/>
      <c r="K462" s="1197"/>
      <c r="L462" s="1197"/>
      <c r="M462" s="1197"/>
      <c r="N462" s="1197"/>
      <c r="O462" s="1197"/>
      <c r="P462" s="1197"/>
      <c r="Q462" s="1197"/>
      <c r="R462" s="1197"/>
      <c r="S462" s="1197"/>
      <c r="T462" s="1197"/>
      <c r="U462" s="1197"/>
      <c r="V462" s="1197"/>
      <c r="W462" s="1197"/>
      <c r="X462" s="1197"/>
      <c r="Y462" s="1197"/>
      <c r="Z462" s="1197"/>
      <c r="AA462" s="1197"/>
      <c r="AB462" s="1197"/>
      <c r="AC462" s="1197"/>
      <c r="AD462" s="1197"/>
      <c r="AE462" s="1197"/>
      <c r="AF462" s="1197"/>
      <c r="AG462" s="1197"/>
      <c r="AH462" s="1197"/>
      <c r="AI462" s="1197"/>
      <c r="AJ462" s="1249"/>
      <c r="AK462" s="1191">
        <f t="shared" ref="AK462:AK466" si="317">IF(D462="","",COUNT($F$458:$AJ$458)-AL462)</f>
        <v>0</v>
      </c>
      <c r="AL462" s="1192">
        <f t="shared" ref="AL462:AL466" si="318">IF(D462="","",AQ462+AR462)</f>
        <v>0</v>
      </c>
      <c r="AM462" s="1192">
        <f t="shared" ref="AM462:AM466" si="319">IF(D462="","",COUNTIF(F462:AJ462,"休"))</f>
        <v>0</v>
      </c>
      <c r="AN462" s="1193" t="str">
        <f t="shared" ref="AN462:AN466" si="320">IF(D462="","",IFERROR(ROUND(AM462/AK462,3),""))</f>
        <v/>
      </c>
      <c r="AO462" s="3399"/>
      <c r="AP462" s="1112"/>
      <c r="AQ462" s="1194">
        <f>+COUNTIF(F462:AJ462,"－")</f>
        <v>0</v>
      </c>
      <c r="AR462" s="1194">
        <f>+COUNTIF(F462:AJ462,"外")</f>
        <v>0</v>
      </c>
    </row>
    <row r="463" spans="2:44" s="1242" customFormat="1">
      <c r="B463" s="3393"/>
      <c r="C463" s="3396"/>
      <c r="D463" s="1201" t="s">
        <v>1983</v>
      </c>
      <c r="E463" s="1187"/>
      <c r="F463" s="1196"/>
      <c r="G463" s="1197"/>
      <c r="H463" s="1197"/>
      <c r="I463" s="1197"/>
      <c r="J463" s="1197"/>
      <c r="K463" s="1197"/>
      <c r="L463" s="1197"/>
      <c r="M463" s="1197"/>
      <c r="N463" s="1197"/>
      <c r="O463" s="1197"/>
      <c r="P463" s="1197"/>
      <c r="Q463" s="1197"/>
      <c r="R463" s="1197"/>
      <c r="S463" s="1197"/>
      <c r="T463" s="1197"/>
      <c r="U463" s="1197"/>
      <c r="V463" s="1197"/>
      <c r="W463" s="1197"/>
      <c r="X463" s="1197"/>
      <c r="Y463" s="1197"/>
      <c r="Z463" s="1197"/>
      <c r="AA463" s="1197"/>
      <c r="AB463" s="1197"/>
      <c r="AC463" s="1197"/>
      <c r="AD463" s="1197"/>
      <c r="AE463" s="1197"/>
      <c r="AF463" s="1197"/>
      <c r="AG463" s="1197"/>
      <c r="AH463" s="1197"/>
      <c r="AI463" s="1197"/>
      <c r="AJ463" s="1249"/>
      <c r="AK463" s="1191">
        <f t="shared" si="317"/>
        <v>0</v>
      </c>
      <c r="AL463" s="1192">
        <f t="shared" si="318"/>
        <v>0</v>
      </c>
      <c r="AM463" s="1192">
        <f t="shared" si="319"/>
        <v>0</v>
      </c>
      <c r="AN463" s="1193" t="str">
        <f t="shared" si="320"/>
        <v/>
      </c>
      <c r="AO463" s="3399"/>
      <c r="AP463" s="1112"/>
      <c r="AQ463" s="1194">
        <f>+COUNTIF(F463:AJ463,"－")</f>
        <v>0</v>
      </c>
      <c r="AR463" s="1194">
        <f t="shared" ref="AR463:AR466" si="321">+COUNTIF(F463:AJ463,"外")</f>
        <v>0</v>
      </c>
    </row>
    <row r="464" spans="2:44" s="1242" customFormat="1">
      <c r="B464" s="3393"/>
      <c r="C464" s="3396"/>
      <c r="D464" s="1201" t="s">
        <v>1984</v>
      </c>
      <c r="E464" s="1202"/>
      <c r="F464" s="1196"/>
      <c r="G464" s="1197"/>
      <c r="H464" s="1197"/>
      <c r="I464" s="1197"/>
      <c r="J464" s="1197"/>
      <c r="K464" s="1197"/>
      <c r="L464" s="1197"/>
      <c r="M464" s="1197"/>
      <c r="N464" s="1197"/>
      <c r="O464" s="1197"/>
      <c r="P464" s="1197"/>
      <c r="Q464" s="1197"/>
      <c r="R464" s="1197"/>
      <c r="S464" s="1197"/>
      <c r="T464" s="1197"/>
      <c r="U464" s="1197"/>
      <c r="V464" s="1197"/>
      <c r="W464" s="1197"/>
      <c r="X464" s="1197"/>
      <c r="Y464" s="1197"/>
      <c r="Z464" s="1197"/>
      <c r="AA464" s="1197"/>
      <c r="AB464" s="1197"/>
      <c r="AC464" s="1197"/>
      <c r="AD464" s="1197"/>
      <c r="AE464" s="1197"/>
      <c r="AF464" s="1197"/>
      <c r="AG464" s="1197"/>
      <c r="AH464" s="1197"/>
      <c r="AI464" s="1197"/>
      <c r="AJ464" s="1249"/>
      <c r="AK464" s="1191">
        <f t="shared" si="317"/>
        <v>0</v>
      </c>
      <c r="AL464" s="1192">
        <f t="shared" si="318"/>
        <v>0</v>
      </c>
      <c r="AM464" s="1192">
        <f t="shared" si="319"/>
        <v>0</v>
      </c>
      <c r="AN464" s="1193" t="str">
        <f t="shared" si="320"/>
        <v/>
      </c>
      <c r="AO464" s="3399"/>
      <c r="AP464" s="1112"/>
      <c r="AQ464" s="1194">
        <f>+COUNTIF(F464:AJ464,"－")</f>
        <v>0</v>
      </c>
      <c r="AR464" s="1194">
        <f t="shared" si="321"/>
        <v>0</v>
      </c>
    </row>
    <row r="465" spans="2:44" s="1242" customFormat="1">
      <c r="B465" s="3393"/>
      <c r="C465" s="3396"/>
      <c r="D465" s="1201" t="s">
        <v>1985</v>
      </c>
      <c r="E465" s="1187"/>
      <c r="F465" s="1196"/>
      <c r="G465" s="1197"/>
      <c r="H465" s="1197"/>
      <c r="I465" s="1197"/>
      <c r="J465" s="1197"/>
      <c r="K465" s="1197"/>
      <c r="L465" s="1197"/>
      <c r="M465" s="1197"/>
      <c r="N465" s="1197"/>
      <c r="O465" s="1197"/>
      <c r="P465" s="1197"/>
      <c r="Q465" s="1197"/>
      <c r="R465" s="1197"/>
      <c r="S465" s="1197"/>
      <c r="T465" s="1197"/>
      <c r="U465" s="1197"/>
      <c r="V465" s="1197"/>
      <c r="W465" s="1197"/>
      <c r="X465" s="1197"/>
      <c r="Y465" s="1197"/>
      <c r="Z465" s="1197"/>
      <c r="AA465" s="1197"/>
      <c r="AB465" s="1197"/>
      <c r="AC465" s="1197"/>
      <c r="AD465" s="1197"/>
      <c r="AE465" s="1197"/>
      <c r="AF465" s="1197"/>
      <c r="AG465" s="1197"/>
      <c r="AH465" s="1197"/>
      <c r="AI465" s="1197"/>
      <c r="AJ465" s="1249"/>
      <c r="AK465" s="1191">
        <f t="shared" si="317"/>
        <v>0</v>
      </c>
      <c r="AL465" s="1192">
        <f t="shared" si="318"/>
        <v>0</v>
      </c>
      <c r="AM465" s="1192">
        <f t="shared" si="319"/>
        <v>0</v>
      </c>
      <c r="AN465" s="1193" t="str">
        <f t="shared" si="320"/>
        <v/>
      </c>
      <c r="AO465" s="3399"/>
      <c r="AP465" s="1112"/>
      <c r="AQ465" s="1194">
        <f t="shared" ref="AQ465:AQ466" si="322">+COUNTIF(F465:AJ465,"－")</f>
        <v>0</v>
      </c>
      <c r="AR465" s="1194">
        <f t="shared" si="321"/>
        <v>0</v>
      </c>
    </row>
    <row r="466" spans="2:44" s="1242" customFormat="1">
      <c r="B466" s="3394"/>
      <c r="C466" s="3397"/>
      <c r="D466" s="1203">
        <f>E$29</f>
        <v>0</v>
      </c>
      <c r="E466" s="1204"/>
      <c r="F466" s="1268"/>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69"/>
      <c r="AK466" s="1191">
        <f t="shared" si="317"/>
        <v>0</v>
      </c>
      <c r="AL466" s="1192">
        <f t="shared" si="318"/>
        <v>0</v>
      </c>
      <c r="AM466" s="1209">
        <f t="shared" si="319"/>
        <v>0</v>
      </c>
      <c r="AN466" s="1193" t="str">
        <f t="shared" si="320"/>
        <v/>
      </c>
      <c r="AO466" s="3399"/>
      <c r="AP466" s="1112"/>
      <c r="AQ466" s="1194">
        <f t="shared" si="322"/>
        <v>0</v>
      </c>
      <c r="AR466" s="1194">
        <f t="shared" si="321"/>
        <v>0</v>
      </c>
    </row>
    <row r="467" spans="2:44" s="1242" customFormat="1" ht="15">
      <c r="B467" s="3392" t="s">
        <v>858</v>
      </c>
      <c r="C467" s="3395" t="s">
        <v>859</v>
      </c>
      <c r="D467" s="1180" t="s">
        <v>1972</v>
      </c>
      <c r="E467" s="1210" t="s">
        <v>1994</v>
      </c>
      <c r="F467" s="1182" t="s">
        <v>2010</v>
      </c>
      <c r="G467" s="1183" t="s">
        <v>2013</v>
      </c>
      <c r="H467" s="1183" t="s">
        <v>2013</v>
      </c>
      <c r="I467" s="1183" t="s">
        <v>2011</v>
      </c>
      <c r="J467" s="1183" t="s">
        <v>2012</v>
      </c>
      <c r="K467" s="1183" t="s">
        <v>2013</v>
      </c>
      <c r="L467" s="1183" t="s">
        <v>2013</v>
      </c>
      <c r="M467" s="1183" t="s">
        <v>2013</v>
      </c>
      <c r="N467" s="1183" t="s">
        <v>2013</v>
      </c>
      <c r="O467" s="1183" t="s">
        <v>2013</v>
      </c>
      <c r="P467" s="1183" t="s">
        <v>2010</v>
      </c>
      <c r="Q467" s="1183" t="s">
        <v>2012</v>
      </c>
      <c r="R467" s="1183" t="s">
        <v>2011</v>
      </c>
      <c r="S467" s="1183" t="s">
        <v>2013</v>
      </c>
      <c r="T467" s="1183" t="s">
        <v>2013</v>
      </c>
      <c r="U467" s="1183" t="s">
        <v>2010</v>
      </c>
      <c r="V467" s="1183" t="s">
        <v>2010</v>
      </c>
      <c r="W467" s="1183" t="s">
        <v>2010</v>
      </c>
      <c r="X467" s="1183" t="s">
        <v>2011</v>
      </c>
      <c r="Y467" s="1183" t="s">
        <v>2013</v>
      </c>
      <c r="Z467" s="1183" t="s">
        <v>2012</v>
      </c>
      <c r="AA467" s="1183" t="s">
        <v>2013</v>
      </c>
      <c r="AB467" s="1183" t="s">
        <v>2013</v>
      </c>
      <c r="AC467" s="1183" t="s">
        <v>2013</v>
      </c>
      <c r="AD467" s="1183" t="s">
        <v>2013</v>
      </c>
      <c r="AE467" s="1183" t="s">
        <v>2011</v>
      </c>
      <c r="AF467" s="1183" t="s">
        <v>2013</v>
      </c>
      <c r="AG467" s="1183" t="s">
        <v>2013</v>
      </c>
      <c r="AH467" s="1183" t="s">
        <v>2013</v>
      </c>
      <c r="AI467" s="1183" t="s">
        <v>2013</v>
      </c>
      <c r="AJ467" s="1265" t="s">
        <v>2013</v>
      </c>
      <c r="AK467" s="1212"/>
      <c r="AL467" s="1194"/>
      <c r="AM467" s="1213"/>
      <c r="AN467" s="1214"/>
      <c r="AO467" s="3399"/>
      <c r="AP467" s="1112"/>
      <c r="AQ467" s="1116"/>
      <c r="AR467" s="1116"/>
    </row>
    <row r="468" spans="2:44" s="1242" customFormat="1">
      <c r="B468" s="3393"/>
      <c r="C468" s="3396"/>
      <c r="D468" s="1215" t="s">
        <v>1981</v>
      </c>
      <c r="E468" s="1187"/>
      <c r="F468" s="1256"/>
      <c r="G468" s="1207"/>
      <c r="H468" s="1207"/>
      <c r="I468" s="1207"/>
      <c r="J468" s="1207"/>
      <c r="K468" s="1207"/>
      <c r="L468" s="1207"/>
      <c r="M468" s="1207"/>
      <c r="N468" s="1207"/>
      <c r="O468" s="1207"/>
      <c r="P468" s="1207"/>
      <c r="Q468" s="1207"/>
      <c r="R468" s="1207"/>
      <c r="S468" s="1207"/>
      <c r="T468" s="1207"/>
      <c r="U468" s="1207"/>
      <c r="V468" s="1207"/>
      <c r="W468" s="1207"/>
      <c r="X468" s="1207"/>
      <c r="Y468" s="1207"/>
      <c r="Z468" s="1207"/>
      <c r="AA468" s="1207"/>
      <c r="AB468" s="1207"/>
      <c r="AC468" s="1207"/>
      <c r="AD468" s="1207"/>
      <c r="AE468" s="1207"/>
      <c r="AF468" s="1207"/>
      <c r="AG468" s="1207"/>
      <c r="AH468" s="1207"/>
      <c r="AI468" s="1207"/>
      <c r="AJ468" s="1270"/>
      <c r="AK468" s="1191">
        <f>IF(D468="","",COUNT($F$458:$AJ$458)-AL468)</f>
        <v>0</v>
      </c>
      <c r="AL468" s="1192">
        <f>IF(D468="","",AQ468+AR468)</f>
        <v>0</v>
      </c>
      <c r="AM468" s="1192">
        <f>IF(D468="","",COUNTIF(F468:AJ468,"休"))</f>
        <v>0</v>
      </c>
      <c r="AN468" s="1193" t="str">
        <f>IF(D468="","",IFERROR(ROUND(AM468/AK468,3),""))</f>
        <v/>
      </c>
      <c r="AO468" s="3399"/>
      <c r="AP468" s="1112"/>
      <c r="AQ468" s="1194">
        <f>+COUNTIF(F468:AJ468,"－")</f>
        <v>0</v>
      </c>
      <c r="AR468" s="1194">
        <f>+COUNTIF(F468:AJ468,"外")</f>
        <v>0</v>
      </c>
    </row>
    <row r="469" spans="2:44" s="1242" customFormat="1">
      <c r="B469" s="3393"/>
      <c r="C469" s="3396"/>
      <c r="D469" s="1195" t="s">
        <v>1982</v>
      </c>
      <c r="E469" s="1216"/>
      <c r="F469" s="1196"/>
      <c r="G469" s="1197"/>
      <c r="H469" s="1197"/>
      <c r="I469" s="1197"/>
      <c r="J469" s="1197"/>
      <c r="K469" s="1197"/>
      <c r="L469" s="1197"/>
      <c r="M469" s="1197"/>
      <c r="N469" s="1197"/>
      <c r="O469" s="1197"/>
      <c r="P469" s="1197"/>
      <c r="Q469" s="1197"/>
      <c r="R469" s="1197"/>
      <c r="S469" s="1197"/>
      <c r="T469" s="1197"/>
      <c r="U469" s="1197"/>
      <c r="V469" s="1197"/>
      <c r="W469" s="1197"/>
      <c r="X469" s="1197"/>
      <c r="Y469" s="1197"/>
      <c r="Z469" s="1197"/>
      <c r="AA469" s="1197"/>
      <c r="AB469" s="1197"/>
      <c r="AC469" s="1197"/>
      <c r="AD469" s="1197"/>
      <c r="AE469" s="1197"/>
      <c r="AF469" s="1197"/>
      <c r="AG469" s="1197"/>
      <c r="AH469" s="1197"/>
      <c r="AI469" s="1197"/>
      <c r="AJ469" s="1249"/>
      <c r="AK469" s="1191">
        <f t="shared" ref="AK469:AK471" si="323">IF(D469="","",COUNT($F$458:$AJ$458)-AL469)</f>
        <v>0</v>
      </c>
      <c r="AL469" s="1192">
        <f t="shared" ref="AL469:AL471" si="324">IF(D469="","",AQ469+AR469)</f>
        <v>0</v>
      </c>
      <c r="AM469" s="1192">
        <f t="shared" ref="AM469:AM471" si="325">IF(D469="","",COUNTIF(F469:AJ469,"休"))</f>
        <v>0</v>
      </c>
      <c r="AN469" s="1193" t="str">
        <f t="shared" ref="AN469:AN471" si="326">IF(D469="","",IFERROR(ROUND(AM469/AK469,3),""))</f>
        <v/>
      </c>
      <c r="AO469" s="3399"/>
      <c r="AP469" s="1112"/>
      <c r="AQ469" s="1194">
        <f>+COUNTIF(F469:AJ469,"－")</f>
        <v>0</v>
      </c>
      <c r="AR469" s="1194">
        <f>+COUNTIF(F469:AJ469,"外")</f>
        <v>0</v>
      </c>
    </row>
    <row r="470" spans="2:44" s="1242" customFormat="1">
      <c r="B470" s="3393"/>
      <c r="C470" s="3396"/>
      <c r="D470" s="1112"/>
      <c r="E470" s="1216"/>
      <c r="F470" s="1196"/>
      <c r="G470" s="1197"/>
      <c r="H470" s="1197"/>
      <c r="I470" s="1197"/>
      <c r="J470" s="1197"/>
      <c r="K470" s="1197"/>
      <c r="L470" s="1197"/>
      <c r="M470" s="1197"/>
      <c r="N470" s="1197"/>
      <c r="O470" s="1197"/>
      <c r="P470" s="1197"/>
      <c r="Q470" s="1197"/>
      <c r="R470" s="1197"/>
      <c r="S470" s="1197"/>
      <c r="T470" s="1197"/>
      <c r="U470" s="1197"/>
      <c r="V470" s="1197"/>
      <c r="W470" s="1197"/>
      <c r="X470" s="1197"/>
      <c r="Y470" s="1197"/>
      <c r="Z470" s="1197"/>
      <c r="AA470" s="1197"/>
      <c r="AB470" s="1197"/>
      <c r="AC470" s="1197"/>
      <c r="AD470" s="1197"/>
      <c r="AE470" s="1197"/>
      <c r="AF470" s="1197"/>
      <c r="AG470" s="1197"/>
      <c r="AH470" s="1197"/>
      <c r="AI470" s="1197"/>
      <c r="AJ470" s="1249"/>
      <c r="AK470" s="1191" t="str">
        <f t="shared" si="323"/>
        <v/>
      </c>
      <c r="AL470" s="1192" t="str">
        <f t="shared" si="324"/>
        <v/>
      </c>
      <c r="AM470" s="1192" t="str">
        <f t="shared" si="325"/>
        <v/>
      </c>
      <c r="AN470" s="1193" t="str">
        <f t="shared" si="326"/>
        <v/>
      </c>
      <c r="AO470" s="3399"/>
      <c r="AP470" s="1112"/>
      <c r="AQ470" s="1194">
        <f>+COUNTIF(F470:AJ470,"－")</f>
        <v>0</v>
      </c>
      <c r="AR470" s="1194">
        <f>+COUNTIF(F470:AJ470,"外")</f>
        <v>0</v>
      </c>
    </row>
    <row r="471" spans="2:44" s="1242" customFormat="1">
      <c r="B471" s="3393"/>
      <c r="C471" s="3397"/>
      <c r="D471" s="1217"/>
      <c r="E471" s="1218"/>
      <c r="F471" s="1268"/>
      <c r="G471" s="1257"/>
      <c r="H471" s="1257"/>
      <c r="I471" s="1257"/>
      <c r="J471" s="1257"/>
      <c r="K471" s="1257"/>
      <c r="L471" s="1257"/>
      <c r="M471" s="1257"/>
      <c r="N471" s="1257"/>
      <c r="O471" s="1257"/>
      <c r="P471" s="1257"/>
      <c r="Q471" s="1257"/>
      <c r="R471" s="1257"/>
      <c r="S471" s="1257"/>
      <c r="T471" s="1257"/>
      <c r="U471" s="1257"/>
      <c r="V471" s="1257"/>
      <c r="W471" s="1257"/>
      <c r="X471" s="1257"/>
      <c r="Y471" s="1257"/>
      <c r="Z471" s="1257"/>
      <c r="AA471" s="1257"/>
      <c r="AB471" s="1257"/>
      <c r="AC471" s="1257"/>
      <c r="AD471" s="1257"/>
      <c r="AE471" s="1257"/>
      <c r="AF471" s="1257"/>
      <c r="AG471" s="1257"/>
      <c r="AH471" s="1257"/>
      <c r="AI471" s="1257"/>
      <c r="AJ471" s="1269"/>
      <c r="AK471" s="1191" t="str">
        <f t="shared" si="323"/>
        <v/>
      </c>
      <c r="AL471" s="1192" t="str">
        <f t="shared" si="324"/>
        <v/>
      </c>
      <c r="AM471" s="1192" t="str">
        <f t="shared" si="325"/>
        <v/>
      </c>
      <c r="AN471" s="1193" t="str">
        <f t="shared" si="326"/>
        <v/>
      </c>
      <c r="AO471" s="3399"/>
      <c r="AP471" s="1112"/>
      <c r="AQ471" s="1194">
        <f>+COUNTIF(F471:AJ471,"－")</f>
        <v>0</v>
      </c>
      <c r="AR471" s="1194">
        <f>+COUNTIF(F471:AJ471,"外")</f>
        <v>0</v>
      </c>
    </row>
    <row r="472" spans="2:44" s="1242" customFormat="1" ht="15">
      <c r="B472" s="3393"/>
      <c r="C472" s="3395" t="s">
        <v>860</v>
      </c>
      <c r="D472" s="1180" t="s">
        <v>1972</v>
      </c>
      <c r="E472" s="1220" t="s">
        <v>1994</v>
      </c>
      <c r="F472" s="1182" t="s">
        <v>891</v>
      </c>
      <c r="G472" s="1183" t="s">
        <v>891</v>
      </c>
      <c r="H472" s="1183" t="s">
        <v>891</v>
      </c>
      <c r="I472" s="1183" t="s">
        <v>891</v>
      </c>
      <c r="J472" s="1183" t="s">
        <v>891</v>
      </c>
      <c r="K472" s="1183" t="s">
        <v>891</v>
      </c>
      <c r="L472" s="1183" t="s">
        <v>891</v>
      </c>
      <c r="M472" s="1183" t="s">
        <v>891</v>
      </c>
      <c r="N472" s="1183" t="s">
        <v>891</v>
      </c>
      <c r="O472" s="1183" t="s">
        <v>891</v>
      </c>
      <c r="P472" s="1183" t="s">
        <v>891</v>
      </c>
      <c r="Q472" s="1183" t="s">
        <v>891</v>
      </c>
      <c r="R472" s="1183" t="s">
        <v>891</v>
      </c>
      <c r="S472" s="1183" t="s">
        <v>891</v>
      </c>
      <c r="T472" s="1183" t="s">
        <v>891</v>
      </c>
      <c r="U472" s="1183" t="s">
        <v>891</v>
      </c>
      <c r="V472" s="1183" t="s">
        <v>891</v>
      </c>
      <c r="W472" s="1183" t="s">
        <v>891</v>
      </c>
      <c r="X472" s="1183" t="s">
        <v>891</v>
      </c>
      <c r="Y472" s="1183" t="s">
        <v>891</v>
      </c>
      <c r="Z472" s="1183" t="s">
        <v>891</v>
      </c>
      <c r="AA472" s="1183" t="s">
        <v>891</v>
      </c>
      <c r="AB472" s="1183" t="s">
        <v>891</v>
      </c>
      <c r="AC472" s="1183" t="s">
        <v>891</v>
      </c>
      <c r="AD472" s="1183" t="s">
        <v>891</v>
      </c>
      <c r="AE472" s="1183" t="s">
        <v>891</v>
      </c>
      <c r="AF472" s="1183" t="s">
        <v>891</v>
      </c>
      <c r="AG472" s="1183" t="s">
        <v>891</v>
      </c>
      <c r="AH472" s="1183" t="s">
        <v>891</v>
      </c>
      <c r="AI472" s="1183" t="s">
        <v>891</v>
      </c>
      <c r="AJ472" s="1265" t="s">
        <v>891</v>
      </c>
      <c r="AK472" s="1212"/>
      <c r="AL472" s="1194"/>
      <c r="AM472" s="1221"/>
      <c r="AN472" s="1214"/>
      <c r="AO472" s="3399"/>
      <c r="AP472" s="1112"/>
      <c r="AQ472" s="1116"/>
      <c r="AR472" s="1116"/>
    </row>
    <row r="473" spans="2:44" s="1242" customFormat="1">
      <c r="B473" s="3393"/>
      <c r="C473" s="3396"/>
      <c r="D473" s="1222" t="s">
        <v>1982</v>
      </c>
      <c r="E473" s="1187"/>
      <c r="F473" s="1256"/>
      <c r="G473" s="1207"/>
      <c r="H473" s="1207"/>
      <c r="I473" s="1207"/>
      <c r="J473" s="1207"/>
      <c r="K473" s="1207"/>
      <c r="L473" s="1207"/>
      <c r="M473" s="1207"/>
      <c r="N473" s="1207"/>
      <c r="O473" s="1207"/>
      <c r="P473" s="1207"/>
      <c r="Q473" s="1207"/>
      <c r="R473" s="1207"/>
      <c r="S473" s="1207"/>
      <c r="T473" s="1207"/>
      <c r="U473" s="1207"/>
      <c r="V473" s="1207"/>
      <c r="W473" s="1207"/>
      <c r="X473" s="1207"/>
      <c r="Y473" s="1207"/>
      <c r="Z473" s="1207"/>
      <c r="AA473" s="1207"/>
      <c r="AB473" s="1207"/>
      <c r="AC473" s="1207"/>
      <c r="AD473" s="1207"/>
      <c r="AE473" s="1207"/>
      <c r="AF473" s="1207"/>
      <c r="AG473" s="1207"/>
      <c r="AH473" s="1207"/>
      <c r="AI473" s="1207"/>
      <c r="AJ473" s="1270"/>
      <c r="AK473" s="1191">
        <f>IF(D473="","",COUNT($F$458:$AJ$458)-AL473)</f>
        <v>0</v>
      </c>
      <c r="AL473" s="1192">
        <f>IF(D473="","",AQ473+AR473)</f>
        <v>0</v>
      </c>
      <c r="AM473" s="1192">
        <f>IF(D473="","",COUNTIF(F473:AJ473,"休"))</f>
        <v>0</v>
      </c>
      <c r="AN473" s="1193" t="str">
        <f>IF(D473="","",IFERROR(ROUND(AM473/AK473,3),""))</f>
        <v/>
      </c>
      <c r="AO473" s="3399"/>
      <c r="AP473" s="1112"/>
      <c r="AQ473" s="1194">
        <f>+COUNTIF(F473:AJ473,"－")</f>
        <v>0</v>
      </c>
      <c r="AR473" s="1194">
        <f>+COUNTIF(F473:AJ473,"外")</f>
        <v>0</v>
      </c>
    </row>
    <row r="474" spans="2:44" s="1242" customFormat="1">
      <c r="B474" s="3393"/>
      <c r="C474" s="3396"/>
      <c r="D474" s="1112"/>
      <c r="E474" s="1216"/>
      <c r="F474" s="1196"/>
      <c r="G474" s="1197"/>
      <c r="H474" s="1197"/>
      <c r="I474" s="1197"/>
      <c r="J474" s="1197"/>
      <c r="K474" s="1197"/>
      <c r="L474" s="1197"/>
      <c r="M474" s="1197"/>
      <c r="N474" s="1197"/>
      <c r="O474" s="1197"/>
      <c r="P474" s="1197"/>
      <c r="Q474" s="1197"/>
      <c r="R474" s="1197"/>
      <c r="S474" s="1197"/>
      <c r="T474" s="1197"/>
      <c r="U474" s="1197"/>
      <c r="V474" s="1197"/>
      <c r="W474" s="1197"/>
      <c r="X474" s="1197"/>
      <c r="Y474" s="1197"/>
      <c r="Z474" s="1197"/>
      <c r="AA474" s="1197"/>
      <c r="AB474" s="1197"/>
      <c r="AC474" s="1197"/>
      <c r="AD474" s="1197"/>
      <c r="AE474" s="1197"/>
      <c r="AF474" s="1197"/>
      <c r="AG474" s="1197"/>
      <c r="AH474" s="1197"/>
      <c r="AI474" s="1197"/>
      <c r="AJ474" s="1249"/>
      <c r="AK474" s="1191" t="str">
        <f t="shared" ref="AK474:AK476" si="327">IF(D474="","",COUNT($F$458:$AJ$458)-AL474)</f>
        <v/>
      </c>
      <c r="AL474" s="1192" t="str">
        <f t="shared" ref="AL474:AL476" si="328">IF(D474="","",AQ474+AR474)</f>
        <v/>
      </c>
      <c r="AM474" s="1192" t="str">
        <f t="shared" ref="AM474:AM476" si="329">IF(D474="","",COUNTIF(F474:AJ474,"休"))</f>
        <v/>
      </c>
      <c r="AN474" s="1193" t="str">
        <f t="shared" ref="AN474:AN476" si="330">IF(D474="","",IFERROR(ROUND(AM474/AK474,3),""))</f>
        <v/>
      </c>
      <c r="AO474" s="3399"/>
      <c r="AP474" s="1112"/>
      <c r="AQ474" s="1194">
        <f>+COUNTIF(F474:AJ474,"－")</f>
        <v>0</v>
      </c>
      <c r="AR474" s="1194">
        <f>+COUNTIF(F474:AJ474,"外")</f>
        <v>0</v>
      </c>
    </row>
    <row r="475" spans="2:44" s="1242" customFormat="1">
      <c r="B475" s="3393"/>
      <c r="C475" s="3396"/>
      <c r="D475" s="1224"/>
      <c r="E475" s="1216"/>
      <c r="F475" s="1196"/>
      <c r="G475" s="1197"/>
      <c r="H475" s="1197"/>
      <c r="I475" s="1197"/>
      <c r="J475" s="1197"/>
      <c r="K475" s="1197"/>
      <c r="L475" s="1197"/>
      <c r="M475" s="1197"/>
      <c r="N475" s="1197"/>
      <c r="O475" s="1197"/>
      <c r="P475" s="1197"/>
      <c r="Q475" s="1197"/>
      <c r="R475" s="1197"/>
      <c r="S475" s="1197"/>
      <c r="T475" s="1197"/>
      <c r="U475" s="1197"/>
      <c r="V475" s="1197"/>
      <c r="W475" s="1197"/>
      <c r="X475" s="1197"/>
      <c r="Y475" s="1197"/>
      <c r="Z475" s="1197"/>
      <c r="AA475" s="1197"/>
      <c r="AB475" s="1197"/>
      <c r="AC475" s="1197"/>
      <c r="AD475" s="1197"/>
      <c r="AE475" s="1197"/>
      <c r="AF475" s="1197"/>
      <c r="AG475" s="1197"/>
      <c r="AH475" s="1197"/>
      <c r="AI475" s="1197"/>
      <c r="AJ475" s="1249"/>
      <c r="AK475" s="1191" t="str">
        <f t="shared" si="327"/>
        <v/>
      </c>
      <c r="AL475" s="1192" t="str">
        <f t="shared" si="328"/>
        <v/>
      </c>
      <c r="AM475" s="1192" t="str">
        <f t="shared" si="329"/>
        <v/>
      </c>
      <c r="AN475" s="1193" t="str">
        <f t="shared" si="330"/>
        <v/>
      </c>
      <c r="AO475" s="3399"/>
      <c r="AP475" s="1112"/>
      <c r="AQ475" s="1194">
        <f>+COUNTIF(F475:AJ475,"－")</f>
        <v>0</v>
      </c>
      <c r="AR475" s="1194">
        <f>+COUNTIF(F475:AJ475,"外")</f>
        <v>0</v>
      </c>
    </row>
    <row r="476" spans="2:44" s="1242" customFormat="1" ht="14.25" thickBot="1">
      <c r="B476" s="3394"/>
      <c r="C476" s="3397"/>
      <c r="D476" s="1217"/>
      <c r="E476" s="1218"/>
      <c r="F476" s="1268"/>
      <c r="G476" s="1257"/>
      <c r="H476" s="1257"/>
      <c r="I476" s="1257"/>
      <c r="J476" s="1257"/>
      <c r="K476" s="1257"/>
      <c r="L476" s="1257"/>
      <c r="M476" s="1257"/>
      <c r="N476" s="1257"/>
      <c r="O476" s="1257"/>
      <c r="P476" s="1257"/>
      <c r="Q476" s="1257"/>
      <c r="R476" s="1257"/>
      <c r="S476" s="1257"/>
      <c r="T476" s="1257"/>
      <c r="U476" s="1257"/>
      <c r="V476" s="1257"/>
      <c r="W476" s="1257"/>
      <c r="X476" s="1257"/>
      <c r="Y476" s="1257"/>
      <c r="Z476" s="1257"/>
      <c r="AA476" s="1257"/>
      <c r="AB476" s="1257"/>
      <c r="AC476" s="1257"/>
      <c r="AD476" s="1257"/>
      <c r="AE476" s="1257"/>
      <c r="AF476" s="1257"/>
      <c r="AG476" s="1257"/>
      <c r="AH476" s="1257"/>
      <c r="AI476" s="1257"/>
      <c r="AJ476" s="1269"/>
      <c r="AK476" s="1227" t="str">
        <f t="shared" si="327"/>
        <v/>
      </c>
      <c r="AL476" s="1209" t="str">
        <f t="shared" si="328"/>
        <v/>
      </c>
      <c r="AM476" s="1209" t="str">
        <f t="shared" si="329"/>
        <v/>
      </c>
      <c r="AN476" s="1193" t="str">
        <f t="shared" si="330"/>
        <v/>
      </c>
      <c r="AO476" s="3400"/>
      <c r="AP476" s="1112"/>
      <c r="AQ476" s="1194">
        <f>+COUNTIF(F476:AJ476,"－")</f>
        <v>0</v>
      </c>
      <c r="AR476" s="1194">
        <f>+COUNTIF(F476:AJ476,"外")</f>
        <v>0</v>
      </c>
    </row>
    <row r="477" spans="2:44" s="1242" customFormat="1" ht="14.25" thickBot="1">
      <c r="B477" s="1229"/>
      <c r="C477" s="1230"/>
      <c r="D477" s="1224"/>
      <c r="E477" s="1166"/>
      <c r="F477" s="1190"/>
      <c r="G477" s="1190"/>
      <c r="H477" s="1190"/>
      <c r="I477" s="1190"/>
      <c r="J477" s="1190"/>
      <c r="K477" s="1190"/>
      <c r="L477" s="1190"/>
      <c r="M477" s="1190"/>
      <c r="N477" s="1190"/>
      <c r="O477" s="1190"/>
      <c r="P477" s="1190"/>
      <c r="Q477" s="1190"/>
      <c r="R477" s="1190"/>
      <c r="S477" s="1190"/>
      <c r="T477" s="1190"/>
      <c r="U477" s="1190"/>
      <c r="V477" s="1190"/>
      <c r="W477" s="1190"/>
      <c r="X477" s="1190"/>
      <c r="Y477" s="1190"/>
      <c r="Z477" s="1190"/>
      <c r="AA477" s="1190"/>
      <c r="AB477" s="1190"/>
      <c r="AC477" s="1190"/>
      <c r="AD477" s="1190"/>
      <c r="AE477" s="1190"/>
      <c r="AF477" s="1190"/>
      <c r="AG477" s="1190"/>
      <c r="AH477" s="1190"/>
      <c r="AI477" s="1190"/>
      <c r="AJ477" s="1190"/>
      <c r="AK477" s="1231"/>
      <c r="AL477" s="1232"/>
      <c r="AM477" s="1232"/>
      <c r="AN477" s="1233" t="s">
        <v>1998</v>
      </c>
      <c r="AO477" s="1234" t="e">
        <f>IF(AO461&gt;=0.285,"OK","NG")</f>
        <v>#DIV/0!</v>
      </c>
      <c r="AP477" s="1112"/>
      <c r="AQ477" s="1232"/>
      <c r="AR477" s="1232"/>
    </row>
    <row r="479" spans="2:44" hidden="1">
      <c r="F479" s="1113" t="e">
        <f>YEAR(F482)</f>
        <v>#VALUE!</v>
      </c>
      <c r="G479" s="1113" t="e">
        <f>MONTH(F482)</f>
        <v>#VALUE!</v>
      </c>
    </row>
    <row r="480" spans="2:44">
      <c r="B480" s="3401"/>
      <c r="C480" s="3402"/>
      <c r="D480" s="3403"/>
      <c r="E480" s="1236" t="s">
        <v>1986</v>
      </c>
      <c r="F480" s="3410" t="e">
        <f>F482</f>
        <v>#VALUE!</v>
      </c>
      <c r="G480" s="3411"/>
      <c r="H480" s="3411"/>
      <c r="I480" s="3411"/>
      <c r="J480" s="3411"/>
      <c r="K480" s="3411"/>
      <c r="L480" s="3411"/>
      <c r="M480" s="3411"/>
      <c r="N480" s="3411"/>
      <c r="O480" s="3411"/>
      <c r="P480" s="3411"/>
      <c r="Q480" s="3411"/>
      <c r="R480" s="3411"/>
      <c r="S480" s="3411"/>
      <c r="T480" s="3411"/>
      <c r="U480" s="3411"/>
      <c r="V480" s="3411"/>
      <c r="W480" s="3411"/>
      <c r="X480" s="3411"/>
      <c r="Y480" s="3411"/>
      <c r="Z480" s="3411"/>
      <c r="AA480" s="3411"/>
      <c r="AB480" s="3411"/>
      <c r="AC480" s="3411"/>
      <c r="AD480" s="3411"/>
      <c r="AE480" s="3411"/>
      <c r="AF480" s="3411"/>
      <c r="AG480" s="3411"/>
      <c r="AH480" s="3411"/>
      <c r="AI480" s="3411"/>
      <c r="AJ480" s="3411"/>
      <c r="AK480" s="3413" t="s">
        <v>861</v>
      </c>
      <c r="AL480" s="3416" t="s">
        <v>862</v>
      </c>
      <c r="AM480" s="3419" t="s">
        <v>854</v>
      </c>
      <c r="AN480" s="3367" t="s">
        <v>1987</v>
      </c>
      <c r="AO480" s="3365" t="s">
        <v>1988</v>
      </c>
      <c r="AQ480" s="3388" t="s">
        <v>1989</v>
      </c>
      <c r="AR480" s="3388" t="s">
        <v>890</v>
      </c>
    </row>
    <row r="481" spans="2:44" hidden="1">
      <c r="B481" s="3404"/>
      <c r="C481" s="3405"/>
      <c r="D481" s="3406"/>
      <c r="E481" s="1237"/>
      <c r="F481" s="1173" t="e">
        <f>DATE($F479,$G479,1)</f>
        <v>#VALUE!</v>
      </c>
      <c r="G481" s="1173" t="e">
        <f t="shared" ref="G481:AJ481" si="331">F481+1</f>
        <v>#VALUE!</v>
      </c>
      <c r="H481" s="1173" t="e">
        <f t="shared" si="331"/>
        <v>#VALUE!</v>
      </c>
      <c r="I481" s="1173" t="e">
        <f t="shared" si="331"/>
        <v>#VALUE!</v>
      </c>
      <c r="J481" s="1173" t="e">
        <f t="shared" si="331"/>
        <v>#VALUE!</v>
      </c>
      <c r="K481" s="1173" t="e">
        <f t="shared" si="331"/>
        <v>#VALUE!</v>
      </c>
      <c r="L481" s="1173" t="e">
        <f t="shared" si="331"/>
        <v>#VALUE!</v>
      </c>
      <c r="M481" s="1173" t="e">
        <f t="shared" si="331"/>
        <v>#VALUE!</v>
      </c>
      <c r="N481" s="1173" t="e">
        <f t="shared" si="331"/>
        <v>#VALUE!</v>
      </c>
      <c r="O481" s="1173" t="e">
        <f t="shared" si="331"/>
        <v>#VALUE!</v>
      </c>
      <c r="P481" s="1173" t="e">
        <f t="shared" si="331"/>
        <v>#VALUE!</v>
      </c>
      <c r="Q481" s="1173" t="e">
        <f t="shared" si="331"/>
        <v>#VALUE!</v>
      </c>
      <c r="R481" s="1173" t="e">
        <f t="shared" si="331"/>
        <v>#VALUE!</v>
      </c>
      <c r="S481" s="1173" t="e">
        <f t="shared" si="331"/>
        <v>#VALUE!</v>
      </c>
      <c r="T481" s="1173" t="e">
        <f t="shared" si="331"/>
        <v>#VALUE!</v>
      </c>
      <c r="U481" s="1173" t="e">
        <f t="shared" si="331"/>
        <v>#VALUE!</v>
      </c>
      <c r="V481" s="1173" t="e">
        <f t="shared" si="331"/>
        <v>#VALUE!</v>
      </c>
      <c r="W481" s="1173" t="e">
        <f t="shared" si="331"/>
        <v>#VALUE!</v>
      </c>
      <c r="X481" s="1173" t="e">
        <f t="shared" si="331"/>
        <v>#VALUE!</v>
      </c>
      <c r="Y481" s="1173" t="e">
        <f t="shared" si="331"/>
        <v>#VALUE!</v>
      </c>
      <c r="Z481" s="1173" t="e">
        <f t="shared" si="331"/>
        <v>#VALUE!</v>
      </c>
      <c r="AA481" s="1173" t="e">
        <f t="shared" si="331"/>
        <v>#VALUE!</v>
      </c>
      <c r="AB481" s="1173" t="e">
        <f t="shared" si="331"/>
        <v>#VALUE!</v>
      </c>
      <c r="AC481" s="1173" t="e">
        <f t="shared" si="331"/>
        <v>#VALUE!</v>
      </c>
      <c r="AD481" s="1173" t="e">
        <f t="shared" si="331"/>
        <v>#VALUE!</v>
      </c>
      <c r="AE481" s="1173" t="e">
        <f t="shared" si="331"/>
        <v>#VALUE!</v>
      </c>
      <c r="AF481" s="1173" t="e">
        <f t="shared" si="331"/>
        <v>#VALUE!</v>
      </c>
      <c r="AG481" s="1173" t="e">
        <f t="shared" si="331"/>
        <v>#VALUE!</v>
      </c>
      <c r="AH481" s="1173" t="e">
        <f t="shared" si="331"/>
        <v>#VALUE!</v>
      </c>
      <c r="AI481" s="1173" t="e">
        <f t="shared" si="331"/>
        <v>#VALUE!</v>
      </c>
      <c r="AJ481" s="1173" t="e">
        <f t="shared" si="331"/>
        <v>#VALUE!</v>
      </c>
      <c r="AK481" s="3414"/>
      <c r="AL481" s="3417"/>
      <c r="AM481" s="3420"/>
      <c r="AN481" s="3367"/>
      <c r="AO481" s="3365"/>
      <c r="AQ481" s="3388"/>
      <c r="AR481" s="3388"/>
    </row>
    <row r="482" spans="2:44">
      <c r="B482" s="3404"/>
      <c r="C482" s="3405"/>
      <c r="D482" s="3406"/>
      <c r="E482" s="1238" t="s">
        <v>1990</v>
      </c>
      <c r="F482" s="1239" t="e">
        <f>IF(EDATE(F457,1)&gt;$F$7,"",EDATE(F457,1))</f>
        <v>#VALUE!</v>
      </c>
      <c r="G482" s="1173" t="e">
        <f t="shared" ref="G482:AJ482" si="332">IF(G481&gt;$F$7,"",IF(F482=EOMONTH(DATE($F479,$G479,1),0),"",IF(F482="","",F482+1)))</f>
        <v>#VALUE!</v>
      </c>
      <c r="H482" s="1173" t="e">
        <f t="shared" si="332"/>
        <v>#VALUE!</v>
      </c>
      <c r="I482" s="1173" t="e">
        <f t="shared" si="332"/>
        <v>#VALUE!</v>
      </c>
      <c r="J482" s="1173" t="e">
        <f t="shared" si="332"/>
        <v>#VALUE!</v>
      </c>
      <c r="K482" s="1173" t="e">
        <f t="shared" si="332"/>
        <v>#VALUE!</v>
      </c>
      <c r="L482" s="1173" t="e">
        <f t="shared" si="332"/>
        <v>#VALUE!</v>
      </c>
      <c r="M482" s="1173" t="e">
        <f t="shared" si="332"/>
        <v>#VALUE!</v>
      </c>
      <c r="N482" s="1173" t="e">
        <f t="shared" si="332"/>
        <v>#VALUE!</v>
      </c>
      <c r="O482" s="1173" t="e">
        <f t="shared" si="332"/>
        <v>#VALUE!</v>
      </c>
      <c r="P482" s="1173" t="e">
        <f t="shared" si="332"/>
        <v>#VALUE!</v>
      </c>
      <c r="Q482" s="1173" t="e">
        <f t="shared" si="332"/>
        <v>#VALUE!</v>
      </c>
      <c r="R482" s="1173" t="e">
        <f t="shared" si="332"/>
        <v>#VALUE!</v>
      </c>
      <c r="S482" s="1173" t="e">
        <f t="shared" si="332"/>
        <v>#VALUE!</v>
      </c>
      <c r="T482" s="1173" t="e">
        <f t="shared" si="332"/>
        <v>#VALUE!</v>
      </c>
      <c r="U482" s="1173" t="e">
        <f t="shared" si="332"/>
        <v>#VALUE!</v>
      </c>
      <c r="V482" s="1173" t="e">
        <f t="shared" si="332"/>
        <v>#VALUE!</v>
      </c>
      <c r="W482" s="1173" t="e">
        <f t="shared" si="332"/>
        <v>#VALUE!</v>
      </c>
      <c r="X482" s="1173" t="e">
        <f t="shared" si="332"/>
        <v>#VALUE!</v>
      </c>
      <c r="Y482" s="1173" t="e">
        <f t="shared" si="332"/>
        <v>#VALUE!</v>
      </c>
      <c r="Z482" s="1173" t="e">
        <f t="shared" si="332"/>
        <v>#VALUE!</v>
      </c>
      <c r="AA482" s="1173" t="e">
        <f t="shared" si="332"/>
        <v>#VALUE!</v>
      </c>
      <c r="AB482" s="1173" t="e">
        <f t="shared" si="332"/>
        <v>#VALUE!</v>
      </c>
      <c r="AC482" s="1173" t="e">
        <f t="shared" si="332"/>
        <v>#VALUE!</v>
      </c>
      <c r="AD482" s="1173" t="e">
        <f t="shared" si="332"/>
        <v>#VALUE!</v>
      </c>
      <c r="AE482" s="1173" t="e">
        <f t="shared" si="332"/>
        <v>#VALUE!</v>
      </c>
      <c r="AF482" s="1173" t="e">
        <f t="shared" si="332"/>
        <v>#VALUE!</v>
      </c>
      <c r="AG482" s="1173" t="e">
        <f t="shared" si="332"/>
        <v>#VALUE!</v>
      </c>
      <c r="AH482" s="1173" t="e">
        <f t="shared" si="332"/>
        <v>#VALUE!</v>
      </c>
      <c r="AI482" s="1173" t="e">
        <f t="shared" si="332"/>
        <v>#VALUE!</v>
      </c>
      <c r="AJ482" s="1173" t="e">
        <f t="shared" si="332"/>
        <v>#VALUE!</v>
      </c>
      <c r="AK482" s="3414"/>
      <c r="AL482" s="3417"/>
      <c r="AM482" s="3420"/>
      <c r="AN482" s="3367"/>
      <c r="AO482" s="3365"/>
      <c r="AQ482" s="3388"/>
      <c r="AR482" s="3388"/>
    </row>
    <row r="483" spans="2:44" s="1242" customFormat="1">
      <c r="B483" s="3407"/>
      <c r="C483" s="3408"/>
      <c r="D483" s="3409"/>
      <c r="E483" s="1240" t="s">
        <v>846</v>
      </c>
      <c r="F483" s="1241" t="str">
        <f>IFERROR(TEXT(WEEKDAY(+F482),"aaa"),"")</f>
        <v/>
      </c>
      <c r="G483" s="1241" t="str">
        <f t="shared" ref="G483:AJ483" si="333">IFERROR(TEXT(WEEKDAY(+G482),"aaa"),"")</f>
        <v/>
      </c>
      <c r="H483" s="1241" t="str">
        <f t="shared" si="333"/>
        <v/>
      </c>
      <c r="I483" s="1241" t="str">
        <f t="shared" si="333"/>
        <v/>
      </c>
      <c r="J483" s="1241" t="str">
        <f t="shared" si="333"/>
        <v/>
      </c>
      <c r="K483" s="1241" t="str">
        <f t="shared" si="333"/>
        <v/>
      </c>
      <c r="L483" s="1241" t="str">
        <f t="shared" si="333"/>
        <v/>
      </c>
      <c r="M483" s="1241" t="str">
        <f t="shared" si="333"/>
        <v/>
      </c>
      <c r="N483" s="1241" t="str">
        <f t="shared" si="333"/>
        <v/>
      </c>
      <c r="O483" s="1241" t="str">
        <f t="shared" si="333"/>
        <v/>
      </c>
      <c r="P483" s="1241" t="str">
        <f t="shared" si="333"/>
        <v/>
      </c>
      <c r="Q483" s="1241" t="str">
        <f t="shared" si="333"/>
        <v/>
      </c>
      <c r="R483" s="1241" t="str">
        <f t="shared" si="333"/>
        <v/>
      </c>
      <c r="S483" s="1241" t="str">
        <f t="shared" si="333"/>
        <v/>
      </c>
      <c r="T483" s="1241" t="str">
        <f t="shared" si="333"/>
        <v/>
      </c>
      <c r="U483" s="1241" t="str">
        <f t="shared" si="333"/>
        <v/>
      </c>
      <c r="V483" s="1241" t="str">
        <f t="shared" si="333"/>
        <v/>
      </c>
      <c r="W483" s="1241" t="str">
        <f t="shared" si="333"/>
        <v/>
      </c>
      <c r="X483" s="1241" t="str">
        <f t="shared" si="333"/>
        <v/>
      </c>
      <c r="Y483" s="1241" t="str">
        <f t="shared" si="333"/>
        <v/>
      </c>
      <c r="Z483" s="1241" t="str">
        <f t="shared" si="333"/>
        <v/>
      </c>
      <c r="AA483" s="1241" t="str">
        <f t="shared" si="333"/>
        <v/>
      </c>
      <c r="AB483" s="1241" t="str">
        <f t="shared" si="333"/>
        <v/>
      </c>
      <c r="AC483" s="1241" t="str">
        <f t="shared" si="333"/>
        <v/>
      </c>
      <c r="AD483" s="1241" t="str">
        <f t="shared" si="333"/>
        <v/>
      </c>
      <c r="AE483" s="1241" t="str">
        <f t="shared" si="333"/>
        <v/>
      </c>
      <c r="AF483" s="1241" t="str">
        <f t="shared" si="333"/>
        <v/>
      </c>
      <c r="AG483" s="1241" t="str">
        <f t="shared" si="333"/>
        <v/>
      </c>
      <c r="AH483" s="1241" t="str">
        <f t="shared" si="333"/>
        <v/>
      </c>
      <c r="AI483" s="1241" t="str">
        <f t="shared" si="333"/>
        <v/>
      </c>
      <c r="AJ483" s="1241" t="str">
        <f t="shared" si="333"/>
        <v/>
      </c>
      <c r="AK483" s="3414"/>
      <c r="AL483" s="3417"/>
      <c r="AM483" s="3420"/>
      <c r="AN483" s="3367"/>
      <c r="AO483" s="3365"/>
      <c r="AP483" s="1112"/>
      <c r="AQ483" s="3388"/>
      <c r="AR483" s="3388"/>
    </row>
    <row r="484" spans="2:44" s="1242" customFormat="1" ht="21" customHeight="1">
      <c r="B484" s="1243" t="s">
        <v>1991</v>
      </c>
      <c r="C484" s="1244" t="s">
        <v>1971</v>
      </c>
      <c r="D484" s="1180" t="s">
        <v>1993</v>
      </c>
      <c r="E484" s="1181" t="s">
        <v>1994</v>
      </c>
      <c r="F484" s="1182" t="s">
        <v>891</v>
      </c>
      <c r="G484" s="1183" t="s">
        <v>891</v>
      </c>
      <c r="H484" s="1183" t="s">
        <v>891</v>
      </c>
      <c r="I484" s="1183" t="s">
        <v>891</v>
      </c>
      <c r="J484" s="1183" t="s">
        <v>891</v>
      </c>
      <c r="K484" s="1183" t="s">
        <v>891</v>
      </c>
      <c r="L484" s="1183" t="s">
        <v>891</v>
      </c>
      <c r="M484" s="1183" t="s">
        <v>891</v>
      </c>
      <c r="N484" s="1183" t="s">
        <v>891</v>
      </c>
      <c r="O484" s="1183" t="s">
        <v>891</v>
      </c>
      <c r="P484" s="1183" t="s">
        <v>891</v>
      </c>
      <c r="Q484" s="1183" t="s">
        <v>891</v>
      </c>
      <c r="R484" s="1183" t="s">
        <v>891</v>
      </c>
      <c r="S484" s="1183" t="s">
        <v>891</v>
      </c>
      <c r="T484" s="1183" t="s">
        <v>891</v>
      </c>
      <c r="U484" s="1183" t="s">
        <v>891</v>
      </c>
      <c r="V484" s="1183" t="s">
        <v>891</v>
      </c>
      <c r="W484" s="1183" t="s">
        <v>891</v>
      </c>
      <c r="X484" s="1183" t="s">
        <v>891</v>
      </c>
      <c r="Y484" s="1183" t="s">
        <v>891</v>
      </c>
      <c r="Z484" s="1183" t="s">
        <v>891</v>
      </c>
      <c r="AA484" s="1183" t="s">
        <v>891</v>
      </c>
      <c r="AB484" s="1183" t="s">
        <v>891</v>
      </c>
      <c r="AC484" s="1183" t="s">
        <v>891</v>
      </c>
      <c r="AD484" s="1183" t="s">
        <v>891</v>
      </c>
      <c r="AE484" s="1183" t="s">
        <v>891</v>
      </c>
      <c r="AF484" s="1183" t="s">
        <v>891</v>
      </c>
      <c r="AG484" s="1183" t="s">
        <v>891</v>
      </c>
      <c r="AH484" s="1183" t="s">
        <v>891</v>
      </c>
      <c r="AI484" s="1183" t="s">
        <v>891</v>
      </c>
      <c r="AJ484" s="1265" t="s">
        <v>891</v>
      </c>
      <c r="AK484" s="3415"/>
      <c r="AL484" s="3418"/>
      <c r="AM484" s="3421"/>
      <c r="AN484" s="1185" t="s">
        <v>1980</v>
      </c>
      <c r="AO484" s="1184" t="s">
        <v>889</v>
      </c>
      <c r="AP484" s="1112"/>
      <c r="AQ484" s="3389"/>
      <c r="AR484" s="3389"/>
    </row>
    <row r="485" spans="2:44" s="1242" customFormat="1" ht="13.5" customHeight="1">
      <c r="B485" s="3392" t="s">
        <v>856</v>
      </c>
      <c r="C485" s="3395" t="s">
        <v>857</v>
      </c>
      <c r="D485" s="1186" t="s">
        <v>1981</v>
      </c>
      <c r="E485" s="1187"/>
      <c r="F485" s="1266"/>
      <c r="G485" s="1252"/>
      <c r="H485" s="1252"/>
      <c r="I485" s="1252"/>
      <c r="J485" s="1252"/>
      <c r="K485" s="1252"/>
      <c r="L485" s="1252"/>
      <c r="M485" s="1252"/>
      <c r="N485" s="1252"/>
      <c r="O485" s="1252"/>
      <c r="P485" s="1252"/>
      <c r="Q485" s="1252"/>
      <c r="R485" s="1252"/>
      <c r="S485" s="1252"/>
      <c r="T485" s="1252"/>
      <c r="U485" s="1252"/>
      <c r="V485" s="1252"/>
      <c r="W485" s="1252"/>
      <c r="X485" s="1252"/>
      <c r="Y485" s="1252"/>
      <c r="Z485" s="1252"/>
      <c r="AA485" s="1252"/>
      <c r="AB485" s="1252"/>
      <c r="AC485" s="1252"/>
      <c r="AD485" s="1252"/>
      <c r="AE485" s="1252"/>
      <c r="AF485" s="1252"/>
      <c r="AG485" s="1252"/>
      <c r="AH485" s="1252"/>
      <c r="AI485" s="1252"/>
      <c r="AJ485" s="1267"/>
      <c r="AK485" s="1191">
        <f>IF(D485="","",COUNT($F$482:$AJ$482)-AL485)</f>
        <v>0</v>
      </c>
      <c r="AL485" s="1192">
        <f>IF(D485="","",AQ485+AR485)</f>
        <v>0</v>
      </c>
      <c r="AM485" s="1192">
        <f>IF(D485="","",COUNTIF(F485:AJ485,"休"))</f>
        <v>0</v>
      </c>
      <c r="AN485" s="1193" t="str">
        <f>IF(D485="","",IFERROR(ROUND(AM485/AK485,3),""))</f>
        <v/>
      </c>
      <c r="AO485" s="3398" t="e">
        <f>ROUND(AVERAGE(AN485:AN500),3)</f>
        <v>#DIV/0!</v>
      </c>
      <c r="AP485" s="1112"/>
      <c r="AQ485" s="1194">
        <f>+COUNTIF(F485:AJ485,"－")</f>
        <v>0</v>
      </c>
      <c r="AR485" s="1194">
        <f>+COUNTIF(F485:AJ485,"外")</f>
        <v>0</v>
      </c>
    </row>
    <row r="486" spans="2:44" s="1242" customFormat="1" ht="13.5" customHeight="1">
      <c r="B486" s="3393"/>
      <c r="C486" s="3396"/>
      <c r="D486" s="1195" t="s">
        <v>1982</v>
      </c>
      <c r="E486" s="1187"/>
      <c r="F486" s="1196"/>
      <c r="G486" s="1197"/>
      <c r="H486" s="1197"/>
      <c r="I486" s="1197"/>
      <c r="J486" s="1197"/>
      <c r="K486" s="1197"/>
      <c r="L486" s="1197"/>
      <c r="M486" s="1197"/>
      <c r="N486" s="1197"/>
      <c r="O486" s="1197"/>
      <c r="P486" s="1197"/>
      <c r="Q486" s="1197"/>
      <c r="R486" s="1197"/>
      <c r="S486" s="1197"/>
      <c r="T486" s="1197"/>
      <c r="U486" s="1197"/>
      <c r="V486" s="1197"/>
      <c r="W486" s="1197"/>
      <c r="X486" s="1197"/>
      <c r="Y486" s="1197"/>
      <c r="Z486" s="1197"/>
      <c r="AA486" s="1197"/>
      <c r="AB486" s="1197"/>
      <c r="AC486" s="1197"/>
      <c r="AD486" s="1197"/>
      <c r="AE486" s="1197"/>
      <c r="AF486" s="1197"/>
      <c r="AG486" s="1197"/>
      <c r="AH486" s="1197"/>
      <c r="AI486" s="1197"/>
      <c r="AJ486" s="1249"/>
      <c r="AK486" s="1191">
        <f t="shared" ref="AK486:AK490" si="334">IF(D486="","",COUNT($F$482:$AJ$482)-AL486)</f>
        <v>0</v>
      </c>
      <c r="AL486" s="1192">
        <f t="shared" ref="AL486:AL490" si="335">IF(D486="","",AQ486+AR486)</f>
        <v>0</v>
      </c>
      <c r="AM486" s="1192">
        <f t="shared" ref="AM486:AM490" si="336">IF(D486="","",COUNTIF(F486:AJ486,"休"))</f>
        <v>0</v>
      </c>
      <c r="AN486" s="1193" t="str">
        <f t="shared" ref="AN486:AN490" si="337">IF(D486="","",IFERROR(ROUND(AM486/AK486,3),""))</f>
        <v/>
      </c>
      <c r="AO486" s="3399"/>
      <c r="AP486" s="1112"/>
      <c r="AQ486" s="1194">
        <f>+COUNTIF(F486:AJ486,"－")</f>
        <v>0</v>
      </c>
      <c r="AR486" s="1194">
        <f>+COUNTIF(F486:AJ486,"外")</f>
        <v>0</v>
      </c>
    </row>
    <row r="487" spans="2:44" s="1242" customFormat="1">
      <c r="B487" s="3393"/>
      <c r="C487" s="3396"/>
      <c r="D487" s="1201" t="s">
        <v>1983</v>
      </c>
      <c r="E487" s="1187"/>
      <c r="F487" s="1196"/>
      <c r="G487" s="1197"/>
      <c r="H487" s="1197"/>
      <c r="I487" s="1197"/>
      <c r="J487" s="1197"/>
      <c r="K487" s="1197"/>
      <c r="L487" s="1197"/>
      <c r="M487" s="1197"/>
      <c r="N487" s="1197"/>
      <c r="O487" s="1197"/>
      <c r="P487" s="1197"/>
      <c r="Q487" s="1197"/>
      <c r="R487" s="1197"/>
      <c r="S487" s="1197"/>
      <c r="T487" s="1197"/>
      <c r="U487" s="1197"/>
      <c r="V487" s="1197"/>
      <c r="W487" s="1197"/>
      <c r="X487" s="1197"/>
      <c r="Y487" s="1197"/>
      <c r="Z487" s="1197"/>
      <c r="AA487" s="1197"/>
      <c r="AB487" s="1197"/>
      <c r="AC487" s="1197"/>
      <c r="AD487" s="1197"/>
      <c r="AE487" s="1197"/>
      <c r="AF487" s="1197"/>
      <c r="AG487" s="1197"/>
      <c r="AH487" s="1197"/>
      <c r="AI487" s="1197"/>
      <c r="AJ487" s="1249"/>
      <c r="AK487" s="1191">
        <f t="shared" si="334"/>
        <v>0</v>
      </c>
      <c r="AL487" s="1192">
        <f t="shared" si="335"/>
        <v>0</v>
      </c>
      <c r="AM487" s="1192">
        <f t="shared" si="336"/>
        <v>0</v>
      </c>
      <c r="AN487" s="1193" t="str">
        <f t="shared" si="337"/>
        <v/>
      </c>
      <c r="AO487" s="3399"/>
      <c r="AP487" s="1112"/>
      <c r="AQ487" s="1194">
        <f>+COUNTIF(F487:AJ487,"－")</f>
        <v>0</v>
      </c>
      <c r="AR487" s="1194">
        <f t="shared" ref="AR487:AR490" si="338">+COUNTIF(F487:AJ487,"外")</f>
        <v>0</v>
      </c>
    </row>
    <row r="488" spans="2:44" s="1242" customFormat="1">
      <c r="B488" s="3393"/>
      <c r="C488" s="3396"/>
      <c r="D488" s="1201" t="s">
        <v>1984</v>
      </c>
      <c r="E488" s="1202"/>
      <c r="F488" s="1196"/>
      <c r="G488" s="1197"/>
      <c r="H488" s="1197"/>
      <c r="I488" s="1197"/>
      <c r="J488" s="1197"/>
      <c r="K488" s="1197"/>
      <c r="L488" s="1197"/>
      <c r="M488" s="1197"/>
      <c r="N488" s="1197"/>
      <c r="O488" s="1197"/>
      <c r="P488" s="1197"/>
      <c r="Q488" s="1197"/>
      <c r="R488" s="1197"/>
      <c r="S488" s="1197"/>
      <c r="T488" s="1197"/>
      <c r="U488" s="1197"/>
      <c r="V488" s="1197"/>
      <c r="W488" s="1197"/>
      <c r="X488" s="1197"/>
      <c r="Y488" s="1197"/>
      <c r="Z488" s="1197"/>
      <c r="AA488" s="1197"/>
      <c r="AB488" s="1197"/>
      <c r="AC488" s="1197"/>
      <c r="AD488" s="1197"/>
      <c r="AE488" s="1197"/>
      <c r="AF488" s="1197"/>
      <c r="AG488" s="1197"/>
      <c r="AH488" s="1197"/>
      <c r="AI488" s="1197"/>
      <c r="AJ488" s="1249"/>
      <c r="AK488" s="1191">
        <f t="shared" si="334"/>
        <v>0</v>
      </c>
      <c r="AL488" s="1192">
        <f t="shared" si="335"/>
        <v>0</v>
      </c>
      <c r="AM488" s="1192">
        <f t="shared" si="336"/>
        <v>0</v>
      </c>
      <c r="AN488" s="1193" t="str">
        <f t="shared" si="337"/>
        <v/>
      </c>
      <c r="AO488" s="3399"/>
      <c r="AP488" s="1112"/>
      <c r="AQ488" s="1194">
        <f>+COUNTIF(F488:AJ488,"－")</f>
        <v>0</v>
      </c>
      <c r="AR488" s="1194">
        <f t="shared" si="338"/>
        <v>0</v>
      </c>
    </row>
    <row r="489" spans="2:44" s="1242" customFormat="1">
      <c r="B489" s="3393"/>
      <c r="C489" s="3396"/>
      <c r="D489" s="1201" t="s">
        <v>1985</v>
      </c>
      <c r="E489" s="1187"/>
      <c r="F489" s="1196"/>
      <c r="G489" s="1197"/>
      <c r="H489" s="1197"/>
      <c r="I489" s="1197"/>
      <c r="J489" s="1197"/>
      <c r="K489" s="1197"/>
      <c r="L489" s="1197"/>
      <c r="M489" s="1197"/>
      <c r="N489" s="1197"/>
      <c r="O489" s="1197"/>
      <c r="P489" s="1197"/>
      <c r="Q489" s="1197"/>
      <c r="R489" s="1197"/>
      <c r="S489" s="1197"/>
      <c r="T489" s="1197"/>
      <c r="U489" s="1197"/>
      <c r="V489" s="1197"/>
      <c r="W489" s="1197"/>
      <c r="X489" s="1197"/>
      <c r="Y489" s="1197"/>
      <c r="Z489" s="1197"/>
      <c r="AA489" s="1197"/>
      <c r="AB489" s="1197"/>
      <c r="AC489" s="1197"/>
      <c r="AD489" s="1197"/>
      <c r="AE489" s="1197"/>
      <c r="AF489" s="1197"/>
      <c r="AG489" s="1197"/>
      <c r="AH489" s="1197"/>
      <c r="AI489" s="1197"/>
      <c r="AJ489" s="1249"/>
      <c r="AK489" s="1191">
        <f t="shared" si="334"/>
        <v>0</v>
      </c>
      <c r="AL489" s="1192">
        <f t="shared" si="335"/>
        <v>0</v>
      </c>
      <c r="AM489" s="1192">
        <f t="shared" si="336"/>
        <v>0</v>
      </c>
      <c r="AN489" s="1193" t="str">
        <f t="shared" si="337"/>
        <v/>
      </c>
      <c r="AO489" s="3399"/>
      <c r="AP489" s="1112"/>
      <c r="AQ489" s="1194">
        <f t="shared" ref="AQ489:AQ490" si="339">+COUNTIF(F489:AJ489,"－")</f>
        <v>0</v>
      </c>
      <c r="AR489" s="1194">
        <f t="shared" si="338"/>
        <v>0</v>
      </c>
    </row>
    <row r="490" spans="2:44" s="1242" customFormat="1">
      <c r="B490" s="3394"/>
      <c r="C490" s="3397"/>
      <c r="D490" s="1203">
        <f>E$29</f>
        <v>0</v>
      </c>
      <c r="E490" s="1204"/>
      <c r="F490" s="1268"/>
      <c r="G490" s="1257"/>
      <c r="H490" s="1257"/>
      <c r="I490" s="1257"/>
      <c r="J490" s="1257"/>
      <c r="K490" s="1257"/>
      <c r="L490" s="1257"/>
      <c r="M490" s="1257"/>
      <c r="N490" s="1257"/>
      <c r="O490" s="1257"/>
      <c r="P490" s="1257"/>
      <c r="Q490" s="1257"/>
      <c r="R490" s="1257"/>
      <c r="S490" s="1257"/>
      <c r="T490" s="1257"/>
      <c r="U490" s="1257"/>
      <c r="V490" s="1257"/>
      <c r="W490" s="1257"/>
      <c r="X490" s="1257"/>
      <c r="Y490" s="1257"/>
      <c r="Z490" s="1257"/>
      <c r="AA490" s="1257"/>
      <c r="AB490" s="1257"/>
      <c r="AC490" s="1257"/>
      <c r="AD490" s="1257"/>
      <c r="AE490" s="1257"/>
      <c r="AF490" s="1257"/>
      <c r="AG490" s="1257"/>
      <c r="AH490" s="1257"/>
      <c r="AI490" s="1257"/>
      <c r="AJ490" s="1269"/>
      <c r="AK490" s="1191">
        <f t="shared" si="334"/>
        <v>0</v>
      </c>
      <c r="AL490" s="1192">
        <f t="shared" si="335"/>
        <v>0</v>
      </c>
      <c r="AM490" s="1209">
        <f t="shared" si="336"/>
        <v>0</v>
      </c>
      <c r="AN490" s="1193" t="str">
        <f t="shared" si="337"/>
        <v/>
      </c>
      <c r="AO490" s="3399"/>
      <c r="AP490" s="1112"/>
      <c r="AQ490" s="1194">
        <f t="shared" si="339"/>
        <v>0</v>
      </c>
      <c r="AR490" s="1194">
        <f t="shared" si="338"/>
        <v>0</v>
      </c>
    </row>
    <row r="491" spans="2:44" s="1242" customFormat="1" ht="15">
      <c r="B491" s="3392" t="s">
        <v>858</v>
      </c>
      <c r="C491" s="3395" t="s">
        <v>859</v>
      </c>
      <c r="D491" s="1180" t="s">
        <v>1972</v>
      </c>
      <c r="E491" s="1210" t="s">
        <v>1994</v>
      </c>
      <c r="F491" s="1182" t="s">
        <v>2012</v>
      </c>
      <c r="G491" s="1183" t="s">
        <v>2012</v>
      </c>
      <c r="H491" s="1183" t="s">
        <v>2011</v>
      </c>
      <c r="I491" s="1183" t="s">
        <v>2013</v>
      </c>
      <c r="J491" s="1183" t="s">
        <v>2011</v>
      </c>
      <c r="K491" s="1183" t="s">
        <v>2013</v>
      </c>
      <c r="L491" s="1183" t="s">
        <v>2013</v>
      </c>
      <c r="M491" s="1183" t="s">
        <v>2013</v>
      </c>
      <c r="N491" s="1183" t="s">
        <v>2013</v>
      </c>
      <c r="O491" s="1183" t="s">
        <v>2012</v>
      </c>
      <c r="P491" s="1183" t="s">
        <v>2013</v>
      </c>
      <c r="Q491" s="1183" t="s">
        <v>2013</v>
      </c>
      <c r="R491" s="1183" t="s">
        <v>2012</v>
      </c>
      <c r="S491" s="1183" t="s">
        <v>2013</v>
      </c>
      <c r="T491" s="1183" t="s">
        <v>2013</v>
      </c>
      <c r="U491" s="1183" t="s">
        <v>2013</v>
      </c>
      <c r="V491" s="1183" t="s">
        <v>2013</v>
      </c>
      <c r="W491" s="1183" t="s">
        <v>2012</v>
      </c>
      <c r="X491" s="1183" t="s">
        <v>2011</v>
      </c>
      <c r="Y491" s="1183" t="s">
        <v>2013</v>
      </c>
      <c r="Z491" s="1183" t="s">
        <v>2011</v>
      </c>
      <c r="AA491" s="1183" t="s">
        <v>2013</v>
      </c>
      <c r="AB491" s="1183" t="s">
        <v>2013</v>
      </c>
      <c r="AC491" s="1183" t="s">
        <v>2013</v>
      </c>
      <c r="AD491" s="1183" t="s">
        <v>2013</v>
      </c>
      <c r="AE491" s="1183" t="s">
        <v>2012</v>
      </c>
      <c r="AF491" s="1183" t="s">
        <v>2013</v>
      </c>
      <c r="AG491" s="1183" t="s">
        <v>2013</v>
      </c>
      <c r="AH491" s="1183" t="s">
        <v>2012</v>
      </c>
      <c r="AI491" s="1183" t="s">
        <v>2013</v>
      </c>
      <c r="AJ491" s="1265" t="s">
        <v>2013</v>
      </c>
      <c r="AK491" s="1212"/>
      <c r="AL491" s="1194"/>
      <c r="AM491" s="1213"/>
      <c r="AN491" s="1214"/>
      <c r="AO491" s="3399"/>
      <c r="AP491" s="1112"/>
      <c r="AQ491" s="1116"/>
      <c r="AR491" s="1116"/>
    </row>
    <row r="492" spans="2:44" s="1242" customFormat="1">
      <c r="B492" s="3393"/>
      <c r="C492" s="3396"/>
      <c r="D492" s="1215" t="s">
        <v>1981</v>
      </c>
      <c r="E492" s="1187"/>
      <c r="F492" s="1256"/>
      <c r="G492" s="1207"/>
      <c r="H492" s="1207"/>
      <c r="I492" s="1207"/>
      <c r="J492" s="1207"/>
      <c r="K492" s="1207"/>
      <c r="L492" s="1207"/>
      <c r="M492" s="1207"/>
      <c r="N492" s="1207"/>
      <c r="O492" s="1207"/>
      <c r="P492" s="1207"/>
      <c r="Q492" s="1207"/>
      <c r="R492" s="1207"/>
      <c r="S492" s="1207"/>
      <c r="T492" s="1207"/>
      <c r="U492" s="1207"/>
      <c r="V492" s="1207"/>
      <c r="W492" s="1207"/>
      <c r="X492" s="1207"/>
      <c r="Y492" s="1207"/>
      <c r="Z492" s="1207"/>
      <c r="AA492" s="1207"/>
      <c r="AB492" s="1207"/>
      <c r="AC492" s="1207"/>
      <c r="AD492" s="1207"/>
      <c r="AE492" s="1207"/>
      <c r="AF492" s="1207"/>
      <c r="AG492" s="1207"/>
      <c r="AH492" s="1207"/>
      <c r="AI492" s="1207"/>
      <c r="AJ492" s="1270"/>
      <c r="AK492" s="1191">
        <f>IF(D492="","",COUNT($F$482:$AJ$482)-AL492)</f>
        <v>0</v>
      </c>
      <c r="AL492" s="1192">
        <f>IF(D492="","",AQ492+AR492)</f>
        <v>0</v>
      </c>
      <c r="AM492" s="1192">
        <f>IF(D492="","",COUNTIF(F492:AJ492,"休"))</f>
        <v>0</v>
      </c>
      <c r="AN492" s="1193" t="str">
        <f>IF(D492="","",IFERROR(ROUND(AM492/AK492,3),""))</f>
        <v/>
      </c>
      <c r="AO492" s="3399"/>
      <c r="AP492" s="1112"/>
      <c r="AQ492" s="1194">
        <f>+COUNTIF(F492:AJ492,"－")</f>
        <v>0</v>
      </c>
      <c r="AR492" s="1194">
        <f>+COUNTIF(F492:AJ492,"外")</f>
        <v>0</v>
      </c>
    </row>
    <row r="493" spans="2:44" s="1242" customFormat="1">
      <c r="B493" s="3393"/>
      <c r="C493" s="3396"/>
      <c r="D493" s="1195" t="s">
        <v>1982</v>
      </c>
      <c r="E493" s="1216"/>
      <c r="F493" s="1196"/>
      <c r="G493" s="1197"/>
      <c r="H493" s="1197"/>
      <c r="I493" s="1197"/>
      <c r="J493" s="1197"/>
      <c r="K493" s="1197"/>
      <c r="L493" s="1197"/>
      <c r="M493" s="1197"/>
      <c r="N493" s="1197"/>
      <c r="O493" s="1197"/>
      <c r="P493" s="1197"/>
      <c r="Q493" s="1197"/>
      <c r="R493" s="1197"/>
      <c r="S493" s="1197"/>
      <c r="T493" s="1197"/>
      <c r="U493" s="1197"/>
      <c r="V493" s="1197"/>
      <c r="W493" s="1197"/>
      <c r="X493" s="1197"/>
      <c r="Y493" s="1197"/>
      <c r="Z493" s="1197"/>
      <c r="AA493" s="1197"/>
      <c r="AB493" s="1197"/>
      <c r="AC493" s="1197"/>
      <c r="AD493" s="1197"/>
      <c r="AE493" s="1197"/>
      <c r="AF493" s="1197"/>
      <c r="AG493" s="1197"/>
      <c r="AH493" s="1197"/>
      <c r="AI493" s="1197"/>
      <c r="AJ493" s="1249"/>
      <c r="AK493" s="1191">
        <f t="shared" ref="AK493:AK495" si="340">IF(D493="","",COUNT($F$482:$AJ$482)-AL493)</f>
        <v>0</v>
      </c>
      <c r="AL493" s="1192">
        <f t="shared" ref="AL493:AL495" si="341">IF(D493="","",AQ493+AR493)</f>
        <v>0</v>
      </c>
      <c r="AM493" s="1192">
        <f t="shared" ref="AM493:AM495" si="342">IF(D493="","",COUNTIF(F493:AJ493,"休"))</f>
        <v>0</v>
      </c>
      <c r="AN493" s="1193" t="str">
        <f t="shared" ref="AN493:AN495" si="343">IF(D493="","",IFERROR(ROUND(AM493/AK493,3),""))</f>
        <v/>
      </c>
      <c r="AO493" s="3399"/>
      <c r="AP493" s="1112"/>
      <c r="AQ493" s="1194">
        <f>+COUNTIF(F493:AJ493,"－")</f>
        <v>0</v>
      </c>
      <c r="AR493" s="1194">
        <f>+COUNTIF(F493:AJ493,"外")</f>
        <v>0</v>
      </c>
    </row>
    <row r="494" spans="2:44" s="1242" customFormat="1">
      <c r="B494" s="3393"/>
      <c r="C494" s="3396"/>
      <c r="D494" s="1112"/>
      <c r="E494" s="1216"/>
      <c r="F494" s="1196"/>
      <c r="G494" s="1197"/>
      <c r="H494" s="1197"/>
      <c r="I494" s="1197"/>
      <c r="J494" s="1197"/>
      <c r="K494" s="1197"/>
      <c r="L494" s="1197"/>
      <c r="M494" s="1197"/>
      <c r="N494" s="1197"/>
      <c r="O494" s="1197"/>
      <c r="P494" s="1197"/>
      <c r="Q494" s="1197"/>
      <c r="R494" s="1197"/>
      <c r="S494" s="1197"/>
      <c r="T494" s="1197"/>
      <c r="U494" s="1197"/>
      <c r="V494" s="1197"/>
      <c r="W494" s="1197"/>
      <c r="X494" s="1197"/>
      <c r="Y494" s="1197"/>
      <c r="Z494" s="1197"/>
      <c r="AA494" s="1197"/>
      <c r="AB494" s="1197"/>
      <c r="AC494" s="1197"/>
      <c r="AD494" s="1197"/>
      <c r="AE494" s="1197"/>
      <c r="AF494" s="1197"/>
      <c r="AG494" s="1197"/>
      <c r="AH494" s="1197"/>
      <c r="AI494" s="1197"/>
      <c r="AJ494" s="1249"/>
      <c r="AK494" s="1191" t="str">
        <f t="shared" si="340"/>
        <v/>
      </c>
      <c r="AL494" s="1192" t="str">
        <f t="shared" si="341"/>
        <v/>
      </c>
      <c r="AM494" s="1192" t="str">
        <f t="shared" si="342"/>
        <v/>
      </c>
      <c r="AN494" s="1193" t="str">
        <f t="shared" si="343"/>
        <v/>
      </c>
      <c r="AO494" s="3399"/>
      <c r="AP494" s="1112"/>
      <c r="AQ494" s="1194">
        <f>+COUNTIF(F494:AJ494,"－")</f>
        <v>0</v>
      </c>
      <c r="AR494" s="1194">
        <f>+COUNTIF(F494:AJ494,"外")</f>
        <v>0</v>
      </c>
    </row>
    <row r="495" spans="2:44" s="1242" customFormat="1">
      <c r="B495" s="3393"/>
      <c r="C495" s="3397"/>
      <c r="D495" s="1217"/>
      <c r="E495" s="1218"/>
      <c r="F495" s="1268"/>
      <c r="G495" s="1257"/>
      <c r="H495" s="1257"/>
      <c r="I495" s="1257"/>
      <c r="J495" s="1257"/>
      <c r="K495" s="1257"/>
      <c r="L495" s="1257"/>
      <c r="M495" s="1257"/>
      <c r="N495" s="1257"/>
      <c r="O495" s="1257"/>
      <c r="P495" s="1257"/>
      <c r="Q495" s="1257"/>
      <c r="R495" s="1257"/>
      <c r="S495" s="1257"/>
      <c r="T495" s="1257"/>
      <c r="U495" s="1257"/>
      <c r="V495" s="1257"/>
      <c r="W495" s="1257"/>
      <c r="X495" s="1257"/>
      <c r="Y495" s="1257"/>
      <c r="Z495" s="1257"/>
      <c r="AA495" s="1257"/>
      <c r="AB495" s="1257"/>
      <c r="AC495" s="1257"/>
      <c r="AD495" s="1257"/>
      <c r="AE495" s="1257"/>
      <c r="AF495" s="1257"/>
      <c r="AG495" s="1257"/>
      <c r="AH495" s="1257"/>
      <c r="AI495" s="1257"/>
      <c r="AJ495" s="1269"/>
      <c r="AK495" s="1191" t="str">
        <f t="shared" si="340"/>
        <v/>
      </c>
      <c r="AL495" s="1192" t="str">
        <f t="shared" si="341"/>
        <v/>
      </c>
      <c r="AM495" s="1192" t="str">
        <f t="shared" si="342"/>
        <v/>
      </c>
      <c r="AN495" s="1193" t="str">
        <f t="shared" si="343"/>
        <v/>
      </c>
      <c r="AO495" s="3399"/>
      <c r="AP495" s="1112"/>
      <c r="AQ495" s="1194">
        <f>+COUNTIF(F495:AJ495,"－")</f>
        <v>0</v>
      </c>
      <c r="AR495" s="1194">
        <f>+COUNTIF(F495:AJ495,"外")</f>
        <v>0</v>
      </c>
    </row>
    <row r="496" spans="2:44" s="1242" customFormat="1" ht="15">
      <c r="B496" s="3393"/>
      <c r="C496" s="3395" t="s">
        <v>860</v>
      </c>
      <c r="D496" s="1180" t="s">
        <v>1993</v>
      </c>
      <c r="E496" s="1220" t="s">
        <v>1994</v>
      </c>
      <c r="F496" s="1182" t="s">
        <v>891</v>
      </c>
      <c r="G496" s="1183" t="s">
        <v>891</v>
      </c>
      <c r="H496" s="1183" t="s">
        <v>891</v>
      </c>
      <c r="I496" s="1183" t="s">
        <v>891</v>
      </c>
      <c r="J496" s="1183" t="s">
        <v>891</v>
      </c>
      <c r="K496" s="1183" t="s">
        <v>891</v>
      </c>
      <c r="L496" s="1183" t="s">
        <v>891</v>
      </c>
      <c r="M496" s="1183" t="s">
        <v>891</v>
      </c>
      <c r="N496" s="1183" t="s">
        <v>891</v>
      </c>
      <c r="O496" s="1183" t="s">
        <v>891</v>
      </c>
      <c r="P496" s="1183" t="s">
        <v>891</v>
      </c>
      <c r="Q496" s="1183" t="s">
        <v>891</v>
      </c>
      <c r="R496" s="1183" t="s">
        <v>891</v>
      </c>
      <c r="S496" s="1183" t="s">
        <v>891</v>
      </c>
      <c r="T496" s="1183" t="s">
        <v>891</v>
      </c>
      <c r="U496" s="1183" t="s">
        <v>891</v>
      </c>
      <c r="V496" s="1183" t="s">
        <v>891</v>
      </c>
      <c r="W496" s="1183" t="s">
        <v>891</v>
      </c>
      <c r="X496" s="1183" t="s">
        <v>891</v>
      </c>
      <c r="Y496" s="1183" t="s">
        <v>891</v>
      </c>
      <c r="Z496" s="1183" t="s">
        <v>891</v>
      </c>
      <c r="AA496" s="1183" t="s">
        <v>891</v>
      </c>
      <c r="AB496" s="1183" t="s">
        <v>891</v>
      </c>
      <c r="AC496" s="1183" t="s">
        <v>891</v>
      </c>
      <c r="AD496" s="1183" t="s">
        <v>891</v>
      </c>
      <c r="AE496" s="1183" t="s">
        <v>891</v>
      </c>
      <c r="AF496" s="1183" t="s">
        <v>891</v>
      </c>
      <c r="AG496" s="1183" t="s">
        <v>891</v>
      </c>
      <c r="AH496" s="1183" t="s">
        <v>891</v>
      </c>
      <c r="AI496" s="1183" t="s">
        <v>891</v>
      </c>
      <c r="AJ496" s="1265" t="s">
        <v>891</v>
      </c>
      <c r="AK496" s="1212"/>
      <c r="AL496" s="1194"/>
      <c r="AM496" s="1221"/>
      <c r="AN496" s="1214"/>
      <c r="AO496" s="3399"/>
      <c r="AP496" s="1112"/>
      <c r="AQ496" s="1116"/>
      <c r="AR496" s="1116"/>
    </row>
    <row r="497" spans="2:44" s="1242" customFormat="1">
      <c r="B497" s="3393"/>
      <c r="C497" s="3396"/>
      <c r="D497" s="1222" t="s">
        <v>1982</v>
      </c>
      <c r="E497" s="1187"/>
      <c r="F497" s="1256"/>
      <c r="G497" s="1207"/>
      <c r="H497" s="1207"/>
      <c r="I497" s="1207"/>
      <c r="J497" s="1207"/>
      <c r="K497" s="1207"/>
      <c r="L497" s="1207"/>
      <c r="M497" s="1207"/>
      <c r="N497" s="1207"/>
      <c r="O497" s="1207"/>
      <c r="P497" s="1207"/>
      <c r="Q497" s="1207"/>
      <c r="R497" s="1207"/>
      <c r="S497" s="1207"/>
      <c r="T497" s="1207"/>
      <c r="U497" s="1207"/>
      <c r="V497" s="1207"/>
      <c r="W497" s="1207"/>
      <c r="X497" s="1207"/>
      <c r="Y497" s="1207"/>
      <c r="Z497" s="1207"/>
      <c r="AA497" s="1207"/>
      <c r="AB497" s="1207"/>
      <c r="AC497" s="1207"/>
      <c r="AD497" s="1207"/>
      <c r="AE497" s="1207"/>
      <c r="AF497" s="1207"/>
      <c r="AG497" s="1207"/>
      <c r="AH497" s="1207"/>
      <c r="AI497" s="1207"/>
      <c r="AJ497" s="1270"/>
      <c r="AK497" s="1191">
        <f>IF(D497="","",COUNT($F$482:$AJ$482)-AL497)</f>
        <v>0</v>
      </c>
      <c r="AL497" s="1192">
        <f>IF(D497="","",AQ497+AR497)</f>
        <v>0</v>
      </c>
      <c r="AM497" s="1192">
        <f>IF(D497="","",COUNTIF(F497:AJ497,"休"))</f>
        <v>0</v>
      </c>
      <c r="AN497" s="1193" t="str">
        <f>IF(D497="","",IFERROR(ROUND(AM497/AK497,3),""))</f>
        <v/>
      </c>
      <c r="AO497" s="3399"/>
      <c r="AP497" s="1112"/>
      <c r="AQ497" s="1194">
        <f>+COUNTIF(F497:AJ497,"－")</f>
        <v>0</v>
      </c>
      <c r="AR497" s="1194">
        <f>+COUNTIF(F497:AJ497,"外")</f>
        <v>0</v>
      </c>
    </row>
    <row r="498" spans="2:44" s="1242" customFormat="1">
      <c r="B498" s="3393"/>
      <c r="C498" s="3396"/>
      <c r="D498" s="1112"/>
      <c r="E498" s="1216"/>
      <c r="F498" s="1196"/>
      <c r="G498" s="1197"/>
      <c r="H498" s="1197"/>
      <c r="I498" s="1197"/>
      <c r="J498" s="1197"/>
      <c r="K498" s="1197"/>
      <c r="L498" s="1197"/>
      <c r="M498" s="1197"/>
      <c r="N498" s="1197"/>
      <c r="O498" s="1197"/>
      <c r="P498" s="1197"/>
      <c r="Q498" s="1197"/>
      <c r="R498" s="1197"/>
      <c r="S498" s="1197"/>
      <c r="T498" s="1197"/>
      <c r="U498" s="1197"/>
      <c r="V498" s="1197"/>
      <c r="W498" s="1197"/>
      <c r="X498" s="1197"/>
      <c r="Y498" s="1197"/>
      <c r="Z498" s="1197"/>
      <c r="AA498" s="1197"/>
      <c r="AB498" s="1197"/>
      <c r="AC498" s="1197"/>
      <c r="AD498" s="1197"/>
      <c r="AE498" s="1197"/>
      <c r="AF498" s="1197"/>
      <c r="AG498" s="1197"/>
      <c r="AH498" s="1197"/>
      <c r="AI498" s="1197"/>
      <c r="AJ498" s="1249"/>
      <c r="AK498" s="1191" t="str">
        <f t="shared" ref="AK498:AK500" si="344">IF(D498="","",COUNT($F$482:$AJ$482)-AL498)</f>
        <v/>
      </c>
      <c r="AL498" s="1192" t="str">
        <f t="shared" ref="AL498:AL500" si="345">IF(D498="","",AQ498+AR498)</f>
        <v/>
      </c>
      <c r="AM498" s="1192" t="str">
        <f t="shared" ref="AM498:AM500" si="346">IF(D498="","",COUNTIF(F498:AJ498,"休"))</f>
        <v/>
      </c>
      <c r="AN498" s="1193" t="str">
        <f t="shared" ref="AN498:AN500" si="347">IF(D498="","",IFERROR(ROUND(AM498/AK498,3),""))</f>
        <v/>
      </c>
      <c r="AO498" s="3399"/>
      <c r="AP498" s="1112"/>
      <c r="AQ498" s="1194">
        <f>+COUNTIF(F498:AJ498,"－")</f>
        <v>0</v>
      </c>
      <c r="AR498" s="1194">
        <f>+COUNTIF(F498:AJ498,"外")</f>
        <v>0</v>
      </c>
    </row>
    <row r="499" spans="2:44" s="1242" customFormat="1">
      <c r="B499" s="3393"/>
      <c r="C499" s="3396"/>
      <c r="D499" s="1224"/>
      <c r="E499" s="1216"/>
      <c r="F499" s="1196"/>
      <c r="G499" s="1197"/>
      <c r="H499" s="1197"/>
      <c r="I499" s="1197"/>
      <c r="J499" s="1197"/>
      <c r="K499" s="1197"/>
      <c r="L499" s="1197"/>
      <c r="M499" s="1197"/>
      <c r="N499" s="1197"/>
      <c r="O499" s="1197"/>
      <c r="P499" s="1197"/>
      <c r="Q499" s="1197"/>
      <c r="R499" s="1197"/>
      <c r="S499" s="1197"/>
      <c r="T499" s="1197"/>
      <c r="U499" s="1197"/>
      <c r="V499" s="1197"/>
      <c r="W499" s="1197"/>
      <c r="X499" s="1197"/>
      <c r="Y499" s="1197"/>
      <c r="Z499" s="1197"/>
      <c r="AA499" s="1197"/>
      <c r="AB499" s="1197"/>
      <c r="AC499" s="1197"/>
      <c r="AD499" s="1197"/>
      <c r="AE499" s="1197"/>
      <c r="AF499" s="1197"/>
      <c r="AG499" s="1197"/>
      <c r="AH499" s="1197"/>
      <c r="AI499" s="1197"/>
      <c r="AJ499" s="1249"/>
      <c r="AK499" s="1191" t="str">
        <f t="shared" si="344"/>
        <v/>
      </c>
      <c r="AL499" s="1192" t="str">
        <f t="shared" si="345"/>
        <v/>
      </c>
      <c r="AM499" s="1192" t="str">
        <f t="shared" si="346"/>
        <v/>
      </c>
      <c r="AN499" s="1193" t="str">
        <f t="shared" si="347"/>
        <v/>
      </c>
      <c r="AO499" s="3399"/>
      <c r="AP499" s="1112"/>
      <c r="AQ499" s="1194">
        <f>+COUNTIF(F499:AJ499,"－")</f>
        <v>0</v>
      </c>
      <c r="AR499" s="1194">
        <f>+COUNTIF(F499:AJ499,"外")</f>
        <v>0</v>
      </c>
    </row>
    <row r="500" spans="2:44" s="1242" customFormat="1" ht="14.25" thickBot="1">
      <c r="B500" s="3394"/>
      <c r="C500" s="3397"/>
      <c r="D500" s="1217"/>
      <c r="E500" s="1218"/>
      <c r="F500" s="1268"/>
      <c r="G500" s="1257"/>
      <c r="H500" s="1257"/>
      <c r="I500" s="1257"/>
      <c r="J500" s="1257"/>
      <c r="K500" s="1257"/>
      <c r="L500" s="1257"/>
      <c r="M500" s="1257"/>
      <c r="N500" s="1257"/>
      <c r="O500" s="1257"/>
      <c r="P500" s="1257"/>
      <c r="Q500" s="1257"/>
      <c r="R500" s="1257"/>
      <c r="S500" s="1257"/>
      <c r="T500" s="1257"/>
      <c r="U500" s="1257"/>
      <c r="V500" s="1257"/>
      <c r="W500" s="1257"/>
      <c r="X500" s="1257"/>
      <c r="Y500" s="1257"/>
      <c r="Z500" s="1257"/>
      <c r="AA500" s="1257"/>
      <c r="AB500" s="1257"/>
      <c r="AC500" s="1257"/>
      <c r="AD500" s="1257"/>
      <c r="AE500" s="1257"/>
      <c r="AF500" s="1257"/>
      <c r="AG500" s="1257"/>
      <c r="AH500" s="1257"/>
      <c r="AI500" s="1257"/>
      <c r="AJ500" s="1269"/>
      <c r="AK500" s="1227" t="str">
        <f t="shared" si="344"/>
        <v/>
      </c>
      <c r="AL500" s="1209" t="str">
        <f t="shared" si="345"/>
        <v/>
      </c>
      <c r="AM500" s="1209" t="str">
        <f t="shared" si="346"/>
        <v/>
      </c>
      <c r="AN500" s="1193" t="str">
        <f t="shared" si="347"/>
        <v/>
      </c>
      <c r="AO500" s="3400"/>
      <c r="AP500" s="1112"/>
      <c r="AQ500" s="1194">
        <f>+COUNTIF(F500:AJ500,"－")</f>
        <v>0</v>
      </c>
      <c r="AR500" s="1194">
        <f>+COUNTIF(F500:AJ500,"外")</f>
        <v>0</v>
      </c>
    </row>
    <row r="501" spans="2:44" s="1242" customFormat="1" ht="14.25" thickBot="1">
      <c r="B501" s="1229"/>
      <c r="C501" s="1230"/>
      <c r="D501" s="1224"/>
      <c r="E501" s="1166"/>
      <c r="F501" s="1190"/>
      <c r="G501" s="1190"/>
      <c r="H501" s="1190"/>
      <c r="I501" s="1190"/>
      <c r="J501" s="1190"/>
      <c r="K501" s="1190"/>
      <c r="L501" s="1190"/>
      <c r="M501" s="1190"/>
      <c r="N501" s="1190"/>
      <c r="O501" s="1190"/>
      <c r="P501" s="1190"/>
      <c r="Q501" s="1190"/>
      <c r="R501" s="1190"/>
      <c r="S501" s="1190"/>
      <c r="T501" s="1190"/>
      <c r="U501" s="1190"/>
      <c r="V501" s="1190"/>
      <c r="W501" s="1190"/>
      <c r="X501" s="1190"/>
      <c r="Y501" s="1190"/>
      <c r="Z501" s="1190"/>
      <c r="AA501" s="1190"/>
      <c r="AB501" s="1190"/>
      <c r="AC501" s="1190"/>
      <c r="AD501" s="1190"/>
      <c r="AE501" s="1190"/>
      <c r="AF501" s="1190"/>
      <c r="AG501" s="1190"/>
      <c r="AH501" s="1190"/>
      <c r="AI501" s="1190"/>
      <c r="AJ501" s="1190"/>
      <c r="AK501" s="1231"/>
      <c r="AL501" s="1232"/>
      <c r="AM501" s="1232"/>
      <c r="AN501" s="1233" t="s">
        <v>1998</v>
      </c>
      <c r="AO501" s="1234" t="e">
        <f>IF(AO485&gt;=0.285,"OK","NG")</f>
        <v>#DIV/0!</v>
      </c>
      <c r="AP501" s="1112"/>
      <c r="AQ501" s="1232"/>
      <c r="AR501" s="1232"/>
    </row>
    <row r="503" spans="2:44" hidden="1">
      <c r="F503" s="1113" t="e">
        <f>YEAR(F506)</f>
        <v>#VALUE!</v>
      </c>
      <c r="G503" s="1113" t="e">
        <f>MONTH(F506)</f>
        <v>#VALUE!</v>
      </c>
    </row>
    <row r="504" spans="2:44">
      <c r="B504" s="3401"/>
      <c r="C504" s="3402"/>
      <c r="D504" s="3403"/>
      <c r="E504" s="1236" t="s">
        <v>1986</v>
      </c>
      <c r="F504" s="3410" t="e">
        <f>F506</f>
        <v>#VALUE!</v>
      </c>
      <c r="G504" s="3411"/>
      <c r="H504" s="3411"/>
      <c r="I504" s="3411"/>
      <c r="J504" s="3411"/>
      <c r="K504" s="3411"/>
      <c r="L504" s="3411"/>
      <c r="M504" s="3411"/>
      <c r="N504" s="3411"/>
      <c r="O504" s="3411"/>
      <c r="P504" s="3411"/>
      <c r="Q504" s="3411"/>
      <c r="R504" s="3411"/>
      <c r="S504" s="3411"/>
      <c r="T504" s="3411"/>
      <c r="U504" s="3411"/>
      <c r="V504" s="3411"/>
      <c r="W504" s="3411"/>
      <c r="X504" s="3411"/>
      <c r="Y504" s="3411"/>
      <c r="Z504" s="3411"/>
      <c r="AA504" s="3411"/>
      <c r="AB504" s="3411"/>
      <c r="AC504" s="3411"/>
      <c r="AD504" s="3411"/>
      <c r="AE504" s="3411"/>
      <c r="AF504" s="3411"/>
      <c r="AG504" s="3411"/>
      <c r="AH504" s="3411"/>
      <c r="AI504" s="3411"/>
      <c r="AJ504" s="3411"/>
      <c r="AK504" s="3413" t="s">
        <v>861</v>
      </c>
      <c r="AL504" s="3416" t="s">
        <v>862</v>
      </c>
      <c r="AM504" s="3419" t="s">
        <v>854</v>
      </c>
      <c r="AN504" s="3367" t="s">
        <v>1987</v>
      </c>
      <c r="AO504" s="3365" t="s">
        <v>1988</v>
      </c>
      <c r="AQ504" s="3388" t="s">
        <v>1989</v>
      </c>
      <c r="AR504" s="3388" t="s">
        <v>890</v>
      </c>
    </row>
    <row r="505" spans="2:44" hidden="1">
      <c r="B505" s="3404"/>
      <c r="C505" s="3405"/>
      <c r="D505" s="3406"/>
      <c r="E505" s="1237"/>
      <c r="F505" s="1173" t="e">
        <f>DATE($F503,$G503,1)</f>
        <v>#VALUE!</v>
      </c>
      <c r="G505" s="1173" t="e">
        <f t="shared" ref="G505:AJ505" si="348">F505+1</f>
        <v>#VALUE!</v>
      </c>
      <c r="H505" s="1173" t="e">
        <f t="shared" si="348"/>
        <v>#VALUE!</v>
      </c>
      <c r="I505" s="1173" t="e">
        <f t="shared" si="348"/>
        <v>#VALUE!</v>
      </c>
      <c r="J505" s="1173" t="e">
        <f t="shared" si="348"/>
        <v>#VALUE!</v>
      </c>
      <c r="K505" s="1173" t="e">
        <f t="shared" si="348"/>
        <v>#VALUE!</v>
      </c>
      <c r="L505" s="1173" t="e">
        <f t="shared" si="348"/>
        <v>#VALUE!</v>
      </c>
      <c r="M505" s="1173" t="e">
        <f t="shared" si="348"/>
        <v>#VALUE!</v>
      </c>
      <c r="N505" s="1173" t="e">
        <f t="shared" si="348"/>
        <v>#VALUE!</v>
      </c>
      <c r="O505" s="1173" t="e">
        <f t="shared" si="348"/>
        <v>#VALUE!</v>
      </c>
      <c r="P505" s="1173" t="e">
        <f t="shared" si="348"/>
        <v>#VALUE!</v>
      </c>
      <c r="Q505" s="1173" t="e">
        <f t="shared" si="348"/>
        <v>#VALUE!</v>
      </c>
      <c r="R505" s="1173" t="e">
        <f t="shared" si="348"/>
        <v>#VALUE!</v>
      </c>
      <c r="S505" s="1173" t="e">
        <f t="shared" si="348"/>
        <v>#VALUE!</v>
      </c>
      <c r="T505" s="1173" t="e">
        <f t="shared" si="348"/>
        <v>#VALUE!</v>
      </c>
      <c r="U505" s="1173" t="e">
        <f t="shared" si="348"/>
        <v>#VALUE!</v>
      </c>
      <c r="V505" s="1173" t="e">
        <f t="shared" si="348"/>
        <v>#VALUE!</v>
      </c>
      <c r="W505" s="1173" t="e">
        <f t="shared" si="348"/>
        <v>#VALUE!</v>
      </c>
      <c r="X505" s="1173" t="e">
        <f t="shared" si="348"/>
        <v>#VALUE!</v>
      </c>
      <c r="Y505" s="1173" t="e">
        <f t="shared" si="348"/>
        <v>#VALUE!</v>
      </c>
      <c r="Z505" s="1173" t="e">
        <f t="shared" si="348"/>
        <v>#VALUE!</v>
      </c>
      <c r="AA505" s="1173" t="e">
        <f t="shared" si="348"/>
        <v>#VALUE!</v>
      </c>
      <c r="AB505" s="1173" t="e">
        <f t="shared" si="348"/>
        <v>#VALUE!</v>
      </c>
      <c r="AC505" s="1173" t="e">
        <f t="shared" si="348"/>
        <v>#VALUE!</v>
      </c>
      <c r="AD505" s="1173" t="e">
        <f t="shared" si="348"/>
        <v>#VALUE!</v>
      </c>
      <c r="AE505" s="1173" t="e">
        <f t="shared" si="348"/>
        <v>#VALUE!</v>
      </c>
      <c r="AF505" s="1173" t="e">
        <f t="shared" si="348"/>
        <v>#VALUE!</v>
      </c>
      <c r="AG505" s="1173" t="e">
        <f t="shared" si="348"/>
        <v>#VALUE!</v>
      </c>
      <c r="AH505" s="1173" t="e">
        <f t="shared" si="348"/>
        <v>#VALUE!</v>
      </c>
      <c r="AI505" s="1173" t="e">
        <f t="shared" si="348"/>
        <v>#VALUE!</v>
      </c>
      <c r="AJ505" s="1173" t="e">
        <f t="shared" si="348"/>
        <v>#VALUE!</v>
      </c>
      <c r="AK505" s="3414"/>
      <c r="AL505" s="3417"/>
      <c r="AM505" s="3420"/>
      <c r="AN505" s="3367"/>
      <c r="AO505" s="3365"/>
      <c r="AQ505" s="3388"/>
      <c r="AR505" s="3388"/>
    </row>
    <row r="506" spans="2:44">
      <c r="B506" s="3404"/>
      <c r="C506" s="3405"/>
      <c r="D506" s="3406"/>
      <c r="E506" s="1238" t="s">
        <v>1990</v>
      </c>
      <c r="F506" s="1239" t="e">
        <f>IF(EDATE(F481,1)&gt;$F$7,"",EDATE(F481,1))</f>
        <v>#VALUE!</v>
      </c>
      <c r="G506" s="1173" t="e">
        <f t="shared" ref="G506:AJ506" si="349">IF(G505&gt;$F$7,"",IF(F506=EOMONTH(DATE($F503,$G503,1),0),"",IF(F506="","",F506+1)))</f>
        <v>#VALUE!</v>
      </c>
      <c r="H506" s="1173" t="e">
        <f t="shared" si="349"/>
        <v>#VALUE!</v>
      </c>
      <c r="I506" s="1173" t="e">
        <f t="shared" si="349"/>
        <v>#VALUE!</v>
      </c>
      <c r="J506" s="1173" t="e">
        <f t="shared" si="349"/>
        <v>#VALUE!</v>
      </c>
      <c r="K506" s="1173" t="e">
        <f t="shared" si="349"/>
        <v>#VALUE!</v>
      </c>
      <c r="L506" s="1173" t="e">
        <f t="shared" si="349"/>
        <v>#VALUE!</v>
      </c>
      <c r="M506" s="1173" t="e">
        <f t="shared" si="349"/>
        <v>#VALUE!</v>
      </c>
      <c r="N506" s="1173" t="e">
        <f t="shared" si="349"/>
        <v>#VALUE!</v>
      </c>
      <c r="O506" s="1173" t="e">
        <f t="shared" si="349"/>
        <v>#VALUE!</v>
      </c>
      <c r="P506" s="1173" t="e">
        <f t="shared" si="349"/>
        <v>#VALUE!</v>
      </c>
      <c r="Q506" s="1173" t="e">
        <f t="shared" si="349"/>
        <v>#VALUE!</v>
      </c>
      <c r="R506" s="1173" t="e">
        <f t="shared" si="349"/>
        <v>#VALUE!</v>
      </c>
      <c r="S506" s="1173" t="e">
        <f t="shared" si="349"/>
        <v>#VALUE!</v>
      </c>
      <c r="T506" s="1173" t="e">
        <f t="shared" si="349"/>
        <v>#VALUE!</v>
      </c>
      <c r="U506" s="1173" t="e">
        <f t="shared" si="349"/>
        <v>#VALUE!</v>
      </c>
      <c r="V506" s="1173" t="e">
        <f t="shared" si="349"/>
        <v>#VALUE!</v>
      </c>
      <c r="W506" s="1173" t="e">
        <f t="shared" si="349"/>
        <v>#VALUE!</v>
      </c>
      <c r="X506" s="1173" t="e">
        <f t="shared" si="349"/>
        <v>#VALUE!</v>
      </c>
      <c r="Y506" s="1173" t="e">
        <f t="shared" si="349"/>
        <v>#VALUE!</v>
      </c>
      <c r="Z506" s="1173" t="e">
        <f t="shared" si="349"/>
        <v>#VALUE!</v>
      </c>
      <c r="AA506" s="1173" t="e">
        <f t="shared" si="349"/>
        <v>#VALUE!</v>
      </c>
      <c r="AB506" s="1173" t="e">
        <f t="shared" si="349"/>
        <v>#VALUE!</v>
      </c>
      <c r="AC506" s="1173" t="e">
        <f t="shared" si="349"/>
        <v>#VALUE!</v>
      </c>
      <c r="AD506" s="1173" t="e">
        <f t="shared" si="349"/>
        <v>#VALUE!</v>
      </c>
      <c r="AE506" s="1173" t="e">
        <f t="shared" si="349"/>
        <v>#VALUE!</v>
      </c>
      <c r="AF506" s="1173" t="e">
        <f t="shared" si="349"/>
        <v>#VALUE!</v>
      </c>
      <c r="AG506" s="1173" t="e">
        <f t="shared" si="349"/>
        <v>#VALUE!</v>
      </c>
      <c r="AH506" s="1173" t="e">
        <f t="shared" si="349"/>
        <v>#VALUE!</v>
      </c>
      <c r="AI506" s="1173" t="e">
        <f t="shared" si="349"/>
        <v>#VALUE!</v>
      </c>
      <c r="AJ506" s="1173" t="e">
        <f t="shared" si="349"/>
        <v>#VALUE!</v>
      </c>
      <c r="AK506" s="3414"/>
      <c r="AL506" s="3417"/>
      <c r="AM506" s="3420"/>
      <c r="AN506" s="3367"/>
      <c r="AO506" s="3365"/>
      <c r="AQ506" s="3388"/>
      <c r="AR506" s="3388"/>
    </row>
    <row r="507" spans="2:44" s="1242" customFormat="1">
      <c r="B507" s="3407"/>
      <c r="C507" s="3408"/>
      <c r="D507" s="3409"/>
      <c r="E507" s="1240" t="s">
        <v>846</v>
      </c>
      <c r="F507" s="1241" t="str">
        <f>IFERROR(TEXT(WEEKDAY(+F506),"aaa"),"")</f>
        <v/>
      </c>
      <c r="G507" s="1241" t="str">
        <f t="shared" ref="G507:AJ507" si="350">IFERROR(TEXT(WEEKDAY(+G506),"aaa"),"")</f>
        <v/>
      </c>
      <c r="H507" s="1241" t="str">
        <f t="shared" si="350"/>
        <v/>
      </c>
      <c r="I507" s="1241" t="str">
        <f t="shared" si="350"/>
        <v/>
      </c>
      <c r="J507" s="1241" t="str">
        <f t="shared" si="350"/>
        <v/>
      </c>
      <c r="K507" s="1241" t="str">
        <f t="shared" si="350"/>
        <v/>
      </c>
      <c r="L507" s="1241" t="str">
        <f t="shared" si="350"/>
        <v/>
      </c>
      <c r="M507" s="1241" t="str">
        <f t="shared" si="350"/>
        <v/>
      </c>
      <c r="N507" s="1241" t="str">
        <f t="shared" si="350"/>
        <v/>
      </c>
      <c r="O507" s="1241" t="str">
        <f t="shared" si="350"/>
        <v/>
      </c>
      <c r="P507" s="1241" t="str">
        <f t="shared" si="350"/>
        <v/>
      </c>
      <c r="Q507" s="1241" t="str">
        <f t="shared" si="350"/>
        <v/>
      </c>
      <c r="R507" s="1241" t="str">
        <f t="shared" si="350"/>
        <v/>
      </c>
      <c r="S507" s="1241" t="str">
        <f t="shared" si="350"/>
        <v/>
      </c>
      <c r="T507" s="1241" t="str">
        <f t="shared" si="350"/>
        <v/>
      </c>
      <c r="U507" s="1241" t="str">
        <f t="shared" si="350"/>
        <v/>
      </c>
      <c r="V507" s="1241" t="str">
        <f t="shared" si="350"/>
        <v/>
      </c>
      <c r="W507" s="1241" t="str">
        <f t="shared" si="350"/>
        <v/>
      </c>
      <c r="X507" s="1241" t="str">
        <f t="shared" si="350"/>
        <v/>
      </c>
      <c r="Y507" s="1241" t="str">
        <f t="shared" si="350"/>
        <v/>
      </c>
      <c r="Z507" s="1241" t="str">
        <f t="shared" si="350"/>
        <v/>
      </c>
      <c r="AA507" s="1241" t="str">
        <f t="shared" si="350"/>
        <v/>
      </c>
      <c r="AB507" s="1241" t="str">
        <f t="shared" si="350"/>
        <v/>
      </c>
      <c r="AC507" s="1241" t="str">
        <f t="shared" si="350"/>
        <v/>
      </c>
      <c r="AD507" s="1241" t="str">
        <f t="shared" si="350"/>
        <v/>
      </c>
      <c r="AE507" s="1241" t="str">
        <f t="shared" si="350"/>
        <v/>
      </c>
      <c r="AF507" s="1241" t="str">
        <f t="shared" si="350"/>
        <v/>
      </c>
      <c r="AG507" s="1241" t="str">
        <f t="shared" si="350"/>
        <v/>
      </c>
      <c r="AH507" s="1241" t="str">
        <f t="shared" si="350"/>
        <v/>
      </c>
      <c r="AI507" s="1241" t="str">
        <f t="shared" si="350"/>
        <v/>
      </c>
      <c r="AJ507" s="1241" t="str">
        <f t="shared" si="350"/>
        <v/>
      </c>
      <c r="AK507" s="3414"/>
      <c r="AL507" s="3417"/>
      <c r="AM507" s="3420"/>
      <c r="AN507" s="3367"/>
      <c r="AO507" s="3365"/>
      <c r="AP507" s="1112"/>
      <c r="AQ507" s="3388"/>
      <c r="AR507" s="3388"/>
    </row>
    <row r="508" spans="2:44" s="1242" customFormat="1" ht="21" customHeight="1">
      <c r="B508" s="1243" t="s">
        <v>1991</v>
      </c>
      <c r="C508" s="1244" t="s">
        <v>1971</v>
      </c>
      <c r="D508" s="1180" t="s">
        <v>1993</v>
      </c>
      <c r="E508" s="1181" t="s">
        <v>1994</v>
      </c>
      <c r="F508" s="1182" t="s">
        <v>891</v>
      </c>
      <c r="G508" s="1183" t="s">
        <v>891</v>
      </c>
      <c r="H508" s="1183" t="s">
        <v>891</v>
      </c>
      <c r="I508" s="1183" t="s">
        <v>891</v>
      </c>
      <c r="J508" s="1183" t="s">
        <v>891</v>
      </c>
      <c r="K508" s="1183" t="s">
        <v>891</v>
      </c>
      <c r="L508" s="1183" t="s">
        <v>891</v>
      </c>
      <c r="M508" s="1183" t="s">
        <v>891</v>
      </c>
      <c r="N508" s="1183" t="s">
        <v>891</v>
      </c>
      <c r="O508" s="1183" t="s">
        <v>891</v>
      </c>
      <c r="P508" s="1183" t="s">
        <v>891</v>
      </c>
      <c r="Q508" s="1183" t="s">
        <v>891</v>
      </c>
      <c r="R508" s="1183" t="s">
        <v>891</v>
      </c>
      <c r="S508" s="1183" t="s">
        <v>891</v>
      </c>
      <c r="T508" s="1183" t="s">
        <v>891</v>
      </c>
      <c r="U508" s="1183" t="s">
        <v>891</v>
      </c>
      <c r="V508" s="1183" t="s">
        <v>891</v>
      </c>
      <c r="W508" s="1183" t="s">
        <v>891</v>
      </c>
      <c r="X508" s="1183" t="s">
        <v>891</v>
      </c>
      <c r="Y508" s="1183" t="s">
        <v>891</v>
      </c>
      <c r="Z508" s="1183" t="s">
        <v>891</v>
      </c>
      <c r="AA508" s="1183" t="s">
        <v>891</v>
      </c>
      <c r="AB508" s="1183" t="s">
        <v>891</v>
      </c>
      <c r="AC508" s="1183" t="s">
        <v>891</v>
      </c>
      <c r="AD508" s="1183" t="s">
        <v>891</v>
      </c>
      <c r="AE508" s="1183" t="s">
        <v>891</v>
      </c>
      <c r="AF508" s="1183" t="s">
        <v>891</v>
      </c>
      <c r="AG508" s="1183" t="s">
        <v>891</v>
      </c>
      <c r="AH508" s="1183" t="s">
        <v>891</v>
      </c>
      <c r="AI508" s="1183" t="s">
        <v>891</v>
      </c>
      <c r="AJ508" s="1265" t="s">
        <v>891</v>
      </c>
      <c r="AK508" s="3415"/>
      <c r="AL508" s="3418"/>
      <c r="AM508" s="3421"/>
      <c r="AN508" s="1185" t="s">
        <v>2015</v>
      </c>
      <c r="AO508" s="1184" t="s">
        <v>889</v>
      </c>
      <c r="AP508" s="1112"/>
      <c r="AQ508" s="3389"/>
      <c r="AR508" s="3389"/>
    </row>
    <row r="509" spans="2:44" s="1242" customFormat="1" ht="13.5" customHeight="1">
      <c r="B509" s="3392" t="s">
        <v>856</v>
      </c>
      <c r="C509" s="3395" t="s">
        <v>857</v>
      </c>
      <c r="D509" s="1186" t="s">
        <v>1981</v>
      </c>
      <c r="E509" s="1187"/>
      <c r="F509" s="1266"/>
      <c r="G509" s="1252"/>
      <c r="H509" s="1252"/>
      <c r="I509" s="1252"/>
      <c r="J509" s="1252"/>
      <c r="K509" s="1252"/>
      <c r="L509" s="1252"/>
      <c r="M509" s="1252"/>
      <c r="N509" s="1252"/>
      <c r="O509" s="1252"/>
      <c r="P509" s="1252"/>
      <c r="Q509" s="1252"/>
      <c r="R509" s="1252"/>
      <c r="S509" s="1252"/>
      <c r="T509" s="1252"/>
      <c r="U509" s="1252"/>
      <c r="V509" s="1252"/>
      <c r="W509" s="1252"/>
      <c r="X509" s="1252"/>
      <c r="Y509" s="1252"/>
      <c r="Z509" s="1252"/>
      <c r="AA509" s="1252"/>
      <c r="AB509" s="1252"/>
      <c r="AC509" s="1252"/>
      <c r="AD509" s="1252"/>
      <c r="AE509" s="1252"/>
      <c r="AF509" s="1252"/>
      <c r="AG509" s="1252"/>
      <c r="AH509" s="1252"/>
      <c r="AI509" s="1252"/>
      <c r="AJ509" s="1267"/>
      <c r="AK509" s="1191">
        <f>IF(D509="","",COUNT($F$506:$AJ$506)-AL509)</f>
        <v>0</v>
      </c>
      <c r="AL509" s="1192">
        <f>IF(D509="","",AQ509+AR509)</f>
        <v>0</v>
      </c>
      <c r="AM509" s="1192">
        <f>IF(D509="","",COUNTIF(F509:AJ509,"休"))</f>
        <v>0</v>
      </c>
      <c r="AN509" s="1193" t="str">
        <f>IF(D509="","",IFERROR(ROUND(AM509/AK509,3),""))</f>
        <v/>
      </c>
      <c r="AO509" s="3398" t="e">
        <f>ROUND(AVERAGE(AN509:AN524),3)</f>
        <v>#DIV/0!</v>
      </c>
      <c r="AP509" s="1112"/>
      <c r="AQ509" s="1194">
        <f>+COUNTIF(F509:AJ509,"－")</f>
        <v>0</v>
      </c>
      <c r="AR509" s="1194">
        <f>+COUNTIF(F509:AJ509,"外")</f>
        <v>0</v>
      </c>
    </row>
    <row r="510" spans="2:44" s="1242" customFormat="1" ht="13.5" customHeight="1">
      <c r="B510" s="3393"/>
      <c r="C510" s="3396"/>
      <c r="D510" s="1195" t="s">
        <v>1982</v>
      </c>
      <c r="E510" s="1187"/>
      <c r="F510" s="1196"/>
      <c r="G510" s="1197"/>
      <c r="H510" s="1197"/>
      <c r="I510" s="1197"/>
      <c r="J510" s="1197"/>
      <c r="K510" s="1197"/>
      <c r="L510" s="1197"/>
      <c r="M510" s="1197"/>
      <c r="N510" s="1197"/>
      <c r="O510" s="1197"/>
      <c r="P510" s="1197"/>
      <c r="Q510" s="1197"/>
      <c r="R510" s="1197"/>
      <c r="S510" s="1197"/>
      <c r="T510" s="1197"/>
      <c r="U510" s="1197"/>
      <c r="V510" s="1197"/>
      <c r="W510" s="1197"/>
      <c r="X510" s="1197"/>
      <c r="Y510" s="1197"/>
      <c r="Z510" s="1197"/>
      <c r="AA510" s="1197"/>
      <c r="AB510" s="1197"/>
      <c r="AC510" s="1197"/>
      <c r="AD510" s="1197"/>
      <c r="AE510" s="1197"/>
      <c r="AF510" s="1197"/>
      <c r="AG510" s="1197"/>
      <c r="AH510" s="1197"/>
      <c r="AI510" s="1197"/>
      <c r="AJ510" s="1249"/>
      <c r="AK510" s="1191">
        <f t="shared" ref="AK510:AK514" si="351">IF(D510="","",COUNT($F$506:$AJ$506)-AL510)</f>
        <v>0</v>
      </c>
      <c r="AL510" s="1192">
        <f t="shared" ref="AL510:AL514" si="352">IF(D510="","",AQ510+AR510)</f>
        <v>0</v>
      </c>
      <c r="AM510" s="1192">
        <f t="shared" ref="AM510:AM514" si="353">IF(D510="","",COUNTIF(F510:AJ510,"休"))</f>
        <v>0</v>
      </c>
      <c r="AN510" s="1193" t="str">
        <f t="shared" ref="AN510:AN514" si="354">IF(D510="","",IFERROR(ROUND(AM510/AK510,3),""))</f>
        <v/>
      </c>
      <c r="AO510" s="3399"/>
      <c r="AP510" s="1112"/>
      <c r="AQ510" s="1194">
        <f>+COUNTIF(F510:AJ510,"－")</f>
        <v>0</v>
      </c>
      <c r="AR510" s="1194">
        <f>+COUNTIF(F510:AJ510,"外")</f>
        <v>0</v>
      </c>
    </row>
    <row r="511" spans="2:44" s="1242" customFormat="1">
      <c r="B511" s="3393"/>
      <c r="C511" s="3396"/>
      <c r="D511" s="1201" t="s">
        <v>1983</v>
      </c>
      <c r="E511" s="1187"/>
      <c r="F511" s="1196"/>
      <c r="G511" s="1197"/>
      <c r="H511" s="1197"/>
      <c r="I511" s="1197"/>
      <c r="J511" s="1197"/>
      <c r="K511" s="1197"/>
      <c r="L511" s="1197"/>
      <c r="M511" s="1197"/>
      <c r="N511" s="1197"/>
      <c r="O511" s="1197"/>
      <c r="P511" s="1197"/>
      <c r="Q511" s="1197"/>
      <c r="R511" s="1197"/>
      <c r="S511" s="1197"/>
      <c r="T511" s="1197"/>
      <c r="U511" s="1197"/>
      <c r="V511" s="1197"/>
      <c r="W511" s="1197"/>
      <c r="X511" s="1197"/>
      <c r="Y511" s="1197"/>
      <c r="Z511" s="1197"/>
      <c r="AA511" s="1197"/>
      <c r="AB511" s="1197"/>
      <c r="AC511" s="1197"/>
      <c r="AD511" s="1197"/>
      <c r="AE511" s="1197"/>
      <c r="AF511" s="1197"/>
      <c r="AG511" s="1197"/>
      <c r="AH511" s="1197"/>
      <c r="AI511" s="1197"/>
      <c r="AJ511" s="1249"/>
      <c r="AK511" s="1191">
        <f t="shared" si="351"/>
        <v>0</v>
      </c>
      <c r="AL511" s="1192">
        <f t="shared" si="352"/>
        <v>0</v>
      </c>
      <c r="AM511" s="1192">
        <f t="shared" si="353"/>
        <v>0</v>
      </c>
      <c r="AN511" s="1193" t="str">
        <f t="shared" si="354"/>
        <v/>
      </c>
      <c r="AO511" s="3399"/>
      <c r="AP511" s="1112"/>
      <c r="AQ511" s="1194">
        <f>+COUNTIF(F511:AJ511,"－")</f>
        <v>0</v>
      </c>
      <c r="AR511" s="1194">
        <f t="shared" ref="AR511:AR514" si="355">+COUNTIF(F511:AJ511,"外")</f>
        <v>0</v>
      </c>
    </row>
    <row r="512" spans="2:44" s="1242" customFormat="1">
      <c r="B512" s="3393"/>
      <c r="C512" s="3396"/>
      <c r="D512" s="1201" t="s">
        <v>1984</v>
      </c>
      <c r="E512" s="1202"/>
      <c r="F512" s="1196"/>
      <c r="G512" s="1197"/>
      <c r="H512" s="1197"/>
      <c r="I512" s="1197"/>
      <c r="J512" s="1197"/>
      <c r="K512" s="1197"/>
      <c r="L512" s="1197"/>
      <c r="M512" s="1197"/>
      <c r="N512" s="1197"/>
      <c r="O512" s="1197"/>
      <c r="P512" s="1197"/>
      <c r="Q512" s="1197"/>
      <c r="R512" s="1197"/>
      <c r="S512" s="1197"/>
      <c r="T512" s="1197"/>
      <c r="U512" s="1197"/>
      <c r="V512" s="1197"/>
      <c r="W512" s="1197"/>
      <c r="X512" s="1197"/>
      <c r="Y512" s="1197"/>
      <c r="Z512" s="1197"/>
      <c r="AA512" s="1197"/>
      <c r="AB512" s="1197"/>
      <c r="AC512" s="1197"/>
      <c r="AD512" s="1197"/>
      <c r="AE512" s="1197"/>
      <c r="AF512" s="1197"/>
      <c r="AG512" s="1197"/>
      <c r="AH512" s="1197"/>
      <c r="AI512" s="1197"/>
      <c r="AJ512" s="1249"/>
      <c r="AK512" s="1191">
        <f t="shared" si="351"/>
        <v>0</v>
      </c>
      <c r="AL512" s="1192">
        <f t="shared" si="352"/>
        <v>0</v>
      </c>
      <c r="AM512" s="1192">
        <f t="shared" si="353"/>
        <v>0</v>
      </c>
      <c r="AN512" s="1193" t="str">
        <f t="shared" si="354"/>
        <v/>
      </c>
      <c r="AO512" s="3399"/>
      <c r="AP512" s="1112"/>
      <c r="AQ512" s="1194">
        <f>+COUNTIF(F512:AJ512,"－")</f>
        <v>0</v>
      </c>
      <c r="AR512" s="1194">
        <f t="shared" si="355"/>
        <v>0</v>
      </c>
    </row>
    <row r="513" spans="2:44" s="1242" customFormat="1">
      <c r="B513" s="3393"/>
      <c r="C513" s="3396"/>
      <c r="D513" s="1201" t="s">
        <v>1985</v>
      </c>
      <c r="E513" s="1187"/>
      <c r="F513" s="1196"/>
      <c r="G513" s="1197"/>
      <c r="H513" s="1197"/>
      <c r="I513" s="1197"/>
      <c r="J513" s="1197"/>
      <c r="K513" s="1197"/>
      <c r="L513" s="1197"/>
      <c r="M513" s="1197"/>
      <c r="N513" s="1197"/>
      <c r="O513" s="1197"/>
      <c r="P513" s="1197"/>
      <c r="Q513" s="1197"/>
      <c r="R513" s="1197"/>
      <c r="S513" s="1197"/>
      <c r="T513" s="1197"/>
      <c r="U513" s="1197"/>
      <c r="V513" s="1197"/>
      <c r="W513" s="1197"/>
      <c r="X513" s="1197"/>
      <c r="Y513" s="1197"/>
      <c r="Z513" s="1197"/>
      <c r="AA513" s="1197"/>
      <c r="AB513" s="1197"/>
      <c r="AC513" s="1197"/>
      <c r="AD513" s="1197"/>
      <c r="AE513" s="1197"/>
      <c r="AF513" s="1197"/>
      <c r="AG513" s="1197"/>
      <c r="AH513" s="1197"/>
      <c r="AI513" s="1197"/>
      <c r="AJ513" s="1249"/>
      <c r="AK513" s="1191">
        <f t="shared" si="351"/>
        <v>0</v>
      </c>
      <c r="AL513" s="1192">
        <f t="shared" si="352"/>
        <v>0</v>
      </c>
      <c r="AM513" s="1192">
        <f t="shared" si="353"/>
        <v>0</v>
      </c>
      <c r="AN513" s="1193" t="str">
        <f t="shared" si="354"/>
        <v/>
      </c>
      <c r="AO513" s="3399"/>
      <c r="AP513" s="1112"/>
      <c r="AQ513" s="1194">
        <f t="shared" ref="AQ513:AQ514" si="356">+COUNTIF(F513:AJ513,"－")</f>
        <v>0</v>
      </c>
      <c r="AR513" s="1194">
        <f t="shared" si="355"/>
        <v>0</v>
      </c>
    </row>
    <row r="514" spans="2:44" s="1242" customFormat="1">
      <c r="B514" s="3394"/>
      <c r="C514" s="3397"/>
      <c r="D514" s="1203">
        <f>E$29</f>
        <v>0</v>
      </c>
      <c r="E514" s="1204"/>
      <c r="F514" s="1268"/>
      <c r="G514" s="1257"/>
      <c r="H514" s="1257"/>
      <c r="I514" s="1257"/>
      <c r="J514" s="1257"/>
      <c r="K514" s="1257"/>
      <c r="L514" s="1257"/>
      <c r="M514" s="1257"/>
      <c r="N514" s="1257"/>
      <c r="O514" s="1257"/>
      <c r="P514" s="1257"/>
      <c r="Q514" s="1257"/>
      <c r="R514" s="1257"/>
      <c r="S514" s="1257"/>
      <c r="T514" s="1257"/>
      <c r="U514" s="1257"/>
      <c r="V514" s="1257"/>
      <c r="W514" s="1257"/>
      <c r="X514" s="1257"/>
      <c r="Y514" s="1257"/>
      <c r="Z514" s="1257"/>
      <c r="AA514" s="1257"/>
      <c r="AB514" s="1257"/>
      <c r="AC514" s="1257"/>
      <c r="AD514" s="1257"/>
      <c r="AE514" s="1257"/>
      <c r="AF514" s="1257"/>
      <c r="AG514" s="1257"/>
      <c r="AH514" s="1257"/>
      <c r="AI514" s="1257"/>
      <c r="AJ514" s="1269"/>
      <c r="AK514" s="1191">
        <f t="shared" si="351"/>
        <v>0</v>
      </c>
      <c r="AL514" s="1192">
        <f t="shared" si="352"/>
        <v>0</v>
      </c>
      <c r="AM514" s="1209">
        <f t="shared" si="353"/>
        <v>0</v>
      </c>
      <c r="AN514" s="1193" t="str">
        <f t="shared" si="354"/>
        <v/>
      </c>
      <c r="AO514" s="3399"/>
      <c r="AP514" s="1112"/>
      <c r="AQ514" s="1194">
        <f t="shared" si="356"/>
        <v>0</v>
      </c>
      <c r="AR514" s="1194">
        <f t="shared" si="355"/>
        <v>0</v>
      </c>
    </row>
    <row r="515" spans="2:44" s="1242" customFormat="1" ht="15">
      <c r="B515" s="3392" t="s">
        <v>858</v>
      </c>
      <c r="C515" s="3395" t="s">
        <v>859</v>
      </c>
      <c r="D515" s="1180" t="s">
        <v>1993</v>
      </c>
      <c r="E515" s="1210" t="s">
        <v>1994</v>
      </c>
      <c r="F515" s="1182" t="s">
        <v>2010</v>
      </c>
      <c r="G515" s="1183" t="s">
        <v>2012</v>
      </c>
      <c r="H515" s="1183" t="s">
        <v>2011</v>
      </c>
      <c r="I515" s="1183" t="s">
        <v>2013</v>
      </c>
      <c r="J515" s="1183" t="s">
        <v>2013</v>
      </c>
      <c r="K515" s="1183" t="s">
        <v>2012</v>
      </c>
      <c r="L515" s="1183" t="s">
        <v>2010</v>
      </c>
      <c r="M515" s="1183" t="s">
        <v>2010</v>
      </c>
      <c r="N515" s="1183" t="s">
        <v>2010</v>
      </c>
      <c r="O515" s="1183" t="s">
        <v>2011</v>
      </c>
      <c r="P515" s="1183" t="s">
        <v>2010</v>
      </c>
      <c r="Q515" s="1183" t="s">
        <v>2011</v>
      </c>
      <c r="R515" s="1183" t="s">
        <v>2012</v>
      </c>
      <c r="S515" s="1183" t="s">
        <v>2012</v>
      </c>
      <c r="T515" s="1183" t="s">
        <v>2010</v>
      </c>
      <c r="U515" s="1183" t="s">
        <v>2010</v>
      </c>
      <c r="V515" s="1183" t="s">
        <v>2012</v>
      </c>
      <c r="W515" s="1183" t="s">
        <v>2010</v>
      </c>
      <c r="X515" s="1183" t="s">
        <v>2010</v>
      </c>
      <c r="Y515" s="1183" t="s">
        <v>2013</v>
      </c>
      <c r="Z515" s="1183" t="s">
        <v>2012</v>
      </c>
      <c r="AA515" s="1183" t="s">
        <v>2011</v>
      </c>
      <c r="AB515" s="1183" t="s">
        <v>2010</v>
      </c>
      <c r="AC515" s="1183" t="s">
        <v>2012</v>
      </c>
      <c r="AD515" s="1183" t="s">
        <v>2012</v>
      </c>
      <c r="AE515" s="1183" t="s">
        <v>2011</v>
      </c>
      <c r="AF515" s="1183" t="s">
        <v>2013</v>
      </c>
      <c r="AG515" s="1183" t="s">
        <v>2011</v>
      </c>
      <c r="AH515" s="1183" t="s">
        <v>2012</v>
      </c>
      <c r="AI515" s="1183" t="s">
        <v>2011</v>
      </c>
      <c r="AJ515" s="1265" t="s">
        <v>2013</v>
      </c>
      <c r="AK515" s="1212"/>
      <c r="AL515" s="1194"/>
      <c r="AM515" s="1213"/>
      <c r="AN515" s="1214"/>
      <c r="AO515" s="3399"/>
      <c r="AP515" s="1112"/>
      <c r="AQ515" s="1116"/>
      <c r="AR515" s="1116"/>
    </row>
    <row r="516" spans="2:44" s="1242" customFormat="1">
      <c r="B516" s="3393"/>
      <c r="C516" s="3396"/>
      <c r="D516" s="1215" t="s">
        <v>1981</v>
      </c>
      <c r="E516" s="1187"/>
      <c r="F516" s="1256"/>
      <c r="G516" s="1207"/>
      <c r="H516" s="1207"/>
      <c r="I516" s="1207"/>
      <c r="J516" s="1207"/>
      <c r="K516" s="1207"/>
      <c r="L516" s="1207"/>
      <c r="M516" s="1207"/>
      <c r="N516" s="1207"/>
      <c r="O516" s="1207"/>
      <c r="P516" s="1207"/>
      <c r="Q516" s="1207"/>
      <c r="R516" s="1207"/>
      <c r="S516" s="1207"/>
      <c r="T516" s="1207"/>
      <c r="U516" s="1207"/>
      <c r="V516" s="1207"/>
      <c r="W516" s="1207"/>
      <c r="X516" s="1207"/>
      <c r="Y516" s="1207"/>
      <c r="Z516" s="1207"/>
      <c r="AA516" s="1207"/>
      <c r="AB516" s="1207"/>
      <c r="AC516" s="1207"/>
      <c r="AD516" s="1207"/>
      <c r="AE516" s="1207"/>
      <c r="AF516" s="1207"/>
      <c r="AG516" s="1207"/>
      <c r="AH516" s="1207"/>
      <c r="AI516" s="1207"/>
      <c r="AJ516" s="1270"/>
      <c r="AK516" s="1191">
        <f>IF(D516="","",COUNT($F$506:$AJ$506)-AL516)</f>
        <v>0</v>
      </c>
      <c r="AL516" s="1192">
        <f>IF(D516="","",AQ516+AR516)</f>
        <v>0</v>
      </c>
      <c r="AM516" s="1192">
        <f>IF(D516="","",COUNTIF(F516:AJ516,"休"))</f>
        <v>0</v>
      </c>
      <c r="AN516" s="1193" t="str">
        <f>IF(D516="","",IFERROR(ROUND(AM516/AK516,3),""))</f>
        <v/>
      </c>
      <c r="AO516" s="3399"/>
      <c r="AP516" s="1112"/>
      <c r="AQ516" s="1194">
        <f>+COUNTIF(F516:AJ516,"－")</f>
        <v>0</v>
      </c>
      <c r="AR516" s="1194">
        <f>+COUNTIF(F516:AJ516,"外")</f>
        <v>0</v>
      </c>
    </row>
    <row r="517" spans="2:44" s="1242" customFormat="1">
      <c r="B517" s="3393"/>
      <c r="C517" s="3396"/>
      <c r="D517" s="1195" t="s">
        <v>1982</v>
      </c>
      <c r="E517" s="1216"/>
      <c r="F517" s="1196"/>
      <c r="G517" s="1197"/>
      <c r="H517" s="1197"/>
      <c r="I517" s="1197"/>
      <c r="J517" s="1197"/>
      <c r="K517" s="1197"/>
      <c r="L517" s="1197"/>
      <c r="M517" s="1197"/>
      <c r="N517" s="1197"/>
      <c r="O517" s="1197"/>
      <c r="P517" s="1197"/>
      <c r="Q517" s="1197"/>
      <c r="R517" s="1197"/>
      <c r="S517" s="1197"/>
      <c r="T517" s="1197"/>
      <c r="U517" s="1197"/>
      <c r="V517" s="1197"/>
      <c r="W517" s="1197"/>
      <c r="X517" s="1197"/>
      <c r="Y517" s="1197"/>
      <c r="Z517" s="1197"/>
      <c r="AA517" s="1197"/>
      <c r="AB517" s="1197"/>
      <c r="AC517" s="1197"/>
      <c r="AD517" s="1197"/>
      <c r="AE517" s="1197"/>
      <c r="AF517" s="1197"/>
      <c r="AG517" s="1197"/>
      <c r="AH517" s="1197"/>
      <c r="AI517" s="1197"/>
      <c r="AJ517" s="1249"/>
      <c r="AK517" s="1191">
        <f t="shared" ref="AK517:AK519" si="357">IF(D517="","",COUNT($F$506:$AJ$506)-AL517)</f>
        <v>0</v>
      </c>
      <c r="AL517" s="1192">
        <f t="shared" ref="AL517:AL519" si="358">IF(D517="","",AQ517+AR517)</f>
        <v>0</v>
      </c>
      <c r="AM517" s="1192">
        <f t="shared" ref="AM517:AM519" si="359">IF(D517="","",COUNTIF(F517:AJ517,"休"))</f>
        <v>0</v>
      </c>
      <c r="AN517" s="1193" t="str">
        <f t="shared" ref="AN517:AN519" si="360">IF(D517="","",IFERROR(ROUND(AM517/AK517,3),""))</f>
        <v/>
      </c>
      <c r="AO517" s="3399"/>
      <c r="AP517" s="1112"/>
      <c r="AQ517" s="1194">
        <f>+COUNTIF(F517:AJ517,"－")</f>
        <v>0</v>
      </c>
      <c r="AR517" s="1194">
        <f>+COUNTIF(F517:AJ517,"外")</f>
        <v>0</v>
      </c>
    </row>
    <row r="518" spans="2:44" s="1242" customFormat="1">
      <c r="B518" s="3393"/>
      <c r="C518" s="3396"/>
      <c r="D518" s="1112"/>
      <c r="E518" s="1216"/>
      <c r="F518" s="1196"/>
      <c r="G518" s="1197"/>
      <c r="H518" s="1197"/>
      <c r="I518" s="1197"/>
      <c r="J518" s="1197"/>
      <c r="K518" s="1197"/>
      <c r="L518" s="1197"/>
      <c r="M518" s="1197"/>
      <c r="N518" s="1197"/>
      <c r="O518" s="1197"/>
      <c r="P518" s="1197"/>
      <c r="Q518" s="1197"/>
      <c r="R518" s="1197"/>
      <c r="S518" s="1197"/>
      <c r="T518" s="1197"/>
      <c r="U518" s="1197"/>
      <c r="V518" s="1197"/>
      <c r="W518" s="1197"/>
      <c r="X518" s="1197"/>
      <c r="Y518" s="1197"/>
      <c r="Z518" s="1197"/>
      <c r="AA518" s="1197"/>
      <c r="AB518" s="1197"/>
      <c r="AC518" s="1197"/>
      <c r="AD518" s="1197"/>
      <c r="AE518" s="1197"/>
      <c r="AF518" s="1197"/>
      <c r="AG518" s="1197"/>
      <c r="AH518" s="1197"/>
      <c r="AI518" s="1197"/>
      <c r="AJ518" s="1249"/>
      <c r="AK518" s="1191" t="str">
        <f t="shared" si="357"/>
        <v/>
      </c>
      <c r="AL518" s="1192" t="str">
        <f t="shared" si="358"/>
        <v/>
      </c>
      <c r="AM518" s="1192" t="str">
        <f t="shared" si="359"/>
        <v/>
      </c>
      <c r="AN518" s="1193" t="str">
        <f t="shared" si="360"/>
        <v/>
      </c>
      <c r="AO518" s="3399"/>
      <c r="AP518" s="1112"/>
      <c r="AQ518" s="1194">
        <f>+COUNTIF(F518:AJ518,"－")</f>
        <v>0</v>
      </c>
      <c r="AR518" s="1194">
        <f>+COUNTIF(F518:AJ518,"外")</f>
        <v>0</v>
      </c>
    </row>
    <row r="519" spans="2:44" s="1242" customFormat="1">
      <c r="B519" s="3393"/>
      <c r="C519" s="3397"/>
      <c r="D519" s="1217"/>
      <c r="E519" s="1218"/>
      <c r="F519" s="1268"/>
      <c r="G519" s="1257"/>
      <c r="H519" s="1257"/>
      <c r="I519" s="1257"/>
      <c r="J519" s="1257"/>
      <c r="K519" s="1257"/>
      <c r="L519" s="1257"/>
      <c r="M519" s="1257"/>
      <c r="N519" s="1257"/>
      <c r="O519" s="1257"/>
      <c r="P519" s="1257"/>
      <c r="Q519" s="1257"/>
      <c r="R519" s="1257"/>
      <c r="S519" s="1257"/>
      <c r="T519" s="1257"/>
      <c r="U519" s="1257"/>
      <c r="V519" s="1257"/>
      <c r="W519" s="1257"/>
      <c r="X519" s="1257"/>
      <c r="Y519" s="1257"/>
      <c r="Z519" s="1257"/>
      <c r="AA519" s="1257"/>
      <c r="AB519" s="1257"/>
      <c r="AC519" s="1257"/>
      <c r="AD519" s="1257"/>
      <c r="AE519" s="1257"/>
      <c r="AF519" s="1257"/>
      <c r="AG519" s="1257"/>
      <c r="AH519" s="1257"/>
      <c r="AI519" s="1257"/>
      <c r="AJ519" s="1269"/>
      <c r="AK519" s="1191" t="str">
        <f t="shared" si="357"/>
        <v/>
      </c>
      <c r="AL519" s="1192" t="str">
        <f t="shared" si="358"/>
        <v/>
      </c>
      <c r="AM519" s="1192" t="str">
        <f t="shared" si="359"/>
        <v/>
      </c>
      <c r="AN519" s="1193" t="str">
        <f t="shared" si="360"/>
        <v/>
      </c>
      <c r="AO519" s="3399"/>
      <c r="AP519" s="1112"/>
      <c r="AQ519" s="1194">
        <f>+COUNTIF(F519:AJ519,"－")</f>
        <v>0</v>
      </c>
      <c r="AR519" s="1194">
        <f>+COUNTIF(F519:AJ519,"外")</f>
        <v>0</v>
      </c>
    </row>
    <row r="520" spans="2:44" s="1242" customFormat="1" ht="15">
      <c r="B520" s="3393"/>
      <c r="C520" s="3395" t="s">
        <v>860</v>
      </c>
      <c r="D520" s="1180" t="s">
        <v>2000</v>
      </c>
      <c r="E520" s="1220" t="s">
        <v>1994</v>
      </c>
      <c r="F520" s="1182" t="s">
        <v>891</v>
      </c>
      <c r="G520" s="1183" t="s">
        <v>891</v>
      </c>
      <c r="H520" s="1183" t="s">
        <v>891</v>
      </c>
      <c r="I520" s="1183" t="s">
        <v>891</v>
      </c>
      <c r="J520" s="1183" t="s">
        <v>891</v>
      </c>
      <c r="K520" s="1183" t="s">
        <v>891</v>
      </c>
      <c r="L520" s="1183" t="s">
        <v>891</v>
      </c>
      <c r="M520" s="1183" t="s">
        <v>891</v>
      </c>
      <c r="N520" s="1183" t="s">
        <v>891</v>
      </c>
      <c r="O520" s="1183" t="s">
        <v>891</v>
      </c>
      <c r="P520" s="1183" t="s">
        <v>891</v>
      </c>
      <c r="Q520" s="1183" t="s">
        <v>891</v>
      </c>
      <c r="R520" s="1183" t="s">
        <v>891</v>
      </c>
      <c r="S520" s="1183" t="s">
        <v>891</v>
      </c>
      <c r="T520" s="1183" t="s">
        <v>891</v>
      </c>
      <c r="U520" s="1183" t="s">
        <v>891</v>
      </c>
      <c r="V520" s="1183" t="s">
        <v>891</v>
      </c>
      <c r="W520" s="1183" t="s">
        <v>891</v>
      </c>
      <c r="X520" s="1183" t="s">
        <v>891</v>
      </c>
      <c r="Y520" s="1183" t="s">
        <v>891</v>
      </c>
      <c r="Z520" s="1183" t="s">
        <v>891</v>
      </c>
      <c r="AA520" s="1183" t="s">
        <v>891</v>
      </c>
      <c r="AB520" s="1183" t="s">
        <v>891</v>
      </c>
      <c r="AC520" s="1183" t="s">
        <v>891</v>
      </c>
      <c r="AD520" s="1183" t="s">
        <v>891</v>
      </c>
      <c r="AE520" s="1183" t="s">
        <v>891</v>
      </c>
      <c r="AF520" s="1183" t="s">
        <v>891</v>
      </c>
      <c r="AG520" s="1183" t="s">
        <v>891</v>
      </c>
      <c r="AH520" s="1183" t="s">
        <v>891</v>
      </c>
      <c r="AI520" s="1183" t="s">
        <v>891</v>
      </c>
      <c r="AJ520" s="1265" t="s">
        <v>891</v>
      </c>
      <c r="AK520" s="1212"/>
      <c r="AL520" s="1194"/>
      <c r="AM520" s="1221"/>
      <c r="AN520" s="1214"/>
      <c r="AO520" s="3399"/>
      <c r="AP520" s="1112"/>
      <c r="AQ520" s="1116"/>
      <c r="AR520" s="1116"/>
    </row>
    <row r="521" spans="2:44" s="1242" customFormat="1">
      <c r="B521" s="3393"/>
      <c r="C521" s="3396"/>
      <c r="D521" s="1222" t="s">
        <v>1982</v>
      </c>
      <c r="E521" s="1187"/>
      <c r="F521" s="1256"/>
      <c r="G521" s="1207"/>
      <c r="H521" s="1207"/>
      <c r="I521" s="1207"/>
      <c r="J521" s="1207"/>
      <c r="K521" s="1207"/>
      <c r="L521" s="1207"/>
      <c r="M521" s="1207"/>
      <c r="N521" s="1207"/>
      <c r="O521" s="1207"/>
      <c r="P521" s="1207"/>
      <c r="Q521" s="1207"/>
      <c r="R521" s="1207"/>
      <c r="S521" s="1207"/>
      <c r="T521" s="1207"/>
      <c r="U521" s="1207"/>
      <c r="V521" s="1207"/>
      <c r="W521" s="1207"/>
      <c r="X521" s="1207"/>
      <c r="Y521" s="1207"/>
      <c r="Z521" s="1207"/>
      <c r="AA521" s="1207"/>
      <c r="AB521" s="1207"/>
      <c r="AC521" s="1207"/>
      <c r="AD521" s="1207"/>
      <c r="AE521" s="1207"/>
      <c r="AF521" s="1207"/>
      <c r="AG521" s="1207"/>
      <c r="AH521" s="1207"/>
      <c r="AI521" s="1207"/>
      <c r="AJ521" s="1270"/>
      <c r="AK521" s="1191">
        <f>IF(D521="","",COUNT($F$506:$AJ$506)-AL521)</f>
        <v>0</v>
      </c>
      <c r="AL521" s="1192">
        <f>IF(D521="","",AQ521+AR521)</f>
        <v>0</v>
      </c>
      <c r="AM521" s="1192">
        <f>IF(D521="","",COUNTIF(F521:AJ521,"休"))</f>
        <v>0</v>
      </c>
      <c r="AN521" s="1193" t="str">
        <f>IF(D521="","",IFERROR(ROUND(AM521/AK521,3),""))</f>
        <v/>
      </c>
      <c r="AO521" s="3399"/>
      <c r="AP521" s="1112"/>
      <c r="AQ521" s="1194">
        <f>+COUNTIF(F521:AJ521,"－")</f>
        <v>0</v>
      </c>
      <c r="AR521" s="1194">
        <f>+COUNTIF(F521:AJ521,"外")</f>
        <v>0</v>
      </c>
    </row>
    <row r="522" spans="2:44" s="1242" customFormat="1">
      <c r="B522" s="3393"/>
      <c r="C522" s="3396"/>
      <c r="D522" s="1112"/>
      <c r="E522" s="1216"/>
      <c r="F522" s="1196"/>
      <c r="G522" s="1197"/>
      <c r="H522" s="1197"/>
      <c r="I522" s="1197"/>
      <c r="J522" s="1197"/>
      <c r="K522" s="1197"/>
      <c r="L522" s="1197"/>
      <c r="M522" s="1197"/>
      <c r="N522" s="1197"/>
      <c r="O522" s="1197"/>
      <c r="P522" s="1197"/>
      <c r="Q522" s="1197"/>
      <c r="R522" s="1197"/>
      <c r="S522" s="1197"/>
      <c r="T522" s="1197"/>
      <c r="U522" s="1197"/>
      <c r="V522" s="1197"/>
      <c r="W522" s="1197"/>
      <c r="X522" s="1197"/>
      <c r="Y522" s="1197"/>
      <c r="Z522" s="1197"/>
      <c r="AA522" s="1197"/>
      <c r="AB522" s="1197"/>
      <c r="AC522" s="1197"/>
      <c r="AD522" s="1197"/>
      <c r="AE522" s="1197"/>
      <c r="AF522" s="1197"/>
      <c r="AG522" s="1197"/>
      <c r="AH522" s="1197"/>
      <c r="AI522" s="1197"/>
      <c r="AJ522" s="1249"/>
      <c r="AK522" s="1191" t="str">
        <f t="shared" ref="AK522:AK524" si="361">IF(D522="","",COUNT($F$506:$AJ$506)-AL522)</f>
        <v/>
      </c>
      <c r="AL522" s="1192" t="str">
        <f t="shared" ref="AL522:AL524" si="362">IF(D522="","",AQ522+AR522)</f>
        <v/>
      </c>
      <c r="AM522" s="1192" t="str">
        <f t="shared" ref="AM522:AM524" si="363">IF(D522="","",COUNTIF(F522:AJ522,"休"))</f>
        <v/>
      </c>
      <c r="AN522" s="1193" t="str">
        <f t="shared" ref="AN522:AN524" si="364">IF(D522="","",IFERROR(ROUND(AM522/AK522,3),""))</f>
        <v/>
      </c>
      <c r="AO522" s="3399"/>
      <c r="AP522" s="1112"/>
      <c r="AQ522" s="1194">
        <f>+COUNTIF(F522:AJ522,"－")</f>
        <v>0</v>
      </c>
      <c r="AR522" s="1194">
        <f>+COUNTIF(F522:AJ522,"外")</f>
        <v>0</v>
      </c>
    </row>
    <row r="523" spans="2:44" s="1242" customFormat="1">
      <c r="B523" s="3393"/>
      <c r="C523" s="3396"/>
      <c r="D523" s="1224"/>
      <c r="E523" s="1216"/>
      <c r="F523" s="1196"/>
      <c r="G523" s="1197"/>
      <c r="H523" s="1197"/>
      <c r="I523" s="1197"/>
      <c r="J523" s="1197"/>
      <c r="K523" s="1197"/>
      <c r="L523" s="1197"/>
      <c r="M523" s="1197"/>
      <c r="N523" s="1197"/>
      <c r="O523" s="1197"/>
      <c r="P523" s="1197"/>
      <c r="Q523" s="1197"/>
      <c r="R523" s="1197"/>
      <c r="S523" s="1197"/>
      <c r="T523" s="1197"/>
      <c r="U523" s="1197"/>
      <c r="V523" s="1197"/>
      <c r="W523" s="1197"/>
      <c r="X523" s="1197"/>
      <c r="Y523" s="1197"/>
      <c r="Z523" s="1197"/>
      <c r="AA523" s="1197"/>
      <c r="AB523" s="1197"/>
      <c r="AC523" s="1197"/>
      <c r="AD523" s="1197"/>
      <c r="AE523" s="1197"/>
      <c r="AF523" s="1197"/>
      <c r="AG523" s="1197"/>
      <c r="AH523" s="1197"/>
      <c r="AI523" s="1197"/>
      <c r="AJ523" s="1249"/>
      <c r="AK523" s="1191" t="str">
        <f t="shared" si="361"/>
        <v/>
      </c>
      <c r="AL523" s="1192" t="str">
        <f t="shared" si="362"/>
        <v/>
      </c>
      <c r="AM523" s="1192" t="str">
        <f t="shared" si="363"/>
        <v/>
      </c>
      <c r="AN523" s="1193" t="str">
        <f t="shared" si="364"/>
        <v/>
      </c>
      <c r="AO523" s="3399"/>
      <c r="AP523" s="1112"/>
      <c r="AQ523" s="1194">
        <f>+COUNTIF(F523:AJ523,"－")</f>
        <v>0</v>
      </c>
      <c r="AR523" s="1194">
        <f>+COUNTIF(F523:AJ523,"外")</f>
        <v>0</v>
      </c>
    </row>
    <row r="524" spans="2:44" s="1242" customFormat="1" ht="14.25" thickBot="1">
      <c r="B524" s="3394"/>
      <c r="C524" s="3397"/>
      <c r="D524" s="1217"/>
      <c r="E524" s="1218"/>
      <c r="F524" s="1268"/>
      <c r="G524" s="1257"/>
      <c r="H524" s="1257"/>
      <c r="I524" s="1257"/>
      <c r="J524" s="1257"/>
      <c r="K524" s="1257"/>
      <c r="L524" s="1257"/>
      <c r="M524" s="1257"/>
      <c r="N524" s="1257"/>
      <c r="O524" s="1257"/>
      <c r="P524" s="1257"/>
      <c r="Q524" s="1257"/>
      <c r="R524" s="1257"/>
      <c r="S524" s="1257"/>
      <c r="T524" s="1257"/>
      <c r="U524" s="1257"/>
      <c r="V524" s="1257"/>
      <c r="W524" s="1257"/>
      <c r="X524" s="1257"/>
      <c r="Y524" s="1257"/>
      <c r="Z524" s="1257"/>
      <c r="AA524" s="1257"/>
      <c r="AB524" s="1257"/>
      <c r="AC524" s="1257"/>
      <c r="AD524" s="1257"/>
      <c r="AE524" s="1257"/>
      <c r="AF524" s="1257"/>
      <c r="AG524" s="1257"/>
      <c r="AH524" s="1257"/>
      <c r="AI524" s="1257"/>
      <c r="AJ524" s="1269"/>
      <c r="AK524" s="1227" t="str">
        <f t="shared" si="361"/>
        <v/>
      </c>
      <c r="AL524" s="1209" t="str">
        <f t="shared" si="362"/>
        <v/>
      </c>
      <c r="AM524" s="1209" t="str">
        <f t="shared" si="363"/>
        <v/>
      </c>
      <c r="AN524" s="1193" t="str">
        <f t="shared" si="364"/>
        <v/>
      </c>
      <c r="AO524" s="3400"/>
      <c r="AP524" s="1112"/>
      <c r="AQ524" s="1194">
        <f>+COUNTIF(F524:AJ524,"－")</f>
        <v>0</v>
      </c>
      <c r="AR524" s="1194">
        <f>+COUNTIF(F524:AJ524,"外")</f>
        <v>0</v>
      </c>
    </row>
    <row r="525" spans="2:44" ht="14.25" thickBot="1">
      <c r="AN525" s="1233" t="s">
        <v>1998</v>
      </c>
      <c r="AO525" s="1234" t="e">
        <f>IF(AO509&gt;=0.285,"OK","NG")</f>
        <v>#DIV/0!</v>
      </c>
    </row>
    <row r="526" spans="2:44" s="1116" customFormat="1" ht="6" customHeight="1">
      <c r="B526" s="1272"/>
      <c r="C526" s="1273"/>
      <c r="D526" s="1273"/>
      <c r="E526" s="1274"/>
      <c r="F526" s="1275"/>
      <c r="G526" s="1275"/>
      <c r="H526" s="1275"/>
      <c r="I526" s="1275"/>
      <c r="J526" s="1275"/>
      <c r="K526" s="1275"/>
      <c r="L526" s="1275"/>
      <c r="M526" s="1275"/>
      <c r="N526" s="1275"/>
      <c r="O526" s="1275"/>
      <c r="P526" s="1275"/>
      <c r="Q526" s="1275"/>
      <c r="R526" s="1275"/>
      <c r="S526" s="1275"/>
      <c r="T526" s="1275"/>
      <c r="U526" s="1275"/>
      <c r="V526" s="1275"/>
      <c r="W526" s="1275"/>
      <c r="X526" s="1275"/>
      <c r="Y526" s="1275"/>
      <c r="Z526" s="1275"/>
      <c r="AA526" s="1275"/>
      <c r="AB526" s="1275"/>
      <c r="AC526" s="1275"/>
      <c r="AD526" s="1275"/>
      <c r="AE526" s="1275"/>
      <c r="AF526" s="1275"/>
      <c r="AG526" s="1275"/>
      <c r="AH526" s="1273"/>
      <c r="AI526" s="1273"/>
      <c r="AJ526" s="1276"/>
      <c r="AN526" s="1117"/>
    </row>
    <row r="527" spans="2:44" s="1116" customFormat="1">
      <c r="B527" s="1277"/>
      <c r="C527" s="1278" t="s">
        <v>867</v>
      </c>
      <c r="D527" s="1278"/>
      <c r="E527" s="1279" t="s">
        <v>868</v>
      </c>
      <c r="F527" s="1232"/>
      <c r="G527" s="1232"/>
      <c r="H527" s="1280"/>
      <c r="I527" s="1280"/>
      <c r="J527" s="1280"/>
      <c r="K527" s="1280"/>
      <c r="L527" s="1280"/>
      <c r="M527" s="1280"/>
      <c r="N527" s="1280"/>
      <c r="O527" s="1280"/>
      <c r="P527" s="1280"/>
      <c r="Q527" s="1280"/>
      <c r="R527" s="1280"/>
      <c r="S527" s="1280"/>
      <c r="T527" s="1280"/>
      <c r="U527" s="1280"/>
      <c r="V527" s="1280"/>
      <c r="W527" s="1280"/>
      <c r="X527" s="1280"/>
      <c r="Y527" s="1280"/>
      <c r="Z527" s="1280"/>
      <c r="AA527" s="1280"/>
      <c r="AB527" s="1280"/>
      <c r="AC527" s="1280"/>
      <c r="AD527" s="1280"/>
      <c r="AE527" s="1280"/>
      <c r="AF527" s="1280"/>
      <c r="AG527" s="1280"/>
      <c r="AH527" s="1278"/>
      <c r="AI527" s="1278"/>
      <c r="AJ527" s="1281"/>
      <c r="AN527" s="1117"/>
    </row>
    <row r="528" spans="2:44" s="1119" customFormat="1" ht="24" customHeight="1">
      <c r="B528" s="1282"/>
      <c r="C528" s="1283"/>
      <c r="D528" s="1283"/>
      <c r="E528" s="1284"/>
      <c r="F528" s="1285" t="s">
        <v>869</v>
      </c>
      <c r="G528" s="3427" t="s">
        <v>870</v>
      </c>
      <c r="H528" s="3428"/>
      <c r="I528" s="3428"/>
      <c r="J528" s="3428"/>
      <c r="K528" s="1285" t="s">
        <v>871</v>
      </c>
      <c r="L528" s="3427" t="s">
        <v>872</v>
      </c>
      <c r="M528" s="3428"/>
      <c r="N528" s="3428"/>
      <c r="O528" s="3428"/>
      <c r="P528" s="1285" t="s">
        <v>873</v>
      </c>
      <c r="Q528" s="3427" t="s">
        <v>874</v>
      </c>
      <c r="R528" s="3428"/>
      <c r="S528" s="3428"/>
      <c r="T528" s="3428"/>
      <c r="U528" s="1285" t="s">
        <v>875</v>
      </c>
      <c r="V528" s="3427" t="s">
        <v>876</v>
      </c>
      <c r="W528" s="3428"/>
      <c r="X528" s="3428"/>
      <c r="Y528" s="3428"/>
      <c r="Z528" s="1285" t="s">
        <v>877</v>
      </c>
      <c r="AA528" s="3427" t="s">
        <v>878</v>
      </c>
      <c r="AB528" s="3428"/>
      <c r="AC528" s="3428"/>
      <c r="AD528" s="3428"/>
      <c r="AE528" s="1190"/>
      <c r="AF528" s="1190"/>
      <c r="AG528" s="1190"/>
      <c r="AH528" s="1283"/>
      <c r="AI528" s="1283"/>
      <c r="AJ528" s="1286"/>
      <c r="AN528" s="1287"/>
    </row>
    <row r="529" spans="2:40" s="1116" customFormat="1">
      <c r="B529" s="1277"/>
      <c r="C529" s="1278"/>
      <c r="D529" s="1278"/>
      <c r="E529" s="1232" t="s">
        <v>879</v>
      </c>
      <c r="F529" s="1232"/>
      <c r="G529" s="1280"/>
      <c r="H529" s="1280"/>
      <c r="I529" s="1280"/>
      <c r="J529" s="1280"/>
      <c r="K529" s="1280"/>
      <c r="L529" s="1280"/>
      <c r="M529" s="1280"/>
      <c r="N529" s="1280"/>
      <c r="O529" s="1280"/>
      <c r="P529" s="1280"/>
      <c r="Q529" s="1280"/>
      <c r="R529" s="1280"/>
      <c r="S529" s="1280"/>
      <c r="T529" s="1280"/>
      <c r="U529" s="1280"/>
      <c r="V529" s="1280"/>
      <c r="W529" s="1280"/>
      <c r="X529" s="1280"/>
      <c r="Y529" s="1280"/>
      <c r="Z529" s="1280"/>
      <c r="AA529" s="1280"/>
      <c r="AB529" s="1280"/>
      <c r="AC529" s="1280"/>
      <c r="AD529" s="1280"/>
      <c r="AE529" s="1280"/>
      <c r="AF529" s="1280"/>
      <c r="AG529" s="1280"/>
      <c r="AH529" s="1278"/>
      <c r="AI529" s="1278"/>
      <c r="AJ529" s="1281"/>
      <c r="AN529" s="1117"/>
    </row>
    <row r="530" spans="2:40" s="1116" customFormat="1" ht="13.5" customHeight="1">
      <c r="B530" s="1277"/>
      <c r="C530" s="1278"/>
      <c r="D530" s="1278"/>
      <c r="E530" s="1232"/>
      <c r="F530" s="1288" t="s">
        <v>864</v>
      </c>
      <c r="G530" s="3427" t="s">
        <v>880</v>
      </c>
      <c r="H530" s="3428"/>
      <c r="I530" s="3428"/>
      <c r="J530" s="3428"/>
      <c r="K530" s="1288" t="s">
        <v>863</v>
      </c>
      <c r="L530" s="3427" t="s">
        <v>881</v>
      </c>
      <c r="M530" s="3428"/>
      <c r="N530" s="3428"/>
      <c r="O530" s="3428"/>
      <c r="P530" s="1288" t="s">
        <v>882</v>
      </c>
      <c r="Q530" s="3427" t="s">
        <v>883</v>
      </c>
      <c r="R530" s="3428"/>
      <c r="S530" s="3428"/>
      <c r="T530" s="3428"/>
      <c r="U530" s="1288" t="s">
        <v>866</v>
      </c>
      <c r="V530" s="3427" t="s">
        <v>2016</v>
      </c>
      <c r="W530" s="3428"/>
      <c r="X530" s="3428"/>
      <c r="Y530" s="3428"/>
      <c r="Z530" s="1288" t="s">
        <v>865</v>
      </c>
      <c r="AA530" s="3427" t="s">
        <v>884</v>
      </c>
      <c r="AB530" s="3428"/>
      <c r="AC530" s="3428"/>
      <c r="AD530" s="3428"/>
      <c r="AE530" s="1288"/>
      <c r="AF530" s="3422" t="s">
        <v>885</v>
      </c>
      <c r="AG530" s="3423"/>
      <c r="AH530" s="3423"/>
      <c r="AI530" s="3423"/>
      <c r="AJ530" s="3424"/>
      <c r="AN530" s="1117"/>
    </row>
    <row r="531" spans="2:40" s="1116" customFormat="1" ht="6" customHeight="1">
      <c r="B531" s="1289"/>
      <c r="C531" s="1290"/>
      <c r="D531" s="1290"/>
      <c r="E531" s="1291"/>
      <c r="F531" s="1291"/>
      <c r="G531" s="1292"/>
      <c r="H531" s="1292"/>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0"/>
      <c r="AI531" s="1290"/>
      <c r="AJ531" s="1293"/>
      <c r="AN531" s="1117"/>
    </row>
  </sheetData>
  <mergeCells count="368">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17"/>
  <conditionalFormatting sqref="F26:AJ27">
    <cfRule type="expression" dxfId="4940" priority="1651">
      <formula>WEEKDAY(F$26)=7</formula>
    </cfRule>
    <cfRule type="expression" dxfId="4939" priority="1652">
      <formula>WEEKDAY(F$26)=1</formula>
    </cfRule>
  </conditionalFormatting>
  <conditionalFormatting sqref="F50:AJ51">
    <cfRule type="expression" dxfId="4938" priority="1649">
      <formula>WEEKDAY(F$50)=7</formula>
    </cfRule>
    <cfRule type="expression" dxfId="4937" priority="1650">
      <formula>WEEKDAY(F$50)=1</formula>
    </cfRule>
  </conditionalFormatting>
  <conditionalFormatting sqref="F74:AJ75">
    <cfRule type="expression" dxfId="4936" priority="1647">
      <formula>WEEKDAY(F$74)=7</formula>
    </cfRule>
    <cfRule type="expression" dxfId="4935" priority="1648">
      <formula>WEEKDAY(F$74)=1</formula>
    </cfRule>
  </conditionalFormatting>
  <conditionalFormatting sqref="F98:AJ99">
    <cfRule type="expression" dxfId="4934" priority="1645">
      <formula>WEEKDAY(F$98)=7</formula>
    </cfRule>
    <cfRule type="expression" dxfId="4933" priority="1646">
      <formula>WEEKDAY(F$98)=1</formula>
    </cfRule>
  </conditionalFormatting>
  <conditionalFormatting sqref="F122:AJ123">
    <cfRule type="expression" dxfId="4932" priority="1643">
      <formula>WEEKDAY(F$122)=7</formula>
    </cfRule>
    <cfRule type="expression" dxfId="4931" priority="1644">
      <formula>WEEKDAY(F$122)=1</formula>
    </cfRule>
  </conditionalFormatting>
  <conditionalFormatting sqref="F146:AJ147">
    <cfRule type="expression" dxfId="4930" priority="1641">
      <formula>WEEKDAY(F$146)=7</formula>
    </cfRule>
    <cfRule type="expression" dxfId="4929" priority="1642">
      <formula>WEEKDAY(F$146)=1</formula>
    </cfRule>
  </conditionalFormatting>
  <conditionalFormatting sqref="F170:AJ171">
    <cfRule type="expression" dxfId="4928" priority="1639">
      <formula>WEEKDAY(F$170)=7</formula>
    </cfRule>
    <cfRule type="expression" dxfId="4927" priority="1640">
      <formula>WEEKDAY(F$170)=1</formula>
    </cfRule>
  </conditionalFormatting>
  <conditionalFormatting sqref="F194:AJ195">
    <cfRule type="expression" dxfId="4926" priority="1637">
      <formula>WEEKDAY(F$194)=7</formula>
    </cfRule>
    <cfRule type="expression" dxfId="4925" priority="1638">
      <formula>WEEKDAY(F$194)=1</formula>
    </cfRule>
  </conditionalFormatting>
  <conditionalFormatting sqref="F218:AJ219">
    <cfRule type="expression" dxfId="4924" priority="1635">
      <formula>WEEKDAY(F$218)=7</formula>
    </cfRule>
    <cfRule type="expression" dxfId="4923" priority="1636">
      <formula>WEEKDAY(F$218)=1</formula>
    </cfRule>
  </conditionalFormatting>
  <conditionalFormatting sqref="F242:AJ243">
    <cfRule type="expression" dxfId="4922" priority="1633">
      <formula>WEEKDAY(F$242)=7</formula>
    </cfRule>
    <cfRule type="expression" dxfId="4921" priority="1634">
      <formula>WEEKDAY(F$242)=1</formula>
    </cfRule>
  </conditionalFormatting>
  <conditionalFormatting sqref="F266:AJ267">
    <cfRule type="expression" dxfId="4920" priority="1631">
      <formula>WEEKDAY(F$266)=7</formula>
    </cfRule>
    <cfRule type="expression" dxfId="4919" priority="1632">
      <formula>WEEKDAY(F$266)=1</formula>
    </cfRule>
  </conditionalFormatting>
  <conditionalFormatting sqref="F290:AJ291">
    <cfRule type="expression" dxfId="4918" priority="1629">
      <formula>WEEKDAY(F$290)=7</formula>
    </cfRule>
    <cfRule type="expression" dxfId="4917" priority="1630">
      <formula>WEEKDAY(F$290)=1</formula>
    </cfRule>
  </conditionalFormatting>
  <conditionalFormatting sqref="F314:AJ315">
    <cfRule type="expression" dxfId="4916" priority="1627">
      <formula>WEEKDAY(F$314)=7</formula>
    </cfRule>
    <cfRule type="expression" dxfId="4915" priority="1628">
      <formula>WEEKDAY(F$314)=1</formula>
    </cfRule>
  </conditionalFormatting>
  <conditionalFormatting sqref="F338:AJ339">
    <cfRule type="expression" dxfId="4914" priority="1625">
      <formula>WEEKDAY(F$338)=7</formula>
    </cfRule>
    <cfRule type="expression" dxfId="4913" priority="1626">
      <formula>WEEKDAY(F$338)=1</formula>
    </cfRule>
  </conditionalFormatting>
  <conditionalFormatting sqref="F362:AJ363">
    <cfRule type="expression" dxfId="4912" priority="1623">
      <formula>WEEKDAY(F$362)=7</formula>
    </cfRule>
    <cfRule type="expression" dxfId="4911" priority="1624">
      <formula>WEEKDAY(F$362)=1</formula>
    </cfRule>
  </conditionalFormatting>
  <conditionalFormatting sqref="F386:AJ387">
    <cfRule type="expression" dxfId="4910" priority="1621">
      <formula>WEEKDAY(F$386)=7</formula>
    </cfRule>
    <cfRule type="expression" dxfId="4909" priority="1622">
      <formula>WEEKDAY(F$386)=1</formula>
    </cfRule>
  </conditionalFormatting>
  <conditionalFormatting sqref="F410:AJ411">
    <cfRule type="expression" dxfId="4908" priority="1619">
      <formula>WEEKDAY(F$410)=7</formula>
    </cfRule>
    <cfRule type="expression" dxfId="4907" priority="1620">
      <formula>WEEKDAY(F$410)=1</formula>
    </cfRule>
  </conditionalFormatting>
  <conditionalFormatting sqref="F434:AJ435">
    <cfRule type="expression" dxfId="4906" priority="1617">
      <formula>WEEKDAY(F$434)=7</formula>
    </cfRule>
    <cfRule type="expression" dxfId="4905" priority="1618">
      <formula>WEEKDAY(F$434)=1</formula>
    </cfRule>
  </conditionalFormatting>
  <conditionalFormatting sqref="F458:AJ459">
    <cfRule type="expression" dxfId="4904" priority="1615">
      <formula>WEEKDAY(F$458)=7</formula>
    </cfRule>
    <cfRule type="expression" dxfId="4903" priority="1616">
      <formula>WEEKDAY(F$458)=1</formula>
    </cfRule>
  </conditionalFormatting>
  <conditionalFormatting sqref="F482:AJ483">
    <cfRule type="expression" dxfId="4902" priority="1613">
      <formula>WEEKDAY(F$482)=7</formula>
    </cfRule>
    <cfRule type="expression" dxfId="4901" priority="1614">
      <formula>WEEKDAY(F$482)=1</formula>
    </cfRule>
  </conditionalFormatting>
  <conditionalFormatting sqref="F506:AJ507">
    <cfRule type="expression" dxfId="4900" priority="1611">
      <formula>WEEKDAY(F$506)=7</formula>
    </cfRule>
    <cfRule type="expression" dxfId="4899" priority="1612">
      <formula>WEEKDAY(F$506)=1</formula>
    </cfRule>
  </conditionalFormatting>
  <conditionalFormatting sqref="P5">
    <cfRule type="expression" dxfId="4898" priority="1610">
      <formula>#REF!="未達成"</formula>
    </cfRule>
  </conditionalFormatting>
  <conditionalFormatting sqref="F45:AJ45 G29:H30 K29:AI30 G31:AG32 F36:AI37 F41:AG41 G60:G61 J60:AH61">
    <cfRule type="containsText" dxfId="4897" priority="1609" operator="containsText" text="－">
      <formula>NOT(ISERROR(SEARCH("－",F29)))</formula>
    </cfRule>
  </conditionalFormatting>
  <conditionalFormatting sqref="D34">
    <cfRule type="cellIs" dxfId="4896" priority="1608" operator="equal">
      <formula>0</formula>
    </cfRule>
  </conditionalFormatting>
  <conditionalFormatting sqref="D29:D34">
    <cfRule type="cellIs" dxfId="4895" priority="1607" operator="equal">
      <formula>0</formula>
    </cfRule>
  </conditionalFormatting>
  <conditionalFormatting sqref="D36:D37">
    <cfRule type="cellIs" dxfId="4894" priority="1606" operator="equal">
      <formula>0</formula>
    </cfRule>
  </conditionalFormatting>
  <conditionalFormatting sqref="D58">
    <cfRule type="cellIs" dxfId="4893" priority="1605" operator="equal">
      <formula>0</formula>
    </cfRule>
  </conditionalFormatting>
  <conditionalFormatting sqref="D53:D58">
    <cfRule type="cellIs" dxfId="4892" priority="1604" operator="equal">
      <formula>0</formula>
    </cfRule>
  </conditionalFormatting>
  <conditionalFormatting sqref="D60:D61">
    <cfRule type="cellIs" dxfId="4891" priority="1603" operator="equal">
      <formula>0</formula>
    </cfRule>
  </conditionalFormatting>
  <conditionalFormatting sqref="F348:AJ351">
    <cfRule type="containsText" dxfId="4890" priority="1529" operator="containsText" text="－">
      <formula>NOT(ISERROR(SEARCH("－",F348)))</formula>
    </cfRule>
  </conditionalFormatting>
  <conditionalFormatting sqref="D82">
    <cfRule type="cellIs" dxfId="4889" priority="1602" operator="equal">
      <formula>0</formula>
    </cfRule>
  </conditionalFormatting>
  <conditionalFormatting sqref="D77:D82">
    <cfRule type="cellIs" dxfId="4888" priority="1601" operator="equal">
      <formula>0</formula>
    </cfRule>
  </conditionalFormatting>
  <conditionalFormatting sqref="D84:D85">
    <cfRule type="cellIs" dxfId="4887" priority="1600" operator="equal">
      <formula>0</formula>
    </cfRule>
  </conditionalFormatting>
  <conditionalFormatting sqref="D106">
    <cfRule type="cellIs" dxfId="4886" priority="1599" operator="equal">
      <formula>0</formula>
    </cfRule>
  </conditionalFormatting>
  <conditionalFormatting sqref="D101:D106">
    <cfRule type="cellIs" dxfId="4885" priority="1598" operator="equal">
      <formula>0</formula>
    </cfRule>
  </conditionalFormatting>
  <conditionalFormatting sqref="D108:D109">
    <cfRule type="cellIs" dxfId="4884" priority="1597" operator="equal">
      <formula>0</formula>
    </cfRule>
  </conditionalFormatting>
  <conditionalFormatting sqref="D130">
    <cfRule type="cellIs" dxfId="4883" priority="1596" operator="equal">
      <formula>0</formula>
    </cfRule>
  </conditionalFormatting>
  <conditionalFormatting sqref="D125:D130">
    <cfRule type="cellIs" dxfId="4882" priority="1595" operator="equal">
      <formula>0</formula>
    </cfRule>
  </conditionalFormatting>
  <conditionalFormatting sqref="D132:D133">
    <cfRule type="cellIs" dxfId="4881" priority="1594" operator="equal">
      <formula>0</formula>
    </cfRule>
  </conditionalFormatting>
  <conditionalFormatting sqref="D154">
    <cfRule type="cellIs" dxfId="4880" priority="1593" operator="equal">
      <formula>0</formula>
    </cfRule>
  </conditionalFormatting>
  <conditionalFormatting sqref="D149:D154">
    <cfRule type="cellIs" dxfId="4879" priority="1592" operator="equal">
      <formula>0</formula>
    </cfRule>
  </conditionalFormatting>
  <conditionalFormatting sqref="D156:D157">
    <cfRule type="cellIs" dxfId="4878" priority="1591" operator="equal">
      <formula>0</formula>
    </cfRule>
  </conditionalFormatting>
  <conditionalFormatting sqref="D178">
    <cfRule type="cellIs" dxfId="4877" priority="1590" operator="equal">
      <formula>0</formula>
    </cfRule>
  </conditionalFormatting>
  <conditionalFormatting sqref="D173:D178">
    <cfRule type="cellIs" dxfId="4876" priority="1589" operator="equal">
      <formula>0</formula>
    </cfRule>
  </conditionalFormatting>
  <conditionalFormatting sqref="D180:D181">
    <cfRule type="cellIs" dxfId="4875" priority="1588" operator="equal">
      <formula>0</formula>
    </cfRule>
  </conditionalFormatting>
  <conditionalFormatting sqref="D202">
    <cfRule type="cellIs" dxfId="4874" priority="1587" operator="equal">
      <formula>0</formula>
    </cfRule>
  </conditionalFormatting>
  <conditionalFormatting sqref="D197:D202">
    <cfRule type="cellIs" dxfId="4873" priority="1586" operator="equal">
      <formula>0</formula>
    </cfRule>
  </conditionalFormatting>
  <conditionalFormatting sqref="D204:D205">
    <cfRule type="cellIs" dxfId="4872" priority="1585" operator="equal">
      <formula>0</formula>
    </cfRule>
  </conditionalFormatting>
  <conditionalFormatting sqref="D226">
    <cfRule type="cellIs" dxfId="4871" priority="1584" operator="equal">
      <formula>0</formula>
    </cfRule>
  </conditionalFormatting>
  <conditionalFormatting sqref="D221:D226">
    <cfRule type="cellIs" dxfId="4870" priority="1583" operator="equal">
      <formula>0</formula>
    </cfRule>
  </conditionalFormatting>
  <conditionalFormatting sqref="D228:D229">
    <cfRule type="cellIs" dxfId="4869" priority="1582" operator="equal">
      <formula>0</formula>
    </cfRule>
  </conditionalFormatting>
  <conditionalFormatting sqref="D250">
    <cfRule type="cellIs" dxfId="4868" priority="1581" operator="equal">
      <formula>0</formula>
    </cfRule>
  </conditionalFormatting>
  <conditionalFormatting sqref="D245:D250">
    <cfRule type="cellIs" dxfId="4867" priority="1580" operator="equal">
      <formula>0</formula>
    </cfRule>
  </conditionalFormatting>
  <conditionalFormatting sqref="D252:D253">
    <cfRule type="cellIs" dxfId="4866" priority="1579" operator="equal">
      <formula>0</formula>
    </cfRule>
  </conditionalFormatting>
  <conditionalFormatting sqref="D274">
    <cfRule type="cellIs" dxfId="4865" priority="1578" operator="equal">
      <formula>0</formula>
    </cfRule>
  </conditionalFormatting>
  <conditionalFormatting sqref="D269:D274">
    <cfRule type="cellIs" dxfId="4864" priority="1577" operator="equal">
      <formula>0</formula>
    </cfRule>
  </conditionalFormatting>
  <conditionalFormatting sqref="D276:D277">
    <cfRule type="cellIs" dxfId="4863" priority="1576" operator="equal">
      <formula>0</formula>
    </cfRule>
  </conditionalFormatting>
  <conditionalFormatting sqref="D298">
    <cfRule type="cellIs" dxfId="4862" priority="1575" operator="equal">
      <formula>0</formula>
    </cfRule>
  </conditionalFormatting>
  <conditionalFormatting sqref="D293:D298">
    <cfRule type="cellIs" dxfId="4861" priority="1574" operator="equal">
      <formula>0</formula>
    </cfRule>
  </conditionalFormatting>
  <conditionalFormatting sqref="D300:D301">
    <cfRule type="cellIs" dxfId="4860" priority="1573" operator="equal">
      <formula>0</formula>
    </cfRule>
  </conditionalFormatting>
  <conditionalFormatting sqref="D322">
    <cfRule type="cellIs" dxfId="4859" priority="1572" operator="equal">
      <formula>0</formula>
    </cfRule>
  </conditionalFormatting>
  <conditionalFormatting sqref="D317:D322">
    <cfRule type="cellIs" dxfId="4858" priority="1571" operator="equal">
      <formula>0</formula>
    </cfRule>
  </conditionalFormatting>
  <conditionalFormatting sqref="D324:D325">
    <cfRule type="cellIs" dxfId="4857" priority="1570" operator="equal">
      <formula>0</formula>
    </cfRule>
  </conditionalFormatting>
  <conditionalFormatting sqref="D346">
    <cfRule type="cellIs" dxfId="4856" priority="1569" operator="equal">
      <formula>0</formula>
    </cfRule>
  </conditionalFormatting>
  <conditionalFormatting sqref="D341:D346">
    <cfRule type="cellIs" dxfId="4855" priority="1568" operator="equal">
      <formula>0</formula>
    </cfRule>
  </conditionalFormatting>
  <conditionalFormatting sqref="D348:D349">
    <cfRule type="cellIs" dxfId="4854" priority="1567" operator="equal">
      <formula>0</formula>
    </cfRule>
  </conditionalFormatting>
  <conditionalFormatting sqref="D370">
    <cfRule type="cellIs" dxfId="4853" priority="1566" operator="equal">
      <formula>0</formula>
    </cfRule>
  </conditionalFormatting>
  <conditionalFormatting sqref="D365:D370">
    <cfRule type="cellIs" dxfId="4852" priority="1565" operator="equal">
      <formula>0</formula>
    </cfRule>
  </conditionalFormatting>
  <conditionalFormatting sqref="D372:D373">
    <cfRule type="cellIs" dxfId="4851" priority="1564" operator="equal">
      <formula>0</formula>
    </cfRule>
  </conditionalFormatting>
  <conditionalFormatting sqref="D394">
    <cfRule type="cellIs" dxfId="4850" priority="1563" operator="equal">
      <formula>0</formula>
    </cfRule>
  </conditionalFormatting>
  <conditionalFormatting sqref="D389:D394">
    <cfRule type="cellIs" dxfId="4849" priority="1562" operator="equal">
      <formula>0</formula>
    </cfRule>
  </conditionalFormatting>
  <conditionalFormatting sqref="D396:D397">
    <cfRule type="cellIs" dxfId="4848" priority="1561" operator="equal">
      <formula>0</formula>
    </cfRule>
  </conditionalFormatting>
  <conditionalFormatting sqref="D418">
    <cfRule type="cellIs" dxfId="4847" priority="1560" operator="equal">
      <formula>0</formula>
    </cfRule>
  </conditionalFormatting>
  <conditionalFormatting sqref="D413:D418">
    <cfRule type="cellIs" dxfId="4846" priority="1559" operator="equal">
      <formula>0</formula>
    </cfRule>
  </conditionalFormatting>
  <conditionalFormatting sqref="D420:D421">
    <cfRule type="cellIs" dxfId="4845" priority="1558" operator="equal">
      <formula>0</formula>
    </cfRule>
  </conditionalFormatting>
  <conditionalFormatting sqref="D442">
    <cfRule type="cellIs" dxfId="4844" priority="1557" operator="equal">
      <formula>0</formula>
    </cfRule>
  </conditionalFormatting>
  <conditionalFormatting sqref="D437:D442">
    <cfRule type="cellIs" dxfId="4843" priority="1556" operator="equal">
      <formula>0</formula>
    </cfRule>
  </conditionalFormatting>
  <conditionalFormatting sqref="D444:D445">
    <cfRule type="cellIs" dxfId="4842" priority="1555" operator="equal">
      <formula>0</formula>
    </cfRule>
  </conditionalFormatting>
  <conditionalFormatting sqref="D466">
    <cfRule type="cellIs" dxfId="4841" priority="1554" operator="equal">
      <formula>0</formula>
    </cfRule>
  </conditionalFormatting>
  <conditionalFormatting sqref="D461:D466">
    <cfRule type="cellIs" dxfId="4840" priority="1553" operator="equal">
      <formula>0</formula>
    </cfRule>
  </conditionalFormatting>
  <conditionalFormatting sqref="D468:D469">
    <cfRule type="cellIs" dxfId="4839" priority="1552" operator="equal">
      <formula>0</formula>
    </cfRule>
  </conditionalFormatting>
  <conditionalFormatting sqref="D490">
    <cfRule type="cellIs" dxfId="4838" priority="1551" operator="equal">
      <formula>0</formula>
    </cfRule>
  </conditionalFormatting>
  <conditionalFormatting sqref="D485:D490">
    <cfRule type="cellIs" dxfId="4837" priority="1550" operator="equal">
      <formula>0</formula>
    </cfRule>
  </conditionalFormatting>
  <conditionalFormatting sqref="D492:D493">
    <cfRule type="cellIs" dxfId="4836" priority="1549" operator="equal">
      <formula>0</formula>
    </cfRule>
  </conditionalFormatting>
  <conditionalFormatting sqref="D514">
    <cfRule type="cellIs" dxfId="4835" priority="1548" operator="equal">
      <formula>0</formula>
    </cfRule>
  </conditionalFormatting>
  <conditionalFormatting sqref="D509:D514">
    <cfRule type="cellIs" dxfId="4834" priority="1547" operator="equal">
      <formula>0</formula>
    </cfRule>
  </conditionalFormatting>
  <conditionalFormatting sqref="D516:D517">
    <cfRule type="cellIs" dxfId="4833" priority="1546" operator="equal">
      <formula>0</formula>
    </cfRule>
  </conditionalFormatting>
  <conditionalFormatting sqref="F221:AJ226">
    <cfRule type="containsText" dxfId="4832" priority="1545" operator="containsText" text="－">
      <formula>NOT(ISERROR(SEARCH("－",F221)))</formula>
    </cfRule>
  </conditionalFormatting>
  <conditionalFormatting sqref="F228:AJ231">
    <cfRule type="containsText" dxfId="4831" priority="1544" operator="containsText" text="－">
      <formula>NOT(ISERROR(SEARCH("－",F228)))</formula>
    </cfRule>
  </conditionalFormatting>
  <conditionalFormatting sqref="F233:AJ236">
    <cfRule type="containsText" dxfId="4830" priority="1543" operator="containsText" text="－">
      <formula>NOT(ISERROR(SEARCH("－",F233)))</formula>
    </cfRule>
  </conditionalFormatting>
  <conditionalFormatting sqref="F245:AJ250">
    <cfRule type="containsText" dxfId="4829" priority="1542" operator="containsText" text="－">
      <formula>NOT(ISERROR(SEARCH("－",F245)))</formula>
    </cfRule>
  </conditionalFormatting>
  <conditionalFormatting sqref="F252:AJ255">
    <cfRule type="containsText" dxfId="4828" priority="1541" operator="containsText" text="－">
      <formula>NOT(ISERROR(SEARCH("－",F252)))</formula>
    </cfRule>
  </conditionalFormatting>
  <conditionalFormatting sqref="F257:AJ260">
    <cfRule type="containsText" dxfId="4827" priority="1540" operator="containsText" text="－">
      <formula>NOT(ISERROR(SEARCH("－",F257)))</formula>
    </cfRule>
  </conditionalFormatting>
  <conditionalFormatting sqref="F269:AJ274">
    <cfRule type="containsText" dxfId="4826" priority="1539" operator="containsText" text="－">
      <formula>NOT(ISERROR(SEARCH("－",F269)))</formula>
    </cfRule>
  </conditionalFormatting>
  <conditionalFormatting sqref="F276:AJ279">
    <cfRule type="containsText" dxfId="4825" priority="1538" operator="containsText" text="－">
      <formula>NOT(ISERROR(SEARCH("－",F276)))</formula>
    </cfRule>
  </conditionalFormatting>
  <conditionalFormatting sqref="F281:AJ284">
    <cfRule type="containsText" dxfId="4824" priority="1537" operator="containsText" text="－">
      <formula>NOT(ISERROR(SEARCH("－",F281)))</formula>
    </cfRule>
  </conditionalFormatting>
  <conditionalFormatting sqref="F293:AJ298">
    <cfRule type="containsText" dxfId="4823" priority="1536" operator="containsText" text="－">
      <formula>NOT(ISERROR(SEARCH("－",F293)))</formula>
    </cfRule>
  </conditionalFormatting>
  <conditionalFormatting sqref="F300:AJ303">
    <cfRule type="containsText" dxfId="4822" priority="1535" operator="containsText" text="－">
      <formula>NOT(ISERROR(SEARCH("－",F300)))</formula>
    </cfRule>
  </conditionalFormatting>
  <conditionalFormatting sqref="F305:AJ308">
    <cfRule type="containsText" dxfId="4821" priority="1534" operator="containsText" text="－">
      <formula>NOT(ISERROR(SEARCH("－",F305)))</formula>
    </cfRule>
  </conditionalFormatting>
  <conditionalFormatting sqref="F317:AJ322">
    <cfRule type="containsText" dxfId="4820" priority="1533" operator="containsText" text="－">
      <formula>NOT(ISERROR(SEARCH("－",F317)))</formula>
    </cfRule>
  </conditionalFormatting>
  <conditionalFormatting sqref="F324:AJ327">
    <cfRule type="containsText" dxfId="4819" priority="1532" operator="containsText" text="－">
      <formula>NOT(ISERROR(SEARCH("－",F324)))</formula>
    </cfRule>
  </conditionalFormatting>
  <conditionalFormatting sqref="F329:AJ332">
    <cfRule type="containsText" dxfId="4818" priority="1531" operator="containsText" text="－">
      <formula>NOT(ISERROR(SEARCH("－",F329)))</formula>
    </cfRule>
  </conditionalFormatting>
  <conditionalFormatting sqref="F341:AJ346">
    <cfRule type="containsText" dxfId="4817" priority="1530" operator="containsText" text="－">
      <formula>NOT(ISERROR(SEARCH("－",F341)))</formula>
    </cfRule>
  </conditionalFormatting>
  <conditionalFormatting sqref="F413:AJ418">
    <cfRule type="containsText" dxfId="4816" priority="1521" operator="containsText" text="－">
      <formula>NOT(ISERROR(SEARCH("－",F413)))</formula>
    </cfRule>
  </conditionalFormatting>
  <conditionalFormatting sqref="F353:AJ356">
    <cfRule type="containsText" dxfId="4815" priority="1528" operator="containsText" text="－">
      <formula>NOT(ISERROR(SEARCH("－",F353)))</formula>
    </cfRule>
  </conditionalFormatting>
  <conditionalFormatting sqref="F365:AJ370">
    <cfRule type="containsText" dxfId="4814" priority="1527" operator="containsText" text="－">
      <formula>NOT(ISERROR(SEARCH("－",F365)))</formula>
    </cfRule>
  </conditionalFormatting>
  <conditionalFormatting sqref="F372:AJ375">
    <cfRule type="containsText" dxfId="4813" priority="1526" operator="containsText" text="－">
      <formula>NOT(ISERROR(SEARCH("－",F372)))</formula>
    </cfRule>
  </conditionalFormatting>
  <conditionalFormatting sqref="F377:AJ380">
    <cfRule type="containsText" dxfId="4812" priority="1525" operator="containsText" text="－">
      <formula>NOT(ISERROR(SEARCH("－",F377)))</formula>
    </cfRule>
  </conditionalFormatting>
  <conditionalFormatting sqref="F521:AJ524">
    <cfRule type="containsText" dxfId="4811" priority="1507" operator="containsText" text="－">
      <formula>NOT(ISERROR(SEARCH("－",F521)))</formula>
    </cfRule>
  </conditionalFormatting>
  <conditionalFormatting sqref="F389:AJ394">
    <cfRule type="containsText" dxfId="4810" priority="1524" operator="containsText" text="－">
      <formula>NOT(ISERROR(SEARCH("－",F389)))</formula>
    </cfRule>
  </conditionalFormatting>
  <conditionalFormatting sqref="F396:AJ399">
    <cfRule type="containsText" dxfId="4809" priority="1523" operator="containsText" text="－">
      <formula>NOT(ISERROR(SEARCH("－",F396)))</formula>
    </cfRule>
  </conditionalFormatting>
  <conditionalFormatting sqref="F401:AJ405">
    <cfRule type="containsText" dxfId="4808" priority="1522" operator="containsText" text="－">
      <formula>NOT(ISERROR(SEARCH("－",F401)))</formula>
    </cfRule>
  </conditionalFormatting>
  <conditionalFormatting sqref="F420:AJ423">
    <cfRule type="containsText" dxfId="4807" priority="1520" operator="containsText" text="－">
      <formula>NOT(ISERROR(SEARCH("－",F420)))</formula>
    </cfRule>
  </conditionalFormatting>
  <conditionalFormatting sqref="F425:AJ429">
    <cfRule type="containsText" dxfId="4806" priority="1519" operator="containsText" text="－">
      <formula>NOT(ISERROR(SEARCH("－",F425)))</formula>
    </cfRule>
  </conditionalFormatting>
  <conditionalFormatting sqref="F437:AJ442">
    <cfRule type="containsText" dxfId="4805" priority="1518" operator="containsText" text="－">
      <formula>NOT(ISERROR(SEARCH("－",F437)))</formula>
    </cfRule>
  </conditionalFormatting>
  <conditionalFormatting sqref="F444:AJ447">
    <cfRule type="containsText" dxfId="4804" priority="1517" operator="containsText" text="－">
      <formula>NOT(ISERROR(SEARCH("－",F444)))</formula>
    </cfRule>
  </conditionalFormatting>
  <conditionalFormatting sqref="F449:AJ453">
    <cfRule type="containsText" dxfId="4803" priority="1516" operator="containsText" text="－">
      <formula>NOT(ISERROR(SEARCH("－",F449)))</formula>
    </cfRule>
  </conditionalFormatting>
  <conditionalFormatting sqref="F461:AJ466">
    <cfRule type="containsText" dxfId="4802" priority="1515" operator="containsText" text="－">
      <formula>NOT(ISERROR(SEARCH("－",F461)))</formula>
    </cfRule>
  </conditionalFormatting>
  <conditionalFormatting sqref="F468:AJ471">
    <cfRule type="containsText" dxfId="4801" priority="1514" operator="containsText" text="－">
      <formula>NOT(ISERROR(SEARCH("－",F468)))</formula>
    </cfRule>
  </conditionalFormatting>
  <conditionalFormatting sqref="F473:AJ477">
    <cfRule type="containsText" dxfId="4800" priority="1513" operator="containsText" text="－">
      <formula>NOT(ISERROR(SEARCH("－",F473)))</formula>
    </cfRule>
  </conditionalFormatting>
  <conditionalFormatting sqref="F485:AJ490">
    <cfRule type="containsText" dxfId="4799" priority="1512" operator="containsText" text="－">
      <formula>NOT(ISERROR(SEARCH("－",F485)))</formula>
    </cfRule>
  </conditionalFormatting>
  <conditionalFormatting sqref="F492:AJ495">
    <cfRule type="containsText" dxfId="4798" priority="1511" operator="containsText" text="－">
      <formula>NOT(ISERROR(SEARCH("－",F492)))</formula>
    </cfRule>
  </conditionalFormatting>
  <conditionalFormatting sqref="F497:AJ501">
    <cfRule type="containsText" dxfId="4797" priority="1510" operator="containsText" text="－">
      <formula>NOT(ISERROR(SEARCH("－",F497)))</formula>
    </cfRule>
  </conditionalFormatting>
  <conditionalFormatting sqref="F509:AJ514">
    <cfRule type="containsText" dxfId="4796" priority="1509" operator="containsText" text="－">
      <formula>NOT(ISERROR(SEARCH("－",F509)))</formula>
    </cfRule>
  </conditionalFormatting>
  <conditionalFormatting sqref="F516:AJ519">
    <cfRule type="containsText" dxfId="4795" priority="1508" operator="containsText" text="－">
      <formula>NOT(ISERROR(SEARCH("－",F516)))</formula>
    </cfRule>
  </conditionalFormatting>
  <conditionalFormatting sqref="T10:V21 AO8">
    <cfRule type="cellIs" dxfId="4794" priority="1506" operator="greaterThanOrEqual">
      <formula>0.285</formula>
    </cfRule>
  </conditionalFormatting>
  <conditionalFormatting sqref="W20">
    <cfRule type="containsText" dxfId="4793" priority="1505" operator="containsText" text="対象外">
      <formula>NOT(ISERROR(SEARCH("対象外",W20)))</formula>
    </cfRule>
  </conditionalFormatting>
  <conditionalFormatting sqref="W20">
    <cfRule type="containsText" dxfId="4792" priority="1504" operator="containsText" text="補正無し">
      <formula>NOT(ISERROR(SEARCH("補正無し",W20)))</formula>
    </cfRule>
  </conditionalFormatting>
  <conditionalFormatting sqref="F69:AJ69">
    <cfRule type="containsText" dxfId="4791" priority="1503" operator="containsText" text="－">
      <formula>NOT(ISERROR(SEARCH("－",F69)))</formula>
    </cfRule>
  </conditionalFormatting>
  <conditionalFormatting sqref="F93:AJ93">
    <cfRule type="containsText" dxfId="4790" priority="1502" operator="containsText" text="－">
      <formula>NOT(ISERROR(SEARCH("－",F93)))</formula>
    </cfRule>
  </conditionalFormatting>
  <conditionalFormatting sqref="F117:AJ117">
    <cfRule type="containsText" dxfId="4789" priority="1501" operator="containsText" text="－">
      <formula>NOT(ISERROR(SEARCH("－",F117)))</formula>
    </cfRule>
  </conditionalFormatting>
  <conditionalFormatting sqref="F141:AJ142">
    <cfRule type="containsText" dxfId="4788" priority="1500" operator="containsText" text="－">
      <formula>NOT(ISERROR(SEARCH("－",F141)))</formula>
    </cfRule>
  </conditionalFormatting>
  <conditionalFormatting sqref="F165:AJ166">
    <cfRule type="containsText" dxfId="4787" priority="1499" operator="containsText" text="－">
      <formula>NOT(ISERROR(SEARCH("－",F165)))</formula>
    </cfRule>
  </conditionalFormatting>
  <conditionalFormatting sqref="F189:AJ190">
    <cfRule type="containsText" dxfId="4786" priority="1498" operator="containsText" text="－">
      <formula>NOT(ISERROR(SEARCH("－",F189)))</formula>
    </cfRule>
  </conditionalFormatting>
  <conditionalFormatting sqref="F213:AJ214">
    <cfRule type="containsText" dxfId="4785" priority="1497" operator="containsText" text="－">
      <formula>NOT(ISERROR(SEARCH("－",F213)))</formula>
    </cfRule>
  </conditionalFormatting>
  <conditionalFormatting sqref="F261:AJ262">
    <cfRule type="containsText" dxfId="4784" priority="1495" operator="containsText" text="－">
      <formula>NOT(ISERROR(SEARCH("－",F261)))</formula>
    </cfRule>
  </conditionalFormatting>
  <conditionalFormatting sqref="F237:AJ237">
    <cfRule type="containsText" dxfId="4783" priority="1496" operator="containsText" text="－">
      <formula>NOT(ISERROR(SEARCH("－",F237)))</formula>
    </cfRule>
  </conditionalFormatting>
  <conditionalFormatting sqref="F357:AJ358">
    <cfRule type="containsText" dxfId="4782" priority="1491" operator="containsText" text="－">
      <formula>NOT(ISERROR(SEARCH("－",F357)))</formula>
    </cfRule>
  </conditionalFormatting>
  <conditionalFormatting sqref="F285:AJ285">
    <cfRule type="containsText" dxfId="4781" priority="1494" operator="containsText" text="－">
      <formula>NOT(ISERROR(SEARCH("－",F285)))</formula>
    </cfRule>
  </conditionalFormatting>
  <conditionalFormatting sqref="F309:AJ310">
    <cfRule type="containsText" dxfId="4780" priority="1493" operator="containsText" text="－">
      <formula>NOT(ISERROR(SEARCH("－",F309)))</formula>
    </cfRule>
  </conditionalFormatting>
  <conditionalFormatting sqref="F333:AJ334">
    <cfRule type="containsText" dxfId="4779" priority="1492" operator="containsText" text="－">
      <formula>NOT(ISERROR(SEARCH("－",F333)))</formula>
    </cfRule>
  </conditionalFormatting>
  <conditionalFormatting sqref="F381:AJ381">
    <cfRule type="containsText" dxfId="4778" priority="1490" operator="containsText" text="－">
      <formula>NOT(ISERROR(SEARCH("－",F381)))</formula>
    </cfRule>
  </conditionalFormatting>
  <conditionalFormatting sqref="F29:H30 K29:AJ30 F31:AJ34 F36:AI37 F41:AG41 G60:G61 J60:AH61">
    <cfRule type="containsText" dxfId="4777" priority="1485" operator="containsText" text="退">
      <formula>NOT(ISERROR(SEARCH("退",F29)))</formula>
    </cfRule>
    <cfRule type="containsText" dxfId="4776" priority="1486" operator="containsText" text="入">
      <formula>NOT(ISERROR(SEARCH("入",F29)))</formula>
    </cfRule>
    <cfRule type="containsText" dxfId="4775" priority="1487" operator="containsText" text="入,退">
      <formula>NOT(ISERROR(SEARCH("入,退",F29)))</formula>
    </cfRule>
    <cfRule type="containsText" dxfId="4774" priority="1488" operator="containsText" text="入,退">
      <formula>NOT(ISERROR(SEARCH("入,退",F29)))</formula>
    </cfRule>
    <cfRule type="cellIs" dxfId="4773" priority="1489" operator="equal">
      <formula>"休"</formula>
    </cfRule>
  </conditionalFormatting>
  <conditionalFormatting sqref="F29:H30 K29:AJ30 F31:AJ34 F36:AI37 F41:AG41 G60:G61 J60:AH61">
    <cfRule type="containsText" dxfId="4772" priority="1484" operator="containsText" text="外">
      <formula>NOT(ISERROR(SEARCH("外",F29)))</formula>
    </cfRule>
  </conditionalFormatting>
  <conditionalFormatting sqref="F29:F34">
    <cfRule type="containsText" dxfId="4771" priority="1483" operator="containsText" text="－">
      <formula>NOT(ISERROR(SEARCH("－",F29)))</formula>
    </cfRule>
  </conditionalFormatting>
  <conditionalFormatting sqref="G29:G34 H31:U33 V33:AJ33 V31:W32">
    <cfRule type="containsText" dxfId="4770" priority="1482" operator="containsText" text="－">
      <formula>NOT(ISERROR(SEARCH("－",G29)))</formula>
    </cfRule>
  </conditionalFormatting>
  <conditionalFormatting sqref="G33:AJ34 AJ29:AJ30 AH31:AJ32">
    <cfRule type="containsText" dxfId="4769" priority="1481" operator="containsText" text="－">
      <formula>NOT(ISERROR(SEARCH("－",G29)))</formula>
    </cfRule>
  </conditionalFormatting>
  <conditionalFormatting sqref="F28:AJ28">
    <cfRule type="containsText" dxfId="4768" priority="1479" operator="containsText" text="日">
      <formula>NOT(ISERROR(SEARCH("日",F28)))</formula>
    </cfRule>
    <cfRule type="containsText" dxfId="4767" priority="1480" operator="containsText" text="土">
      <formula>NOT(ISERROR(SEARCH("土",F28)))</formula>
    </cfRule>
  </conditionalFormatting>
  <conditionalFormatting sqref="F28:AJ28">
    <cfRule type="containsText" dxfId="4766" priority="1472" operator="containsText" text="その他">
      <formula>NOT(ISERROR(SEARCH("その他",F28)))</formula>
    </cfRule>
    <cfRule type="containsText" dxfId="4765" priority="1473" operator="containsText" text="冬休">
      <formula>NOT(ISERROR(SEARCH("冬休",F28)))</formula>
    </cfRule>
    <cfRule type="containsText" dxfId="4764" priority="1474" operator="containsText" text="夏休">
      <formula>NOT(ISERROR(SEARCH("夏休",F28)))</formula>
    </cfRule>
    <cfRule type="containsText" dxfId="4763" priority="1475" operator="containsText" text="製作">
      <formula>NOT(ISERROR(SEARCH("製作",F28)))</formula>
    </cfRule>
    <cfRule type="cellIs" dxfId="4762" priority="1476" operator="equal">
      <formula>"中止,製作"</formula>
    </cfRule>
    <cfRule type="containsText" dxfId="4761" priority="1477" operator="containsText" text="中止,製作,夏休,冬休,その他">
      <formula>NOT(ISERROR(SEARCH("中止,製作,夏休,冬休,その他",F28)))</formula>
    </cfRule>
    <cfRule type="containsText" dxfId="4760" priority="1478" operator="containsText" text="中止">
      <formula>NOT(ISERROR(SEARCH("中止",F28)))</formula>
    </cfRule>
  </conditionalFormatting>
  <conditionalFormatting sqref="F528 K528 P528 U528 Z528">
    <cfRule type="containsText" dxfId="4759" priority="1470" operator="containsText" text="日">
      <formula>NOT(ISERROR(SEARCH("日",F528)))</formula>
    </cfRule>
    <cfRule type="containsText" dxfId="4758" priority="1471" operator="containsText" text="土">
      <formula>NOT(ISERROR(SEARCH("土",F528)))</formula>
    </cfRule>
  </conditionalFormatting>
  <conditionalFormatting sqref="F528">
    <cfRule type="containsText" dxfId="4757" priority="1461" operator="containsText" text="その他">
      <formula>NOT(ISERROR(SEARCH("その他",F528)))</formula>
    </cfRule>
    <cfRule type="containsText" dxfId="4756" priority="1462" operator="containsText" text="冬休">
      <formula>NOT(ISERROR(SEARCH("冬休",F528)))</formula>
    </cfRule>
    <cfRule type="containsText" dxfId="4755" priority="1463" operator="containsText" text="夏休">
      <formula>NOT(ISERROR(SEARCH("夏休",F528)))</formula>
    </cfRule>
    <cfRule type="containsText" dxfId="4754" priority="1464" operator="containsText" text="製作">
      <formula>NOT(ISERROR(SEARCH("製作",F528)))</formula>
    </cfRule>
    <cfRule type="cellIs" dxfId="4753" priority="1465" operator="equal">
      <formula>"中止,製作"</formula>
    </cfRule>
    <cfRule type="containsText" dxfId="4752" priority="1468" operator="containsText" text="中止,製作,夏休,冬休,その他">
      <formula>NOT(ISERROR(SEARCH("中止,製作,夏休,冬休,その他",F528)))</formula>
    </cfRule>
    <cfRule type="containsText" dxfId="4751" priority="1469" operator="containsText" text="中止">
      <formula>NOT(ISERROR(SEARCH("中止",F528)))</formula>
    </cfRule>
  </conditionalFormatting>
  <conditionalFormatting sqref="K528">
    <cfRule type="containsText" dxfId="4750" priority="1466" operator="containsText" text="中止,製作,夏休,冬休,その他">
      <formula>NOT(ISERROR(SEARCH("中止,製作,夏休,冬休,その他",K528)))</formula>
    </cfRule>
    <cfRule type="containsText" dxfId="4749" priority="1467" operator="containsText" text="中止">
      <formula>NOT(ISERROR(SEARCH("中止",K528)))</formula>
    </cfRule>
  </conditionalFormatting>
  <conditionalFormatting sqref="K528">
    <cfRule type="containsText" dxfId="4748" priority="1454" operator="containsText" text="その他">
      <formula>NOT(ISERROR(SEARCH("その他",K528)))</formula>
    </cfRule>
    <cfRule type="containsText" dxfId="4747" priority="1455" operator="containsText" text="冬休">
      <formula>NOT(ISERROR(SEARCH("冬休",K528)))</formula>
    </cfRule>
    <cfRule type="containsText" dxfId="4746" priority="1456" operator="containsText" text="夏休">
      <formula>NOT(ISERROR(SEARCH("夏休",K528)))</formula>
    </cfRule>
    <cfRule type="containsText" dxfId="4745" priority="1457" operator="containsText" text="製作">
      <formula>NOT(ISERROR(SEARCH("製作",K528)))</formula>
    </cfRule>
    <cfRule type="cellIs" dxfId="4744" priority="1458" operator="equal">
      <formula>"中止,製作"</formula>
    </cfRule>
    <cfRule type="containsText" dxfId="4743" priority="1459" operator="containsText" text="中止,製作,夏休,冬休,その他">
      <formula>NOT(ISERROR(SEARCH("中止,製作,夏休,冬休,その他",K528)))</formula>
    </cfRule>
    <cfRule type="containsText" dxfId="4742" priority="1460" operator="containsText" text="中止">
      <formula>NOT(ISERROR(SEARCH("中止",K528)))</formula>
    </cfRule>
  </conditionalFormatting>
  <conditionalFormatting sqref="P528">
    <cfRule type="containsText" dxfId="4741" priority="1447" operator="containsText" text="その他">
      <formula>NOT(ISERROR(SEARCH("その他",P528)))</formula>
    </cfRule>
    <cfRule type="containsText" dxfId="4740" priority="1448" operator="containsText" text="冬休">
      <formula>NOT(ISERROR(SEARCH("冬休",P528)))</formula>
    </cfRule>
    <cfRule type="containsText" dxfId="4739" priority="1449" operator="containsText" text="夏休">
      <formula>NOT(ISERROR(SEARCH("夏休",P528)))</formula>
    </cfRule>
    <cfRule type="containsText" dxfId="4738" priority="1450" operator="containsText" text="製作">
      <formula>NOT(ISERROR(SEARCH("製作",P528)))</formula>
    </cfRule>
    <cfRule type="cellIs" dxfId="4737" priority="1451" operator="equal">
      <formula>"中止,製作"</formula>
    </cfRule>
    <cfRule type="containsText" dxfId="4736" priority="1452" operator="containsText" text="中止,製作,夏休,冬休,その他">
      <formula>NOT(ISERROR(SEARCH("中止,製作,夏休,冬休,その他",P528)))</formula>
    </cfRule>
    <cfRule type="containsText" dxfId="4735" priority="1453" operator="containsText" text="中止">
      <formula>NOT(ISERROR(SEARCH("中止",P528)))</formula>
    </cfRule>
  </conditionalFormatting>
  <conditionalFormatting sqref="U528">
    <cfRule type="containsText" dxfId="4734" priority="1440" operator="containsText" text="その他">
      <formula>NOT(ISERROR(SEARCH("その他",U528)))</formula>
    </cfRule>
    <cfRule type="containsText" dxfId="4733" priority="1441" operator="containsText" text="冬休">
      <formula>NOT(ISERROR(SEARCH("冬休",U528)))</formula>
    </cfRule>
    <cfRule type="containsText" dxfId="4732" priority="1442" operator="containsText" text="夏休">
      <formula>NOT(ISERROR(SEARCH("夏休",U528)))</formula>
    </cfRule>
    <cfRule type="containsText" dxfId="4731" priority="1443" operator="containsText" text="製作">
      <formula>NOT(ISERROR(SEARCH("製作",U528)))</formula>
    </cfRule>
    <cfRule type="cellIs" dxfId="4730" priority="1444" operator="equal">
      <formula>"中止,製作"</formula>
    </cfRule>
    <cfRule type="containsText" dxfId="4729" priority="1445" operator="containsText" text="中止,製作,夏休,冬休,その他">
      <formula>NOT(ISERROR(SEARCH("中止,製作,夏休,冬休,その他",U528)))</formula>
    </cfRule>
    <cfRule type="containsText" dxfId="4728" priority="1446" operator="containsText" text="中止">
      <formula>NOT(ISERROR(SEARCH("中止",U528)))</formula>
    </cfRule>
  </conditionalFormatting>
  <conditionalFormatting sqref="Z528">
    <cfRule type="containsText" dxfId="4727" priority="1433" operator="containsText" text="その他">
      <formula>NOT(ISERROR(SEARCH("その他",Z528)))</formula>
    </cfRule>
    <cfRule type="containsText" dxfId="4726" priority="1434" operator="containsText" text="冬休">
      <formula>NOT(ISERROR(SEARCH("冬休",Z528)))</formula>
    </cfRule>
    <cfRule type="containsText" dxfId="4725" priority="1435" operator="containsText" text="夏休">
      <formula>NOT(ISERROR(SEARCH("夏休",Z528)))</formula>
    </cfRule>
    <cfRule type="containsText" dxfId="4724" priority="1436" operator="containsText" text="製作">
      <formula>NOT(ISERROR(SEARCH("製作",Z528)))</formula>
    </cfRule>
    <cfRule type="cellIs" dxfId="4723" priority="1437" operator="equal">
      <formula>"中止,製作"</formula>
    </cfRule>
    <cfRule type="containsText" dxfId="4722" priority="1438" operator="containsText" text="中止,製作,夏休,冬休,その他">
      <formula>NOT(ISERROR(SEARCH("中止,製作,夏休,冬休,その他",Z528)))</formula>
    </cfRule>
    <cfRule type="containsText" dxfId="4721" priority="1439" operator="containsText" text="中止">
      <formula>NOT(ISERROR(SEARCH("中止",Z528)))</formula>
    </cfRule>
  </conditionalFormatting>
  <conditionalFormatting sqref="Z530">
    <cfRule type="containsText" dxfId="4720" priority="1427" operator="containsText" text="退">
      <formula>NOT(ISERROR(SEARCH("退",Z530)))</formula>
    </cfRule>
    <cfRule type="containsText" dxfId="4719" priority="1428" operator="containsText" text="入">
      <formula>NOT(ISERROR(SEARCH("入",Z530)))</formula>
    </cfRule>
    <cfRule type="containsText" dxfId="4718" priority="1429" operator="containsText" text="入,退">
      <formula>NOT(ISERROR(SEARCH("入,退",Z530)))</formula>
    </cfRule>
    <cfRule type="containsText" dxfId="4717" priority="1430" operator="containsText" text="入,退">
      <formula>NOT(ISERROR(SEARCH("入,退",Z530)))</formula>
    </cfRule>
    <cfRule type="cellIs" dxfId="4716" priority="1432" operator="equal">
      <formula>"休"</formula>
    </cfRule>
  </conditionalFormatting>
  <conditionalFormatting sqref="Z530">
    <cfRule type="containsText" dxfId="4715" priority="1431" operator="containsText" text="休">
      <formula>NOT(ISERROR(SEARCH("休",Z530)))</formula>
    </cfRule>
  </conditionalFormatting>
  <conditionalFormatting sqref="Z530">
    <cfRule type="containsText" dxfId="4714" priority="1426" operator="containsText" text="外">
      <formula>NOT(ISERROR(SEARCH("外",Z530)))</formula>
    </cfRule>
  </conditionalFormatting>
  <conditionalFormatting sqref="Z530">
    <cfRule type="containsText" dxfId="4713" priority="1425" operator="containsText" text="－">
      <formula>NOT(ISERROR(SEARCH("－",Z530)))</formula>
    </cfRule>
  </conditionalFormatting>
  <conditionalFormatting sqref="AE530 U530 P530 K530">
    <cfRule type="containsText" dxfId="4712" priority="1419" operator="containsText" text="退">
      <formula>NOT(ISERROR(SEARCH("退",K530)))</formula>
    </cfRule>
    <cfRule type="containsText" dxfId="4711" priority="1420" operator="containsText" text="入">
      <formula>NOT(ISERROR(SEARCH("入",K530)))</formula>
    </cfRule>
    <cfRule type="containsText" dxfId="4710" priority="1421" operator="containsText" text="入,退">
      <formula>NOT(ISERROR(SEARCH("入,退",K530)))</formula>
    </cfRule>
    <cfRule type="containsText" dxfId="4709" priority="1422" operator="containsText" text="入,退">
      <formula>NOT(ISERROR(SEARCH("入,退",K530)))</formula>
    </cfRule>
    <cfRule type="cellIs" dxfId="4708" priority="1424" operator="equal">
      <formula>"休"</formula>
    </cfRule>
  </conditionalFormatting>
  <conditionalFormatting sqref="AE530 U530 P530 K530">
    <cfRule type="containsText" dxfId="4707" priority="1423" operator="containsText" text="休">
      <formula>NOT(ISERROR(SEARCH("休",K530)))</formula>
    </cfRule>
  </conditionalFormatting>
  <conditionalFormatting sqref="AE530 U530 P530 K530">
    <cfRule type="containsText" dxfId="4706" priority="1418" operator="containsText" text="外">
      <formula>NOT(ISERROR(SEARCH("外",K530)))</formula>
    </cfRule>
  </conditionalFormatting>
  <conditionalFormatting sqref="AE530 U530 P530 K530">
    <cfRule type="containsText" dxfId="4705" priority="1417" operator="containsText" text="－">
      <formula>NOT(ISERROR(SEARCH("－",K530)))</formula>
    </cfRule>
  </conditionalFormatting>
  <conditionalFormatting sqref="F530">
    <cfRule type="containsText" dxfId="4704" priority="1412" operator="containsText" text="退">
      <formula>NOT(ISERROR(SEARCH("退",F530)))</formula>
    </cfRule>
    <cfRule type="containsText" dxfId="4703" priority="1413" operator="containsText" text="入">
      <formula>NOT(ISERROR(SEARCH("入",F530)))</formula>
    </cfRule>
    <cfRule type="containsText" dxfId="4702" priority="1414" operator="containsText" text="入,退">
      <formula>NOT(ISERROR(SEARCH("入,退",F530)))</formula>
    </cfRule>
    <cfRule type="containsText" dxfId="4701" priority="1415" operator="containsText" text="入,退">
      <formula>NOT(ISERROR(SEARCH("入,退",F530)))</formula>
    </cfRule>
    <cfRule type="cellIs" dxfId="4700" priority="1416" operator="equal">
      <formula>"休"</formula>
    </cfRule>
  </conditionalFormatting>
  <conditionalFormatting sqref="F530">
    <cfRule type="containsText" dxfId="4699" priority="1411" operator="containsText" text="外">
      <formula>NOT(ISERROR(SEARCH("外",F530)))</formula>
    </cfRule>
  </conditionalFormatting>
  <conditionalFormatting sqref="F530">
    <cfRule type="containsText" dxfId="4698" priority="1410" operator="containsText" text="－">
      <formula>NOT(ISERROR(SEARCH("－",F530)))</formula>
    </cfRule>
  </conditionalFormatting>
  <conditionalFormatting sqref="F35:AJ35">
    <cfRule type="containsText" dxfId="4697" priority="1408" operator="containsText" text="日">
      <formula>NOT(ISERROR(SEARCH("日",F35)))</formula>
    </cfRule>
    <cfRule type="containsText" dxfId="4696" priority="1409" operator="containsText" text="土">
      <formula>NOT(ISERROR(SEARCH("土",F35)))</formula>
    </cfRule>
  </conditionalFormatting>
  <conditionalFormatting sqref="F35:AJ35">
    <cfRule type="containsText" dxfId="4695" priority="1401" operator="containsText" text="その他">
      <formula>NOT(ISERROR(SEARCH("その他",F35)))</formula>
    </cfRule>
    <cfRule type="containsText" dxfId="4694" priority="1402" operator="containsText" text="冬休">
      <formula>NOT(ISERROR(SEARCH("冬休",F35)))</formula>
    </cfRule>
    <cfRule type="containsText" dxfId="4693" priority="1403" operator="containsText" text="夏休">
      <formula>NOT(ISERROR(SEARCH("夏休",F35)))</formula>
    </cfRule>
    <cfRule type="containsText" dxfId="4692" priority="1404" operator="containsText" text="製作">
      <formula>NOT(ISERROR(SEARCH("製作",F35)))</formula>
    </cfRule>
    <cfRule type="cellIs" dxfId="4691" priority="1405" operator="equal">
      <formula>"中止,製作"</formula>
    </cfRule>
    <cfRule type="containsText" dxfId="4690" priority="1406" operator="containsText" text="中止,製作,夏休,冬休,その他">
      <formula>NOT(ISERROR(SEARCH("中止,製作,夏休,冬休,その他",F35)))</formula>
    </cfRule>
    <cfRule type="containsText" dxfId="4689" priority="1407" operator="containsText" text="中止">
      <formula>NOT(ISERROR(SEARCH("中止",F35)))</formula>
    </cfRule>
  </conditionalFormatting>
  <conditionalFormatting sqref="F40:AJ40">
    <cfRule type="containsText" dxfId="4688" priority="1399" operator="containsText" text="日">
      <formula>NOT(ISERROR(SEARCH("日",F40)))</formula>
    </cfRule>
    <cfRule type="containsText" dxfId="4687" priority="1400" operator="containsText" text="土">
      <formula>NOT(ISERROR(SEARCH("土",F40)))</formula>
    </cfRule>
  </conditionalFormatting>
  <conditionalFormatting sqref="F40:AJ40">
    <cfRule type="containsText" dxfId="4686" priority="1392" operator="containsText" text="その他">
      <formula>NOT(ISERROR(SEARCH("その他",F40)))</formula>
    </cfRule>
    <cfRule type="containsText" dxfId="4685" priority="1393" operator="containsText" text="冬休">
      <formula>NOT(ISERROR(SEARCH("冬休",F40)))</formula>
    </cfRule>
    <cfRule type="containsText" dxfId="4684" priority="1394" operator="containsText" text="夏休">
      <formula>NOT(ISERROR(SEARCH("夏休",F40)))</formula>
    </cfRule>
    <cfRule type="containsText" dxfId="4683" priority="1395" operator="containsText" text="製作">
      <formula>NOT(ISERROR(SEARCH("製作",F40)))</formula>
    </cfRule>
    <cfRule type="cellIs" dxfId="4682" priority="1396" operator="equal">
      <formula>"中止,製作"</formula>
    </cfRule>
    <cfRule type="containsText" dxfId="4681" priority="1397" operator="containsText" text="中止,製作,夏休,冬休,その他">
      <formula>NOT(ISERROR(SEARCH("中止,製作,夏休,冬休,その他",F40)))</formula>
    </cfRule>
    <cfRule type="containsText" dxfId="4680" priority="1398" operator="containsText" text="中止">
      <formula>NOT(ISERROR(SEARCH("中止",F40)))</formula>
    </cfRule>
  </conditionalFormatting>
  <conditionalFormatting sqref="F38:AI39">
    <cfRule type="containsText" dxfId="4679" priority="1387" operator="containsText" text="退">
      <formula>NOT(ISERROR(SEARCH("退",F38)))</formula>
    </cfRule>
    <cfRule type="containsText" dxfId="4678" priority="1388" operator="containsText" text="入">
      <formula>NOT(ISERROR(SEARCH("入",F38)))</formula>
    </cfRule>
    <cfRule type="containsText" dxfId="4677" priority="1389" operator="containsText" text="入,退">
      <formula>NOT(ISERROR(SEARCH("入,退",F38)))</formula>
    </cfRule>
    <cfRule type="containsText" dxfId="4676" priority="1390" operator="containsText" text="入,退">
      <formula>NOT(ISERROR(SEARCH("入,退",F38)))</formula>
    </cfRule>
    <cfRule type="cellIs" dxfId="4675" priority="1391" operator="equal">
      <formula>"休"</formula>
    </cfRule>
  </conditionalFormatting>
  <conditionalFormatting sqref="F38:AI39">
    <cfRule type="containsText" dxfId="4674" priority="1386" operator="containsText" text="外">
      <formula>NOT(ISERROR(SEARCH("外",F38)))</formula>
    </cfRule>
  </conditionalFormatting>
  <conditionalFormatting sqref="F38:AI39">
    <cfRule type="containsText" dxfId="4673" priority="1385" operator="containsText" text="－">
      <formula>NOT(ISERROR(SEARCH("－",F38)))</formula>
    </cfRule>
  </conditionalFormatting>
  <conditionalFormatting sqref="AH41:AJ41 F42:AJ44">
    <cfRule type="containsText" dxfId="4672" priority="1380" operator="containsText" text="退">
      <formula>NOT(ISERROR(SEARCH("退",F41)))</formula>
    </cfRule>
    <cfRule type="containsText" dxfId="4671" priority="1381" operator="containsText" text="入">
      <formula>NOT(ISERROR(SEARCH("入",F41)))</formula>
    </cfRule>
    <cfRule type="containsText" dxfId="4670" priority="1382" operator="containsText" text="入,退">
      <formula>NOT(ISERROR(SEARCH("入,退",F41)))</formula>
    </cfRule>
    <cfRule type="containsText" dxfId="4669" priority="1383" operator="containsText" text="入,退">
      <formula>NOT(ISERROR(SEARCH("入,退",F41)))</formula>
    </cfRule>
    <cfRule type="cellIs" dxfId="4668" priority="1384" operator="equal">
      <formula>"休"</formula>
    </cfRule>
  </conditionalFormatting>
  <conditionalFormatting sqref="AH41:AJ41 F42:AJ44">
    <cfRule type="containsText" dxfId="4667" priority="1379" operator="containsText" text="外">
      <formula>NOT(ISERROR(SEARCH("外",F41)))</formula>
    </cfRule>
  </conditionalFormatting>
  <conditionalFormatting sqref="AH41:AJ41 F42:AJ44">
    <cfRule type="containsText" dxfId="4666" priority="1378" operator="containsText" text="－">
      <formula>NOT(ISERROR(SEARCH("－",F41)))</formula>
    </cfRule>
  </conditionalFormatting>
  <conditionalFormatting sqref="F52:T52 Y52:AJ52">
    <cfRule type="containsText" dxfId="4665" priority="1376" operator="containsText" text="日">
      <formula>NOT(ISERROR(SEARCH("日",F52)))</formula>
    </cfRule>
    <cfRule type="containsText" dxfId="4664" priority="1377" operator="containsText" text="土">
      <formula>NOT(ISERROR(SEARCH("土",F52)))</formula>
    </cfRule>
  </conditionalFormatting>
  <conditionalFormatting sqref="F52:T52 Y52:AJ52">
    <cfRule type="containsText" dxfId="4663" priority="1369" operator="containsText" text="その他">
      <formula>NOT(ISERROR(SEARCH("その他",F52)))</formula>
    </cfRule>
    <cfRule type="containsText" dxfId="4662" priority="1370" operator="containsText" text="冬休">
      <formula>NOT(ISERROR(SEARCH("冬休",F52)))</formula>
    </cfRule>
    <cfRule type="containsText" dxfId="4661" priority="1371" operator="containsText" text="夏休">
      <formula>NOT(ISERROR(SEARCH("夏休",F52)))</formula>
    </cfRule>
    <cfRule type="containsText" dxfId="4660" priority="1372" operator="containsText" text="製作">
      <formula>NOT(ISERROR(SEARCH("製作",F52)))</formula>
    </cfRule>
    <cfRule type="cellIs" dxfId="4659" priority="1373" operator="equal">
      <formula>"中止,製作"</formula>
    </cfRule>
    <cfRule type="containsText" dxfId="4658" priority="1374" operator="containsText" text="中止,製作,夏休,冬休,その他">
      <formula>NOT(ISERROR(SEARCH("中止,製作,夏休,冬休,その他",F52)))</formula>
    </cfRule>
    <cfRule type="containsText" dxfId="4657" priority="1375" operator="containsText" text="中止">
      <formula>NOT(ISERROR(SEARCH("中止",F52)))</formula>
    </cfRule>
  </conditionalFormatting>
  <conditionalFormatting sqref="H59:T59 Y59:AJ59">
    <cfRule type="containsText" dxfId="4656" priority="1367" operator="containsText" text="日">
      <formula>NOT(ISERROR(SEARCH("日",H59)))</formula>
    </cfRule>
    <cfRule type="containsText" dxfId="4655" priority="1368" operator="containsText" text="土">
      <formula>NOT(ISERROR(SEARCH("土",H59)))</formula>
    </cfRule>
  </conditionalFormatting>
  <conditionalFormatting sqref="H59:T59 Y59:AJ59">
    <cfRule type="containsText" dxfId="4654" priority="1360" operator="containsText" text="その他">
      <formula>NOT(ISERROR(SEARCH("その他",H59)))</formula>
    </cfRule>
    <cfRule type="containsText" dxfId="4653" priority="1361" operator="containsText" text="冬休">
      <formula>NOT(ISERROR(SEARCH("冬休",H59)))</formula>
    </cfRule>
    <cfRule type="containsText" dxfId="4652" priority="1362" operator="containsText" text="夏休">
      <formula>NOT(ISERROR(SEARCH("夏休",H59)))</formula>
    </cfRule>
    <cfRule type="containsText" dxfId="4651" priority="1363" operator="containsText" text="製作">
      <formula>NOT(ISERROR(SEARCH("製作",H59)))</formula>
    </cfRule>
    <cfRule type="cellIs" dxfId="4650" priority="1364" operator="equal">
      <formula>"中止,製作"</formula>
    </cfRule>
    <cfRule type="containsText" dxfId="4649" priority="1365" operator="containsText" text="中止,製作,夏休,冬休,その他">
      <formula>NOT(ISERROR(SEARCH("中止,製作,夏休,冬休,その他",H59)))</formula>
    </cfRule>
    <cfRule type="containsText" dxfId="4648" priority="1366" operator="containsText" text="中止">
      <formula>NOT(ISERROR(SEARCH("中止",H59)))</formula>
    </cfRule>
  </conditionalFormatting>
  <conditionalFormatting sqref="H64:T64 Y64:AJ64">
    <cfRule type="containsText" dxfId="4647" priority="1358" operator="containsText" text="日">
      <formula>NOT(ISERROR(SEARCH("日",H64)))</formula>
    </cfRule>
    <cfRule type="containsText" dxfId="4646" priority="1359" operator="containsText" text="土">
      <formula>NOT(ISERROR(SEARCH("土",H64)))</formula>
    </cfRule>
  </conditionalFormatting>
  <conditionalFormatting sqref="H64:T64 Y64:AJ64">
    <cfRule type="containsText" dxfId="4645" priority="1351" operator="containsText" text="その他">
      <formula>NOT(ISERROR(SEARCH("その他",H64)))</formula>
    </cfRule>
    <cfRule type="containsText" dxfId="4644" priority="1352" operator="containsText" text="冬休">
      <formula>NOT(ISERROR(SEARCH("冬休",H64)))</formula>
    </cfRule>
    <cfRule type="containsText" dxfId="4643" priority="1353" operator="containsText" text="夏休">
      <formula>NOT(ISERROR(SEARCH("夏休",H64)))</formula>
    </cfRule>
    <cfRule type="containsText" dxfId="4642" priority="1354" operator="containsText" text="製作">
      <formula>NOT(ISERROR(SEARCH("製作",H64)))</formula>
    </cfRule>
    <cfRule type="cellIs" dxfId="4641" priority="1355" operator="equal">
      <formula>"中止,製作"</formula>
    </cfRule>
    <cfRule type="containsText" dxfId="4640" priority="1356" operator="containsText" text="中止,製作,夏休,冬休,その他">
      <formula>NOT(ISERROR(SEARCH("中止,製作,夏休,冬休,その他",H64)))</formula>
    </cfRule>
    <cfRule type="containsText" dxfId="4639" priority="1357" operator="containsText" text="中止">
      <formula>NOT(ISERROR(SEARCH("中止",H64)))</formula>
    </cfRule>
  </conditionalFormatting>
  <conditionalFormatting sqref="U52:X52">
    <cfRule type="containsText" dxfId="4638" priority="1349" operator="containsText" text="日">
      <formula>NOT(ISERROR(SEARCH("日",U52)))</formula>
    </cfRule>
    <cfRule type="containsText" dxfId="4637" priority="1350" operator="containsText" text="土">
      <formula>NOT(ISERROR(SEARCH("土",U52)))</formula>
    </cfRule>
  </conditionalFormatting>
  <conditionalFormatting sqref="U52:X52">
    <cfRule type="containsText" dxfId="4636" priority="1342" operator="containsText" text="その他">
      <formula>NOT(ISERROR(SEARCH("その他",U52)))</formula>
    </cfRule>
    <cfRule type="containsText" dxfId="4635" priority="1343" operator="containsText" text="冬休">
      <formula>NOT(ISERROR(SEARCH("冬休",U52)))</formula>
    </cfRule>
    <cfRule type="containsText" dxfId="4634" priority="1344" operator="containsText" text="夏休">
      <formula>NOT(ISERROR(SEARCH("夏休",U52)))</formula>
    </cfRule>
    <cfRule type="containsText" dxfId="4633" priority="1345" operator="containsText" text="製作">
      <formula>NOT(ISERROR(SEARCH("製作",U52)))</formula>
    </cfRule>
    <cfRule type="cellIs" dxfId="4632" priority="1346" operator="equal">
      <formula>"中止,製作"</formula>
    </cfRule>
    <cfRule type="containsText" dxfId="4631" priority="1347" operator="containsText" text="中止,製作,夏休,冬休,その他">
      <formula>NOT(ISERROR(SEARCH("中止,製作,夏休,冬休,その他",U52)))</formula>
    </cfRule>
    <cfRule type="containsText" dxfId="4630" priority="1348" operator="containsText" text="中止">
      <formula>NOT(ISERROR(SEARCH("中止",U52)))</formula>
    </cfRule>
  </conditionalFormatting>
  <conditionalFormatting sqref="U59:X59">
    <cfRule type="containsText" dxfId="4629" priority="1340" operator="containsText" text="日">
      <formula>NOT(ISERROR(SEARCH("日",U59)))</formula>
    </cfRule>
    <cfRule type="containsText" dxfId="4628" priority="1341" operator="containsText" text="土">
      <formula>NOT(ISERROR(SEARCH("土",U59)))</formula>
    </cfRule>
  </conditionalFormatting>
  <conditionalFormatting sqref="U59:X59">
    <cfRule type="containsText" dxfId="4627" priority="1333" operator="containsText" text="その他">
      <formula>NOT(ISERROR(SEARCH("その他",U59)))</formula>
    </cfRule>
    <cfRule type="containsText" dxfId="4626" priority="1334" operator="containsText" text="冬休">
      <formula>NOT(ISERROR(SEARCH("冬休",U59)))</formula>
    </cfRule>
    <cfRule type="containsText" dxfId="4625" priority="1335" operator="containsText" text="夏休">
      <formula>NOT(ISERROR(SEARCH("夏休",U59)))</formula>
    </cfRule>
    <cfRule type="containsText" dxfId="4624" priority="1336" operator="containsText" text="製作">
      <formula>NOT(ISERROR(SEARCH("製作",U59)))</formula>
    </cfRule>
    <cfRule type="cellIs" dxfId="4623" priority="1337" operator="equal">
      <formula>"中止,製作"</formula>
    </cfRule>
    <cfRule type="containsText" dxfId="4622" priority="1338" operator="containsText" text="中止,製作,夏休,冬休,その他">
      <formula>NOT(ISERROR(SEARCH("中止,製作,夏休,冬休,その他",U59)))</formula>
    </cfRule>
    <cfRule type="containsText" dxfId="4621" priority="1339" operator="containsText" text="中止">
      <formula>NOT(ISERROR(SEARCH("中止",U59)))</formula>
    </cfRule>
  </conditionalFormatting>
  <conditionalFormatting sqref="U64:X64">
    <cfRule type="containsText" dxfId="4620" priority="1331" operator="containsText" text="日">
      <formula>NOT(ISERROR(SEARCH("日",U64)))</formula>
    </cfRule>
    <cfRule type="containsText" dxfId="4619" priority="1332" operator="containsText" text="土">
      <formula>NOT(ISERROR(SEARCH("土",U64)))</formula>
    </cfRule>
  </conditionalFormatting>
  <conditionalFormatting sqref="U64:X64">
    <cfRule type="containsText" dxfId="4618" priority="1324" operator="containsText" text="その他">
      <formula>NOT(ISERROR(SEARCH("その他",U64)))</formula>
    </cfRule>
    <cfRule type="containsText" dxfId="4617" priority="1325" operator="containsText" text="冬休">
      <formula>NOT(ISERROR(SEARCH("冬休",U64)))</formula>
    </cfRule>
    <cfRule type="containsText" dxfId="4616" priority="1326" operator="containsText" text="夏休">
      <formula>NOT(ISERROR(SEARCH("夏休",U64)))</formula>
    </cfRule>
    <cfRule type="containsText" dxfId="4615" priority="1327" operator="containsText" text="製作">
      <formula>NOT(ISERROR(SEARCH("製作",U64)))</formula>
    </cfRule>
    <cfRule type="cellIs" dxfId="4614" priority="1328" operator="equal">
      <formula>"中止,製作"</formula>
    </cfRule>
    <cfRule type="containsText" dxfId="4613" priority="1329" operator="containsText" text="中止,製作,夏休,冬休,その他">
      <formula>NOT(ISERROR(SEARCH("中止,製作,夏休,冬休,その他",U64)))</formula>
    </cfRule>
    <cfRule type="containsText" dxfId="4612"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4611" priority="1319" operator="containsText" text="退">
      <formula>NOT(ISERROR(SEARCH("退",H53)))</formula>
    </cfRule>
    <cfRule type="containsText" dxfId="4610" priority="1320" operator="containsText" text="入">
      <formula>NOT(ISERROR(SEARCH("入",H53)))</formula>
    </cfRule>
    <cfRule type="containsText" dxfId="4609" priority="1321" operator="containsText" text="入,退">
      <formula>NOT(ISERROR(SEARCH("入,退",H53)))</formula>
    </cfRule>
    <cfRule type="containsText" dxfId="4608" priority="1322" operator="containsText" text="入,退">
      <formula>NOT(ISERROR(SEARCH("入,退",H53)))</formula>
    </cfRule>
    <cfRule type="cellIs" dxfId="4607" priority="1323" operator="equal">
      <formula>"休"</formula>
    </cfRule>
  </conditionalFormatting>
  <conditionalFormatting sqref="H53:J53 M53:Q53 T53:X53 AA53:AE53 AH53:AJ53 H54 K54:O54 R54:V54 Y54:AC54 AF54:AJ54 H55:L55 O55:S55 V55:Z55 AC55:AG55 AJ55 H56:AJ58">
    <cfRule type="containsText" dxfId="4606"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4605" priority="1317" operator="containsText" text="－">
      <formula>NOT(ISERROR(SEARCH("－",H53)))</formula>
    </cfRule>
  </conditionalFormatting>
  <conditionalFormatting sqref="H62:AJ63 AI60:AJ61">
    <cfRule type="containsText" dxfId="4604" priority="1312" operator="containsText" text="退">
      <formula>NOT(ISERROR(SEARCH("退",H60)))</formula>
    </cfRule>
    <cfRule type="containsText" dxfId="4603" priority="1313" operator="containsText" text="入">
      <formula>NOT(ISERROR(SEARCH("入",H60)))</formula>
    </cfRule>
    <cfRule type="containsText" dxfId="4602" priority="1314" operator="containsText" text="入,退">
      <formula>NOT(ISERROR(SEARCH("入,退",H60)))</formula>
    </cfRule>
    <cfRule type="containsText" dxfId="4601" priority="1315" operator="containsText" text="入,退">
      <formula>NOT(ISERROR(SEARCH("入,退",H60)))</formula>
    </cfRule>
    <cfRule type="cellIs" dxfId="4600" priority="1316" operator="equal">
      <formula>"休"</formula>
    </cfRule>
  </conditionalFormatting>
  <conditionalFormatting sqref="H62:AJ63 AI60:AJ61">
    <cfRule type="containsText" dxfId="4599" priority="1311" operator="containsText" text="外">
      <formula>NOT(ISERROR(SEARCH("外",H60)))</formula>
    </cfRule>
  </conditionalFormatting>
  <conditionalFormatting sqref="H62:AJ63 AI60:AJ61">
    <cfRule type="containsText" dxfId="4598" priority="1310" operator="containsText" text="－">
      <formula>NOT(ISERROR(SEARCH("－",H60)))</formula>
    </cfRule>
  </conditionalFormatting>
  <conditionalFormatting sqref="J65 L65:O65 R65:U65 Y65:AA65 H66:AJ68 AF65:AH65">
    <cfRule type="containsText" dxfId="4597" priority="1305" operator="containsText" text="退">
      <formula>NOT(ISERROR(SEARCH("退",H65)))</formula>
    </cfRule>
    <cfRule type="containsText" dxfId="4596" priority="1306" operator="containsText" text="入">
      <formula>NOT(ISERROR(SEARCH("入",H65)))</formula>
    </cfRule>
    <cfRule type="containsText" dxfId="4595" priority="1307" operator="containsText" text="入,退">
      <formula>NOT(ISERROR(SEARCH("入,退",H65)))</formula>
    </cfRule>
    <cfRule type="containsText" dxfId="4594" priority="1308" operator="containsText" text="入,退">
      <formula>NOT(ISERROR(SEARCH("入,退",H65)))</formula>
    </cfRule>
    <cfRule type="cellIs" dxfId="4593" priority="1309" operator="equal">
      <formula>"休"</formula>
    </cfRule>
  </conditionalFormatting>
  <conditionalFormatting sqref="J65 L65:O65 R65:U65 Y65:AA65 H66:AJ68 AF65:AH65">
    <cfRule type="containsText" dxfId="4592" priority="1304" operator="containsText" text="外">
      <formula>NOT(ISERROR(SEARCH("外",H65)))</formula>
    </cfRule>
  </conditionalFormatting>
  <conditionalFormatting sqref="J65 L65:O65 R65:U65 Y65:AA65 H66:AJ68 AF65:AH65">
    <cfRule type="containsText" dxfId="4591" priority="1303" operator="containsText" text="－">
      <formula>NOT(ISERROR(SEARCH("－",H65)))</formula>
    </cfRule>
  </conditionalFormatting>
  <conditionalFormatting sqref="I65">
    <cfRule type="containsText" dxfId="4590" priority="1298" operator="containsText" text="退">
      <formula>NOT(ISERROR(SEARCH("退",I65)))</formula>
    </cfRule>
    <cfRule type="containsText" dxfId="4589" priority="1299" operator="containsText" text="入">
      <formula>NOT(ISERROR(SEARCH("入",I65)))</formula>
    </cfRule>
    <cfRule type="containsText" dxfId="4588" priority="1300" operator="containsText" text="入,退">
      <formula>NOT(ISERROR(SEARCH("入,退",I65)))</formula>
    </cfRule>
    <cfRule type="containsText" dxfId="4587" priority="1301" operator="containsText" text="入,退">
      <formula>NOT(ISERROR(SEARCH("入,退",I65)))</formula>
    </cfRule>
    <cfRule type="cellIs" dxfId="4586" priority="1302" operator="equal">
      <formula>"休"</formula>
    </cfRule>
  </conditionalFormatting>
  <conditionalFormatting sqref="I65">
    <cfRule type="containsText" dxfId="4585" priority="1297" operator="containsText" text="外">
      <formula>NOT(ISERROR(SEARCH("外",I65)))</formula>
    </cfRule>
  </conditionalFormatting>
  <conditionalFormatting sqref="I65">
    <cfRule type="containsText" dxfId="4584" priority="1296" operator="containsText" text="－">
      <formula>NOT(ISERROR(SEARCH("－",I65)))</formula>
    </cfRule>
  </conditionalFormatting>
  <conditionalFormatting sqref="K65">
    <cfRule type="containsText" dxfId="4583" priority="1291" operator="containsText" text="退">
      <formula>NOT(ISERROR(SEARCH("退",K65)))</formula>
    </cfRule>
    <cfRule type="containsText" dxfId="4582" priority="1292" operator="containsText" text="入">
      <formula>NOT(ISERROR(SEARCH("入",K65)))</formula>
    </cfRule>
    <cfRule type="containsText" dxfId="4581" priority="1293" operator="containsText" text="入,退">
      <formula>NOT(ISERROR(SEARCH("入,退",K65)))</formula>
    </cfRule>
    <cfRule type="containsText" dxfId="4580" priority="1294" operator="containsText" text="入,退">
      <formula>NOT(ISERROR(SEARCH("入,退",K65)))</formula>
    </cfRule>
    <cfRule type="cellIs" dxfId="4579" priority="1295" operator="equal">
      <formula>"休"</formula>
    </cfRule>
  </conditionalFormatting>
  <conditionalFormatting sqref="K65">
    <cfRule type="containsText" dxfId="4578" priority="1290" operator="containsText" text="外">
      <formula>NOT(ISERROR(SEARCH("外",K65)))</formula>
    </cfRule>
  </conditionalFormatting>
  <conditionalFormatting sqref="K65">
    <cfRule type="containsText" dxfId="4577" priority="1289" operator="containsText" text="－">
      <formula>NOT(ISERROR(SEARCH("－",K65)))</formula>
    </cfRule>
  </conditionalFormatting>
  <conditionalFormatting sqref="V65">
    <cfRule type="containsText" dxfId="4576" priority="1284" operator="containsText" text="退">
      <formula>NOT(ISERROR(SEARCH("退",V65)))</formula>
    </cfRule>
    <cfRule type="containsText" dxfId="4575" priority="1285" operator="containsText" text="入">
      <formula>NOT(ISERROR(SEARCH("入",V65)))</formula>
    </cfRule>
    <cfRule type="containsText" dxfId="4574" priority="1286" operator="containsText" text="入,退">
      <formula>NOT(ISERROR(SEARCH("入,退",V65)))</formula>
    </cfRule>
    <cfRule type="containsText" dxfId="4573" priority="1287" operator="containsText" text="入,退">
      <formula>NOT(ISERROR(SEARCH("入,退",V65)))</formula>
    </cfRule>
    <cfRule type="cellIs" dxfId="4572" priority="1288" operator="equal">
      <formula>"休"</formula>
    </cfRule>
  </conditionalFormatting>
  <conditionalFormatting sqref="V65">
    <cfRule type="containsText" dxfId="4571" priority="1283" operator="containsText" text="外">
      <formula>NOT(ISERROR(SEARCH("外",V65)))</formula>
    </cfRule>
  </conditionalFormatting>
  <conditionalFormatting sqref="V65">
    <cfRule type="containsText" dxfId="4570" priority="1282" operator="containsText" text="－">
      <formula>NOT(ISERROR(SEARCH("－",V65)))</formula>
    </cfRule>
  </conditionalFormatting>
  <conditionalFormatting sqref="AB65:AC65">
    <cfRule type="containsText" dxfId="4569" priority="1277" operator="containsText" text="退">
      <formula>NOT(ISERROR(SEARCH("退",AB65)))</formula>
    </cfRule>
    <cfRule type="containsText" dxfId="4568" priority="1278" operator="containsText" text="入">
      <formula>NOT(ISERROR(SEARCH("入",AB65)))</formula>
    </cfRule>
    <cfRule type="containsText" dxfId="4567" priority="1279" operator="containsText" text="入,退">
      <formula>NOT(ISERROR(SEARCH("入,退",AB65)))</formula>
    </cfRule>
    <cfRule type="containsText" dxfId="4566" priority="1280" operator="containsText" text="入,退">
      <formula>NOT(ISERROR(SEARCH("入,退",AB65)))</formula>
    </cfRule>
    <cfRule type="cellIs" dxfId="4565" priority="1281" operator="equal">
      <formula>"休"</formula>
    </cfRule>
  </conditionalFormatting>
  <conditionalFormatting sqref="AB65:AC65">
    <cfRule type="containsText" dxfId="4564" priority="1276" operator="containsText" text="外">
      <formula>NOT(ISERROR(SEARCH("外",AB65)))</formula>
    </cfRule>
  </conditionalFormatting>
  <conditionalFormatting sqref="AB65:AC65">
    <cfRule type="containsText" dxfId="4563" priority="1275" operator="containsText" text="－">
      <formula>NOT(ISERROR(SEARCH("－",AB65)))</formula>
    </cfRule>
  </conditionalFormatting>
  <conditionalFormatting sqref="F76:AJ76">
    <cfRule type="containsText" dxfId="4562" priority="1273" operator="containsText" text="日">
      <formula>NOT(ISERROR(SEARCH("日",F76)))</formula>
    </cfRule>
    <cfRule type="containsText" dxfId="4561" priority="1274" operator="containsText" text="土">
      <formula>NOT(ISERROR(SEARCH("土",F76)))</formula>
    </cfRule>
  </conditionalFormatting>
  <conditionalFormatting sqref="F76:AJ76">
    <cfRule type="containsText" dxfId="4560" priority="1266" operator="containsText" text="その他">
      <formula>NOT(ISERROR(SEARCH("その他",F76)))</formula>
    </cfRule>
    <cfRule type="containsText" dxfId="4559" priority="1267" operator="containsText" text="冬休">
      <formula>NOT(ISERROR(SEARCH("冬休",F76)))</formula>
    </cfRule>
    <cfRule type="containsText" dxfId="4558" priority="1268" operator="containsText" text="夏休">
      <formula>NOT(ISERROR(SEARCH("夏休",F76)))</formula>
    </cfRule>
    <cfRule type="containsText" dxfId="4557" priority="1269" operator="containsText" text="製作">
      <formula>NOT(ISERROR(SEARCH("製作",F76)))</formula>
    </cfRule>
    <cfRule type="cellIs" dxfId="4556" priority="1270" operator="equal">
      <formula>"中止,製作"</formula>
    </cfRule>
    <cfRule type="containsText" dxfId="4555" priority="1271" operator="containsText" text="中止,製作,夏休,冬休,その他">
      <formula>NOT(ISERROR(SEARCH("中止,製作,夏休,冬休,その他",F76)))</formula>
    </cfRule>
    <cfRule type="containsText" dxfId="4554" priority="1272" operator="containsText" text="中止">
      <formula>NOT(ISERROR(SEARCH("中止",F76)))</formula>
    </cfRule>
  </conditionalFormatting>
  <conditionalFormatting sqref="F83:AJ83">
    <cfRule type="containsText" dxfId="4553" priority="1264" operator="containsText" text="日">
      <formula>NOT(ISERROR(SEARCH("日",F83)))</formula>
    </cfRule>
    <cfRule type="containsText" dxfId="4552" priority="1265" operator="containsText" text="土">
      <formula>NOT(ISERROR(SEARCH("土",F83)))</formula>
    </cfRule>
  </conditionalFormatting>
  <conditionalFormatting sqref="F83:AJ83">
    <cfRule type="containsText" dxfId="4551" priority="1257" operator="containsText" text="その他">
      <formula>NOT(ISERROR(SEARCH("その他",F83)))</formula>
    </cfRule>
    <cfRule type="containsText" dxfId="4550" priority="1258" operator="containsText" text="冬休">
      <formula>NOT(ISERROR(SEARCH("冬休",F83)))</formula>
    </cfRule>
    <cfRule type="containsText" dxfId="4549" priority="1259" operator="containsText" text="夏休">
      <formula>NOT(ISERROR(SEARCH("夏休",F83)))</formula>
    </cfRule>
    <cfRule type="containsText" dxfId="4548" priority="1260" operator="containsText" text="製作">
      <formula>NOT(ISERROR(SEARCH("製作",F83)))</formula>
    </cfRule>
    <cfRule type="cellIs" dxfId="4547" priority="1261" operator="equal">
      <formula>"中止,製作"</formula>
    </cfRule>
    <cfRule type="containsText" dxfId="4546" priority="1262" operator="containsText" text="中止,製作,夏休,冬休,その他">
      <formula>NOT(ISERROR(SEARCH("中止,製作,夏休,冬休,その他",F83)))</formula>
    </cfRule>
    <cfRule type="containsText" dxfId="4545" priority="1263" operator="containsText" text="中止">
      <formula>NOT(ISERROR(SEARCH("中止",F83)))</formula>
    </cfRule>
  </conditionalFormatting>
  <conditionalFormatting sqref="F77:AJ77 H78:AJ78 F79:I79 L79:P79 S79:W79 Z79:AD79 AG79:AJ79 F80:AJ80 F82:AJ82 G81:L81 N81:S81 U81:AJ81">
    <cfRule type="containsText" dxfId="4544" priority="1252" operator="containsText" text="退">
      <formula>NOT(ISERROR(SEARCH("退",F77)))</formula>
    </cfRule>
    <cfRule type="containsText" dxfId="4543" priority="1253" operator="containsText" text="入">
      <formula>NOT(ISERROR(SEARCH("入",F77)))</formula>
    </cfRule>
    <cfRule type="containsText" dxfId="4542" priority="1254" operator="containsText" text="入,退">
      <formula>NOT(ISERROR(SEARCH("入,退",F77)))</formula>
    </cfRule>
    <cfRule type="containsText" dxfId="4541" priority="1255" operator="containsText" text="入,退">
      <formula>NOT(ISERROR(SEARCH("入,退",F77)))</formula>
    </cfRule>
    <cfRule type="cellIs" dxfId="4540" priority="1256" operator="equal">
      <formula>"休"</formula>
    </cfRule>
  </conditionalFormatting>
  <conditionalFormatting sqref="F77:AJ77 H78:AJ78 F79:I79 L79:P79 S79:W79 Z79:AD79 AG79:AJ79 F80:AJ80 F82:AJ82 G81:L81 N81:S81 U81:AJ81">
    <cfRule type="containsText" dxfId="4539" priority="1251" operator="containsText" text="外">
      <formula>NOT(ISERROR(SEARCH("外",F77)))</formula>
    </cfRule>
  </conditionalFormatting>
  <conditionalFormatting sqref="F77:AJ77 H78:AJ78 F79:I79 L79:P79 S79:W79 Z79:AD79 AG79:AJ79 F80:AJ80 F82:AJ82 G81:L81 N81:S81 U81:AJ81">
    <cfRule type="containsText" dxfId="4538" priority="1250" operator="containsText" text="－">
      <formula>NOT(ISERROR(SEARCH("－",F77)))</formula>
    </cfRule>
  </conditionalFormatting>
  <conditionalFormatting sqref="F84:AJ87">
    <cfRule type="containsText" dxfId="4537" priority="1245" operator="containsText" text="退">
      <formula>NOT(ISERROR(SEARCH("退",F84)))</formula>
    </cfRule>
    <cfRule type="containsText" dxfId="4536" priority="1246" operator="containsText" text="入">
      <formula>NOT(ISERROR(SEARCH("入",F84)))</formula>
    </cfRule>
    <cfRule type="containsText" dxfId="4535" priority="1247" operator="containsText" text="入,退">
      <formula>NOT(ISERROR(SEARCH("入,退",F84)))</formula>
    </cfRule>
    <cfRule type="containsText" dxfId="4534" priority="1248" operator="containsText" text="入,退">
      <formula>NOT(ISERROR(SEARCH("入,退",F84)))</formula>
    </cfRule>
    <cfRule type="cellIs" dxfId="4533" priority="1249" operator="equal">
      <formula>"休"</formula>
    </cfRule>
  </conditionalFormatting>
  <conditionalFormatting sqref="F84:AJ87">
    <cfRule type="containsText" dxfId="4532" priority="1244" operator="containsText" text="外">
      <formula>NOT(ISERROR(SEARCH("外",F84)))</formula>
    </cfRule>
  </conditionalFormatting>
  <conditionalFormatting sqref="F84:AJ87">
    <cfRule type="containsText" dxfId="4531" priority="1243" operator="containsText" text="－">
      <formula>NOT(ISERROR(SEARCH("－",F84)))</formula>
    </cfRule>
  </conditionalFormatting>
  <conditionalFormatting sqref="F89:AJ92">
    <cfRule type="containsText" dxfId="4530" priority="1238" operator="containsText" text="退">
      <formula>NOT(ISERROR(SEARCH("退",F89)))</formula>
    </cfRule>
    <cfRule type="containsText" dxfId="4529" priority="1239" operator="containsText" text="入">
      <formula>NOT(ISERROR(SEARCH("入",F89)))</formula>
    </cfRule>
    <cfRule type="containsText" dxfId="4528" priority="1240" operator="containsText" text="入,退">
      <formula>NOT(ISERROR(SEARCH("入,退",F89)))</formula>
    </cfRule>
    <cfRule type="containsText" dxfId="4527" priority="1241" operator="containsText" text="入,退">
      <formula>NOT(ISERROR(SEARCH("入,退",F89)))</formula>
    </cfRule>
    <cfRule type="cellIs" dxfId="4526" priority="1242" operator="equal">
      <formula>"休"</formula>
    </cfRule>
  </conditionalFormatting>
  <conditionalFormatting sqref="F89:AJ92">
    <cfRule type="containsText" dxfId="4525" priority="1237" operator="containsText" text="外">
      <formula>NOT(ISERROR(SEARCH("外",F89)))</formula>
    </cfRule>
  </conditionalFormatting>
  <conditionalFormatting sqref="F89:AJ92">
    <cfRule type="containsText" dxfId="4524" priority="1236" operator="containsText" text="－">
      <formula>NOT(ISERROR(SEARCH("－",F89)))</formula>
    </cfRule>
  </conditionalFormatting>
  <conditionalFormatting sqref="K53:L53">
    <cfRule type="containsText" dxfId="4523" priority="1231" operator="containsText" text="退">
      <formula>NOT(ISERROR(SEARCH("退",K53)))</formula>
    </cfRule>
    <cfRule type="containsText" dxfId="4522" priority="1232" operator="containsText" text="入">
      <formula>NOT(ISERROR(SEARCH("入",K53)))</formula>
    </cfRule>
    <cfRule type="containsText" dxfId="4521" priority="1233" operator="containsText" text="入,退">
      <formula>NOT(ISERROR(SEARCH("入,退",K53)))</formula>
    </cfRule>
    <cfRule type="containsText" dxfId="4520" priority="1234" operator="containsText" text="入,退">
      <formula>NOT(ISERROR(SEARCH("入,退",K53)))</formula>
    </cfRule>
    <cfRule type="cellIs" dxfId="4519" priority="1235" operator="equal">
      <formula>"休"</formula>
    </cfRule>
  </conditionalFormatting>
  <conditionalFormatting sqref="K53:L53">
    <cfRule type="containsText" dxfId="4518" priority="1230" operator="containsText" text="外">
      <formula>NOT(ISERROR(SEARCH("外",K53)))</formula>
    </cfRule>
  </conditionalFormatting>
  <conditionalFormatting sqref="K53:L53">
    <cfRule type="containsText" dxfId="4517" priority="1229" operator="containsText" text="－">
      <formula>NOT(ISERROR(SEARCH("－",K53)))</formula>
    </cfRule>
  </conditionalFormatting>
  <conditionalFormatting sqref="R53:S53">
    <cfRule type="containsText" dxfId="4516" priority="1224" operator="containsText" text="退">
      <formula>NOT(ISERROR(SEARCH("退",R53)))</formula>
    </cfRule>
    <cfRule type="containsText" dxfId="4515" priority="1225" operator="containsText" text="入">
      <formula>NOT(ISERROR(SEARCH("入",R53)))</formula>
    </cfRule>
    <cfRule type="containsText" dxfId="4514" priority="1226" operator="containsText" text="入,退">
      <formula>NOT(ISERROR(SEARCH("入,退",R53)))</formula>
    </cfRule>
    <cfRule type="containsText" dxfId="4513" priority="1227" operator="containsText" text="入,退">
      <formula>NOT(ISERROR(SEARCH("入,退",R53)))</formula>
    </cfRule>
    <cfRule type="cellIs" dxfId="4512" priority="1228" operator="equal">
      <formula>"休"</formula>
    </cfRule>
  </conditionalFormatting>
  <conditionalFormatting sqref="R53:S53">
    <cfRule type="containsText" dxfId="4511" priority="1223" operator="containsText" text="外">
      <formula>NOT(ISERROR(SEARCH("外",R53)))</formula>
    </cfRule>
  </conditionalFormatting>
  <conditionalFormatting sqref="R53:S53">
    <cfRule type="containsText" dxfId="4510" priority="1222" operator="containsText" text="－">
      <formula>NOT(ISERROR(SEARCH("－",R53)))</formula>
    </cfRule>
  </conditionalFormatting>
  <conditionalFormatting sqref="Y53:Z53">
    <cfRule type="containsText" dxfId="4509" priority="1217" operator="containsText" text="退">
      <formula>NOT(ISERROR(SEARCH("退",Y53)))</formula>
    </cfRule>
    <cfRule type="containsText" dxfId="4508" priority="1218" operator="containsText" text="入">
      <formula>NOT(ISERROR(SEARCH("入",Y53)))</formula>
    </cfRule>
    <cfRule type="containsText" dxfId="4507" priority="1219" operator="containsText" text="入,退">
      <formula>NOT(ISERROR(SEARCH("入,退",Y53)))</formula>
    </cfRule>
    <cfRule type="containsText" dxfId="4506" priority="1220" operator="containsText" text="入,退">
      <formula>NOT(ISERROR(SEARCH("入,退",Y53)))</formula>
    </cfRule>
    <cfRule type="cellIs" dxfId="4505" priority="1221" operator="equal">
      <formula>"休"</formula>
    </cfRule>
  </conditionalFormatting>
  <conditionalFormatting sqref="Y53:Z53">
    <cfRule type="containsText" dxfId="4504" priority="1216" operator="containsText" text="外">
      <formula>NOT(ISERROR(SEARCH("外",Y53)))</formula>
    </cfRule>
  </conditionalFormatting>
  <conditionalFormatting sqref="Y53:Z53">
    <cfRule type="containsText" dxfId="4503" priority="1215" operator="containsText" text="－">
      <formula>NOT(ISERROR(SEARCH("－",Y53)))</formula>
    </cfRule>
  </conditionalFormatting>
  <conditionalFormatting sqref="AF53:AG53">
    <cfRule type="containsText" dxfId="4502" priority="1210" operator="containsText" text="退">
      <formula>NOT(ISERROR(SEARCH("退",AF53)))</formula>
    </cfRule>
    <cfRule type="containsText" dxfId="4501" priority="1211" operator="containsText" text="入">
      <formula>NOT(ISERROR(SEARCH("入",AF53)))</formula>
    </cfRule>
    <cfRule type="containsText" dxfId="4500" priority="1212" operator="containsText" text="入,退">
      <formula>NOT(ISERROR(SEARCH("入,退",AF53)))</formula>
    </cfRule>
    <cfRule type="containsText" dxfId="4499" priority="1213" operator="containsText" text="入,退">
      <formula>NOT(ISERROR(SEARCH("入,退",AF53)))</formula>
    </cfRule>
    <cfRule type="cellIs" dxfId="4498" priority="1214" operator="equal">
      <formula>"休"</formula>
    </cfRule>
  </conditionalFormatting>
  <conditionalFormatting sqref="AF53:AG53">
    <cfRule type="containsText" dxfId="4497" priority="1209" operator="containsText" text="外">
      <formula>NOT(ISERROR(SEARCH("外",AF53)))</formula>
    </cfRule>
  </conditionalFormatting>
  <conditionalFormatting sqref="AF53:AG53">
    <cfRule type="containsText" dxfId="4496" priority="1208" operator="containsText" text="－">
      <formula>NOT(ISERROR(SEARCH("－",AF53)))</formula>
    </cfRule>
  </conditionalFormatting>
  <conditionalFormatting sqref="I54:J54">
    <cfRule type="containsText" dxfId="4495" priority="1203" operator="containsText" text="退">
      <formula>NOT(ISERROR(SEARCH("退",I54)))</formula>
    </cfRule>
    <cfRule type="containsText" dxfId="4494" priority="1204" operator="containsText" text="入">
      <formula>NOT(ISERROR(SEARCH("入",I54)))</formula>
    </cfRule>
    <cfRule type="containsText" dxfId="4493" priority="1205" operator="containsText" text="入,退">
      <formula>NOT(ISERROR(SEARCH("入,退",I54)))</formula>
    </cfRule>
    <cfRule type="containsText" dxfId="4492" priority="1206" operator="containsText" text="入,退">
      <formula>NOT(ISERROR(SEARCH("入,退",I54)))</formula>
    </cfRule>
    <cfRule type="cellIs" dxfId="4491" priority="1207" operator="equal">
      <formula>"休"</formula>
    </cfRule>
  </conditionalFormatting>
  <conditionalFormatting sqref="I54:J54">
    <cfRule type="containsText" dxfId="4490" priority="1202" operator="containsText" text="外">
      <formula>NOT(ISERROR(SEARCH("外",I54)))</formula>
    </cfRule>
  </conditionalFormatting>
  <conditionalFormatting sqref="I54:J54">
    <cfRule type="containsText" dxfId="4489" priority="1201" operator="containsText" text="－">
      <formula>NOT(ISERROR(SEARCH("－",I54)))</formula>
    </cfRule>
  </conditionalFormatting>
  <conditionalFormatting sqref="P54:Q54">
    <cfRule type="containsText" dxfId="4488" priority="1196" operator="containsText" text="退">
      <formula>NOT(ISERROR(SEARCH("退",P54)))</formula>
    </cfRule>
    <cfRule type="containsText" dxfId="4487" priority="1197" operator="containsText" text="入">
      <formula>NOT(ISERROR(SEARCH("入",P54)))</formula>
    </cfRule>
    <cfRule type="containsText" dxfId="4486" priority="1198" operator="containsText" text="入,退">
      <formula>NOT(ISERROR(SEARCH("入,退",P54)))</formula>
    </cfRule>
    <cfRule type="containsText" dxfId="4485" priority="1199" operator="containsText" text="入,退">
      <formula>NOT(ISERROR(SEARCH("入,退",P54)))</formula>
    </cfRule>
    <cfRule type="cellIs" dxfId="4484" priority="1200" operator="equal">
      <formula>"休"</formula>
    </cfRule>
  </conditionalFormatting>
  <conditionalFormatting sqref="P54:Q54">
    <cfRule type="containsText" dxfId="4483" priority="1195" operator="containsText" text="外">
      <formula>NOT(ISERROR(SEARCH("外",P54)))</formula>
    </cfRule>
  </conditionalFormatting>
  <conditionalFormatting sqref="P54:Q54">
    <cfRule type="containsText" dxfId="4482" priority="1194" operator="containsText" text="－">
      <formula>NOT(ISERROR(SEARCH("－",P54)))</formula>
    </cfRule>
  </conditionalFormatting>
  <conditionalFormatting sqref="W54:X54">
    <cfRule type="containsText" dxfId="4481" priority="1189" operator="containsText" text="退">
      <formula>NOT(ISERROR(SEARCH("退",W54)))</formula>
    </cfRule>
    <cfRule type="containsText" dxfId="4480" priority="1190" operator="containsText" text="入">
      <formula>NOT(ISERROR(SEARCH("入",W54)))</formula>
    </cfRule>
    <cfRule type="containsText" dxfId="4479" priority="1191" operator="containsText" text="入,退">
      <formula>NOT(ISERROR(SEARCH("入,退",W54)))</formula>
    </cfRule>
    <cfRule type="containsText" dxfId="4478" priority="1192" operator="containsText" text="入,退">
      <formula>NOT(ISERROR(SEARCH("入,退",W54)))</formula>
    </cfRule>
    <cfRule type="cellIs" dxfId="4477" priority="1193" operator="equal">
      <formula>"休"</formula>
    </cfRule>
  </conditionalFormatting>
  <conditionalFormatting sqref="W54:X54">
    <cfRule type="containsText" dxfId="4476" priority="1188" operator="containsText" text="外">
      <formula>NOT(ISERROR(SEARCH("外",W54)))</formula>
    </cfRule>
  </conditionalFormatting>
  <conditionalFormatting sqref="W54:X54">
    <cfRule type="containsText" dxfId="4475" priority="1187" operator="containsText" text="－">
      <formula>NOT(ISERROR(SEARCH("－",W54)))</formula>
    </cfRule>
  </conditionalFormatting>
  <conditionalFormatting sqref="AD54:AE54">
    <cfRule type="containsText" dxfId="4474" priority="1182" operator="containsText" text="退">
      <formula>NOT(ISERROR(SEARCH("退",AD54)))</formula>
    </cfRule>
    <cfRule type="containsText" dxfId="4473" priority="1183" operator="containsText" text="入">
      <formula>NOT(ISERROR(SEARCH("入",AD54)))</formula>
    </cfRule>
    <cfRule type="containsText" dxfId="4472" priority="1184" operator="containsText" text="入,退">
      <formula>NOT(ISERROR(SEARCH("入,退",AD54)))</formula>
    </cfRule>
    <cfRule type="containsText" dxfId="4471" priority="1185" operator="containsText" text="入,退">
      <formula>NOT(ISERROR(SEARCH("入,退",AD54)))</formula>
    </cfRule>
    <cfRule type="cellIs" dxfId="4470" priority="1186" operator="equal">
      <formula>"休"</formula>
    </cfRule>
  </conditionalFormatting>
  <conditionalFormatting sqref="AD54:AE54">
    <cfRule type="containsText" dxfId="4469" priority="1181" operator="containsText" text="外">
      <formula>NOT(ISERROR(SEARCH("外",AD54)))</formula>
    </cfRule>
  </conditionalFormatting>
  <conditionalFormatting sqref="AD54:AE54">
    <cfRule type="containsText" dxfId="4468" priority="1180" operator="containsText" text="－">
      <formula>NOT(ISERROR(SEARCH("－",AD54)))</formula>
    </cfRule>
  </conditionalFormatting>
  <conditionalFormatting sqref="M55:N55">
    <cfRule type="containsText" dxfId="4467" priority="1175" operator="containsText" text="退">
      <formula>NOT(ISERROR(SEARCH("退",M55)))</formula>
    </cfRule>
    <cfRule type="containsText" dxfId="4466" priority="1176" operator="containsText" text="入">
      <formula>NOT(ISERROR(SEARCH("入",M55)))</formula>
    </cfRule>
    <cfRule type="containsText" dxfId="4465" priority="1177" operator="containsText" text="入,退">
      <formula>NOT(ISERROR(SEARCH("入,退",M55)))</formula>
    </cfRule>
    <cfRule type="containsText" dxfId="4464" priority="1178" operator="containsText" text="入,退">
      <formula>NOT(ISERROR(SEARCH("入,退",M55)))</formula>
    </cfRule>
    <cfRule type="cellIs" dxfId="4463" priority="1179" operator="equal">
      <formula>"休"</formula>
    </cfRule>
  </conditionalFormatting>
  <conditionalFormatting sqref="M55:N55">
    <cfRule type="containsText" dxfId="4462" priority="1174" operator="containsText" text="外">
      <formula>NOT(ISERROR(SEARCH("外",M55)))</formula>
    </cfRule>
  </conditionalFormatting>
  <conditionalFormatting sqref="M55:N55">
    <cfRule type="containsText" dxfId="4461" priority="1173" operator="containsText" text="－">
      <formula>NOT(ISERROR(SEARCH("－",M55)))</formula>
    </cfRule>
  </conditionalFormatting>
  <conditionalFormatting sqref="T55:U55">
    <cfRule type="containsText" dxfId="4460" priority="1168" operator="containsText" text="退">
      <formula>NOT(ISERROR(SEARCH("退",T55)))</formula>
    </cfRule>
    <cfRule type="containsText" dxfId="4459" priority="1169" operator="containsText" text="入">
      <formula>NOT(ISERROR(SEARCH("入",T55)))</formula>
    </cfRule>
    <cfRule type="containsText" dxfId="4458" priority="1170" operator="containsText" text="入,退">
      <formula>NOT(ISERROR(SEARCH("入,退",T55)))</formula>
    </cfRule>
    <cfRule type="containsText" dxfId="4457" priority="1171" operator="containsText" text="入,退">
      <formula>NOT(ISERROR(SEARCH("入,退",T55)))</formula>
    </cfRule>
    <cfRule type="cellIs" dxfId="4456" priority="1172" operator="equal">
      <formula>"休"</formula>
    </cfRule>
  </conditionalFormatting>
  <conditionalFormatting sqref="T55:U55">
    <cfRule type="containsText" dxfId="4455" priority="1167" operator="containsText" text="外">
      <formula>NOT(ISERROR(SEARCH("外",T55)))</formula>
    </cfRule>
  </conditionalFormatting>
  <conditionalFormatting sqref="T55:U55">
    <cfRule type="containsText" dxfId="4454" priority="1166" operator="containsText" text="－">
      <formula>NOT(ISERROR(SEARCH("－",T55)))</formula>
    </cfRule>
  </conditionalFormatting>
  <conditionalFormatting sqref="AA55:AB55">
    <cfRule type="containsText" dxfId="4453" priority="1161" operator="containsText" text="退">
      <formula>NOT(ISERROR(SEARCH("退",AA55)))</formula>
    </cfRule>
    <cfRule type="containsText" dxfId="4452" priority="1162" operator="containsText" text="入">
      <formula>NOT(ISERROR(SEARCH("入",AA55)))</formula>
    </cfRule>
    <cfRule type="containsText" dxfId="4451" priority="1163" operator="containsText" text="入,退">
      <formula>NOT(ISERROR(SEARCH("入,退",AA55)))</formula>
    </cfRule>
    <cfRule type="containsText" dxfId="4450" priority="1164" operator="containsText" text="入,退">
      <formula>NOT(ISERROR(SEARCH("入,退",AA55)))</formula>
    </cfRule>
    <cfRule type="cellIs" dxfId="4449" priority="1165" operator="equal">
      <formula>"休"</formula>
    </cfRule>
  </conditionalFormatting>
  <conditionalFormatting sqref="AA55:AB55">
    <cfRule type="containsText" dxfId="4448" priority="1160" operator="containsText" text="外">
      <formula>NOT(ISERROR(SEARCH("外",AA55)))</formula>
    </cfRule>
  </conditionalFormatting>
  <conditionalFormatting sqref="AA55:AB55">
    <cfRule type="containsText" dxfId="4447" priority="1159" operator="containsText" text="－">
      <formula>NOT(ISERROR(SEARCH("－",AA55)))</formula>
    </cfRule>
  </conditionalFormatting>
  <conditionalFormatting sqref="AH55:AI55">
    <cfRule type="containsText" dxfId="4446" priority="1154" operator="containsText" text="退">
      <formula>NOT(ISERROR(SEARCH("退",AH55)))</formula>
    </cfRule>
    <cfRule type="containsText" dxfId="4445" priority="1155" operator="containsText" text="入">
      <formula>NOT(ISERROR(SEARCH("入",AH55)))</formula>
    </cfRule>
    <cfRule type="containsText" dxfId="4444" priority="1156" operator="containsText" text="入,退">
      <formula>NOT(ISERROR(SEARCH("入,退",AH55)))</formula>
    </cfRule>
    <cfRule type="containsText" dxfId="4443" priority="1157" operator="containsText" text="入,退">
      <formula>NOT(ISERROR(SEARCH("入,退",AH55)))</formula>
    </cfRule>
    <cfRule type="cellIs" dxfId="4442" priority="1158" operator="equal">
      <formula>"休"</formula>
    </cfRule>
  </conditionalFormatting>
  <conditionalFormatting sqref="AH55:AI55">
    <cfRule type="containsText" dxfId="4441" priority="1153" operator="containsText" text="外">
      <formula>NOT(ISERROR(SEARCH("外",AH55)))</formula>
    </cfRule>
  </conditionalFormatting>
  <conditionalFormatting sqref="AH55:AI55">
    <cfRule type="containsText" dxfId="4440" priority="1152" operator="containsText" text="－">
      <formula>NOT(ISERROR(SEARCH("－",AH55)))</formula>
    </cfRule>
  </conditionalFormatting>
  <conditionalFormatting sqref="Q65">
    <cfRule type="containsText" dxfId="4439" priority="1147" operator="containsText" text="退">
      <formula>NOT(ISERROR(SEARCH("退",Q65)))</formula>
    </cfRule>
    <cfRule type="containsText" dxfId="4438" priority="1148" operator="containsText" text="入">
      <formula>NOT(ISERROR(SEARCH("入",Q65)))</formula>
    </cfRule>
    <cfRule type="containsText" dxfId="4437" priority="1149" operator="containsText" text="入,退">
      <formula>NOT(ISERROR(SEARCH("入,退",Q65)))</formula>
    </cfRule>
    <cfRule type="containsText" dxfId="4436" priority="1150" operator="containsText" text="入,退">
      <formula>NOT(ISERROR(SEARCH("入,退",Q65)))</formula>
    </cfRule>
    <cfRule type="cellIs" dxfId="4435" priority="1151" operator="equal">
      <formula>"休"</formula>
    </cfRule>
  </conditionalFormatting>
  <conditionalFormatting sqref="Q65">
    <cfRule type="containsText" dxfId="4434" priority="1146" operator="containsText" text="外">
      <formula>NOT(ISERROR(SEARCH("外",Q65)))</formula>
    </cfRule>
  </conditionalFormatting>
  <conditionalFormatting sqref="Q65">
    <cfRule type="containsText" dxfId="4433" priority="1145" operator="containsText" text="－">
      <formula>NOT(ISERROR(SEARCH("－",Q65)))</formula>
    </cfRule>
  </conditionalFormatting>
  <conditionalFormatting sqref="P65">
    <cfRule type="containsText" dxfId="4432" priority="1140" operator="containsText" text="退">
      <formula>NOT(ISERROR(SEARCH("退",P65)))</formula>
    </cfRule>
    <cfRule type="containsText" dxfId="4431" priority="1141" operator="containsText" text="入">
      <formula>NOT(ISERROR(SEARCH("入",P65)))</formula>
    </cfRule>
    <cfRule type="containsText" dxfId="4430" priority="1142" operator="containsText" text="入,退">
      <formula>NOT(ISERROR(SEARCH("入,退",P65)))</formula>
    </cfRule>
    <cfRule type="containsText" dxfId="4429" priority="1143" operator="containsText" text="入,退">
      <formula>NOT(ISERROR(SEARCH("入,退",P65)))</formula>
    </cfRule>
    <cfRule type="cellIs" dxfId="4428" priority="1144" operator="equal">
      <formula>"休"</formula>
    </cfRule>
  </conditionalFormatting>
  <conditionalFormatting sqref="P65">
    <cfRule type="containsText" dxfId="4427" priority="1139" operator="containsText" text="外">
      <formula>NOT(ISERROR(SEARCH("外",P65)))</formula>
    </cfRule>
  </conditionalFormatting>
  <conditionalFormatting sqref="P65">
    <cfRule type="containsText" dxfId="4426" priority="1138" operator="containsText" text="－">
      <formula>NOT(ISERROR(SEARCH("－",P65)))</formula>
    </cfRule>
  </conditionalFormatting>
  <conditionalFormatting sqref="X65">
    <cfRule type="containsText" dxfId="4425" priority="1133" operator="containsText" text="退">
      <formula>NOT(ISERROR(SEARCH("退",X65)))</formula>
    </cfRule>
    <cfRule type="containsText" dxfId="4424" priority="1134" operator="containsText" text="入">
      <formula>NOT(ISERROR(SEARCH("入",X65)))</formula>
    </cfRule>
    <cfRule type="containsText" dxfId="4423" priority="1135" operator="containsText" text="入,退">
      <formula>NOT(ISERROR(SEARCH("入,退",X65)))</formula>
    </cfRule>
    <cfRule type="containsText" dxfId="4422" priority="1136" operator="containsText" text="入,退">
      <formula>NOT(ISERROR(SEARCH("入,退",X65)))</formula>
    </cfRule>
    <cfRule type="cellIs" dxfId="4421" priority="1137" operator="equal">
      <formula>"休"</formula>
    </cfRule>
  </conditionalFormatting>
  <conditionalFormatting sqref="X65">
    <cfRule type="containsText" dxfId="4420" priority="1132" operator="containsText" text="外">
      <formula>NOT(ISERROR(SEARCH("外",X65)))</formula>
    </cfRule>
  </conditionalFormatting>
  <conditionalFormatting sqref="X65">
    <cfRule type="containsText" dxfId="4419" priority="1131" operator="containsText" text="－">
      <formula>NOT(ISERROR(SEARCH("－",X65)))</formula>
    </cfRule>
  </conditionalFormatting>
  <conditionalFormatting sqref="W65">
    <cfRule type="containsText" dxfId="4418" priority="1126" operator="containsText" text="退">
      <formula>NOT(ISERROR(SEARCH("退",W65)))</formula>
    </cfRule>
    <cfRule type="containsText" dxfId="4417" priority="1127" operator="containsText" text="入">
      <formula>NOT(ISERROR(SEARCH("入",W65)))</formula>
    </cfRule>
    <cfRule type="containsText" dxfId="4416" priority="1128" operator="containsText" text="入,退">
      <formula>NOT(ISERROR(SEARCH("入,退",W65)))</formula>
    </cfRule>
    <cfRule type="containsText" dxfId="4415" priority="1129" operator="containsText" text="入,退">
      <formula>NOT(ISERROR(SEARCH("入,退",W65)))</formula>
    </cfRule>
    <cfRule type="cellIs" dxfId="4414" priority="1130" operator="equal">
      <formula>"休"</formula>
    </cfRule>
  </conditionalFormatting>
  <conditionalFormatting sqref="W65">
    <cfRule type="containsText" dxfId="4413" priority="1125" operator="containsText" text="外">
      <formula>NOT(ISERROR(SEARCH("外",W65)))</formula>
    </cfRule>
  </conditionalFormatting>
  <conditionalFormatting sqref="W65">
    <cfRule type="containsText" dxfId="4412" priority="1124" operator="containsText" text="－">
      <formula>NOT(ISERROR(SEARCH("－",W65)))</formula>
    </cfRule>
  </conditionalFormatting>
  <conditionalFormatting sqref="AE65">
    <cfRule type="containsText" dxfId="4411" priority="1119" operator="containsText" text="退">
      <formula>NOT(ISERROR(SEARCH("退",AE65)))</formula>
    </cfRule>
    <cfRule type="containsText" dxfId="4410" priority="1120" operator="containsText" text="入">
      <formula>NOT(ISERROR(SEARCH("入",AE65)))</formula>
    </cfRule>
    <cfRule type="containsText" dxfId="4409" priority="1121" operator="containsText" text="入,退">
      <formula>NOT(ISERROR(SEARCH("入,退",AE65)))</formula>
    </cfRule>
    <cfRule type="containsText" dxfId="4408" priority="1122" operator="containsText" text="入,退">
      <formula>NOT(ISERROR(SEARCH("入,退",AE65)))</formula>
    </cfRule>
    <cfRule type="cellIs" dxfId="4407" priority="1123" operator="equal">
      <formula>"休"</formula>
    </cfRule>
  </conditionalFormatting>
  <conditionalFormatting sqref="AE65">
    <cfRule type="containsText" dxfId="4406" priority="1118" operator="containsText" text="外">
      <formula>NOT(ISERROR(SEARCH("外",AE65)))</formula>
    </cfRule>
  </conditionalFormatting>
  <conditionalFormatting sqref="AE65">
    <cfRule type="containsText" dxfId="4405" priority="1117" operator="containsText" text="－">
      <formula>NOT(ISERROR(SEARCH("－",AE65)))</formula>
    </cfRule>
  </conditionalFormatting>
  <conditionalFormatting sqref="AD65">
    <cfRule type="containsText" dxfId="4404" priority="1112" operator="containsText" text="退">
      <formula>NOT(ISERROR(SEARCH("退",AD65)))</formula>
    </cfRule>
    <cfRule type="containsText" dxfId="4403" priority="1113" operator="containsText" text="入">
      <formula>NOT(ISERROR(SEARCH("入",AD65)))</formula>
    </cfRule>
    <cfRule type="containsText" dxfId="4402" priority="1114" operator="containsText" text="入,退">
      <formula>NOT(ISERROR(SEARCH("入,退",AD65)))</formula>
    </cfRule>
    <cfRule type="containsText" dxfId="4401" priority="1115" operator="containsText" text="入,退">
      <formula>NOT(ISERROR(SEARCH("入,退",AD65)))</formula>
    </cfRule>
    <cfRule type="cellIs" dxfId="4400" priority="1116" operator="equal">
      <formula>"休"</formula>
    </cfRule>
  </conditionalFormatting>
  <conditionalFormatting sqref="AD65">
    <cfRule type="containsText" dxfId="4399" priority="1111" operator="containsText" text="外">
      <formula>NOT(ISERROR(SEARCH("外",AD65)))</formula>
    </cfRule>
  </conditionalFormatting>
  <conditionalFormatting sqref="AD65">
    <cfRule type="containsText" dxfId="4398" priority="1110" operator="containsText" text="－">
      <formula>NOT(ISERROR(SEARCH("－",AD65)))</formula>
    </cfRule>
  </conditionalFormatting>
  <conditionalFormatting sqref="AJ65">
    <cfRule type="containsText" dxfId="4397" priority="1105" operator="containsText" text="退">
      <formula>NOT(ISERROR(SEARCH("退",AJ65)))</formula>
    </cfRule>
    <cfRule type="containsText" dxfId="4396" priority="1106" operator="containsText" text="入">
      <formula>NOT(ISERROR(SEARCH("入",AJ65)))</formula>
    </cfRule>
    <cfRule type="containsText" dxfId="4395" priority="1107" operator="containsText" text="入,退">
      <formula>NOT(ISERROR(SEARCH("入,退",AJ65)))</formula>
    </cfRule>
    <cfRule type="containsText" dxfId="4394" priority="1108" operator="containsText" text="入,退">
      <formula>NOT(ISERROR(SEARCH("入,退",AJ65)))</formula>
    </cfRule>
    <cfRule type="cellIs" dxfId="4393" priority="1109" operator="equal">
      <formula>"休"</formula>
    </cfRule>
  </conditionalFormatting>
  <conditionalFormatting sqref="AJ65">
    <cfRule type="containsText" dxfId="4392" priority="1104" operator="containsText" text="外">
      <formula>NOT(ISERROR(SEARCH("外",AJ65)))</formula>
    </cfRule>
  </conditionalFormatting>
  <conditionalFormatting sqref="AJ65">
    <cfRule type="containsText" dxfId="4391" priority="1103" operator="containsText" text="－">
      <formula>NOT(ISERROR(SEARCH("－",AJ65)))</formula>
    </cfRule>
  </conditionalFormatting>
  <conditionalFormatting sqref="AI65">
    <cfRule type="containsText" dxfId="4390" priority="1098" operator="containsText" text="退">
      <formula>NOT(ISERROR(SEARCH("退",AI65)))</formula>
    </cfRule>
    <cfRule type="containsText" dxfId="4389" priority="1099" operator="containsText" text="入">
      <formula>NOT(ISERROR(SEARCH("入",AI65)))</formula>
    </cfRule>
    <cfRule type="containsText" dxfId="4388" priority="1100" operator="containsText" text="入,退">
      <formula>NOT(ISERROR(SEARCH("入,退",AI65)))</formula>
    </cfRule>
    <cfRule type="containsText" dxfId="4387" priority="1101" operator="containsText" text="入,退">
      <formula>NOT(ISERROR(SEARCH("入,退",AI65)))</formula>
    </cfRule>
    <cfRule type="cellIs" dxfId="4386" priority="1102" operator="equal">
      <formula>"休"</formula>
    </cfRule>
  </conditionalFormatting>
  <conditionalFormatting sqref="AI65">
    <cfRule type="containsText" dxfId="4385" priority="1097" operator="containsText" text="外">
      <formula>NOT(ISERROR(SEARCH("外",AI65)))</formula>
    </cfRule>
  </conditionalFormatting>
  <conditionalFormatting sqref="AI65">
    <cfRule type="containsText" dxfId="4384" priority="1096" operator="containsText" text="－">
      <formula>NOT(ISERROR(SEARCH("－",AI65)))</formula>
    </cfRule>
  </conditionalFormatting>
  <conditionalFormatting sqref="AJ36:AJ39">
    <cfRule type="containsText" dxfId="4383" priority="1091" operator="containsText" text="退">
      <formula>NOT(ISERROR(SEARCH("退",AJ36)))</formula>
    </cfRule>
    <cfRule type="containsText" dxfId="4382" priority="1092" operator="containsText" text="入">
      <formula>NOT(ISERROR(SEARCH("入",AJ36)))</formula>
    </cfRule>
    <cfRule type="containsText" dxfId="4381" priority="1093" operator="containsText" text="入,退">
      <formula>NOT(ISERROR(SEARCH("入,退",AJ36)))</formula>
    </cfRule>
    <cfRule type="containsText" dxfId="4380" priority="1094" operator="containsText" text="入,退">
      <formula>NOT(ISERROR(SEARCH("入,退",AJ36)))</formula>
    </cfRule>
    <cfRule type="cellIs" dxfId="4379" priority="1095" operator="equal">
      <formula>"休"</formula>
    </cfRule>
  </conditionalFormatting>
  <conditionalFormatting sqref="AJ36:AJ39">
    <cfRule type="containsText" dxfId="4378" priority="1090" operator="containsText" text="外">
      <formula>NOT(ISERROR(SEARCH("外",AJ36)))</formula>
    </cfRule>
  </conditionalFormatting>
  <conditionalFormatting sqref="AJ38">
    <cfRule type="containsText" dxfId="4377" priority="1089" operator="containsText" text="－">
      <formula>NOT(ISERROR(SEARCH("－",AJ38)))</formula>
    </cfRule>
  </conditionalFormatting>
  <conditionalFormatting sqref="AJ36:AJ39">
    <cfRule type="containsText" dxfId="4376" priority="1088" operator="containsText" text="－">
      <formula>NOT(ISERROR(SEARCH("－",AJ36)))</formula>
    </cfRule>
  </conditionalFormatting>
  <conditionalFormatting sqref="F53:F54 F56:F58">
    <cfRule type="containsText" dxfId="4375" priority="1083" operator="containsText" text="退">
      <formula>NOT(ISERROR(SEARCH("退",F53)))</formula>
    </cfRule>
    <cfRule type="containsText" dxfId="4374" priority="1084" operator="containsText" text="入">
      <formula>NOT(ISERROR(SEARCH("入",F53)))</formula>
    </cfRule>
    <cfRule type="containsText" dxfId="4373" priority="1085" operator="containsText" text="入,退">
      <formula>NOT(ISERROR(SEARCH("入,退",F53)))</formula>
    </cfRule>
    <cfRule type="containsText" dxfId="4372" priority="1086" operator="containsText" text="入,退">
      <formula>NOT(ISERROR(SEARCH("入,退",F53)))</formula>
    </cfRule>
    <cfRule type="cellIs" dxfId="4371" priority="1087" operator="equal">
      <formula>"休"</formula>
    </cfRule>
  </conditionalFormatting>
  <conditionalFormatting sqref="F53:F54 F56:F58">
    <cfRule type="containsText" dxfId="4370" priority="1082" operator="containsText" text="外">
      <formula>NOT(ISERROR(SEARCH("外",F53)))</formula>
    </cfRule>
  </conditionalFormatting>
  <conditionalFormatting sqref="F57">
    <cfRule type="containsText" dxfId="4369" priority="1081" operator="containsText" text="－">
      <formula>NOT(ISERROR(SEARCH("－",F57)))</formula>
    </cfRule>
  </conditionalFormatting>
  <conditionalFormatting sqref="F53:F54 F56:F58">
    <cfRule type="containsText" dxfId="4368" priority="1080" operator="containsText" text="－">
      <formula>NOT(ISERROR(SEARCH("－",F53)))</formula>
    </cfRule>
  </conditionalFormatting>
  <conditionalFormatting sqref="F59">
    <cfRule type="containsText" dxfId="4367" priority="1078" operator="containsText" text="日">
      <formula>NOT(ISERROR(SEARCH("日",F59)))</formula>
    </cfRule>
    <cfRule type="containsText" dxfId="4366" priority="1079" operator="containsText" text="土">
      <formula>NOT(ISERROR(SEARCH("土",F59)))</formula>
    </cfRule>
  </conditionalFormatting>
  <conditionalFormatting sqref="F59">
    <cfRule type="containsText" dxfId="4365" priority="1071" operator="containsText" text="その他">
      <formula>NOT(ISERROR(SEARCH("その他",F59)))</formula>
    </cfRule>
    <cfRule type="containsText" dxfId="4364" priority="1072" operator="containsText" text="冬休">
      <formula>NOT(ISERROR(SEARCH("冬休",F59)))</formula>
    </cfRule>
    <cfRule type="containsText" dxfId="4363" priority="1073" operator="containsText" text="夏休">
      <formula>NOT(ISERROR(SEARCH("夏休",F59)))</formula>
    </cfRule>
    <cfRule type="containsText" dxfId="4362" priority="1074" operator="containsText" text="製作">
      <formula>NOT(ISERROR(SEARCH("製作",F59)))</formula>
    </cfRule>
    <cfRule type="cellIs" dxfId="4361" priority="1075" operator="equal">
      <formula>"中止,製作"</formula>
    </cfRule>
    <cfRule type="containsText" dxfId="4360" priority="1076" operator="containsText" text="中止,製作,夏休,冬休,その他">
      <formula>NOT(ISERROR(SEARCH("中止,製作,夏休,冬休,その他",F59)))</formula>
    </cfRule>
    <cfRule type="containsText" dxfId="4359" priority="1077" operator="containsText" text="中止">
      <formula>NOT(ISERROR(SEARCH("中止",F59)))</formula>
    </cfRule>
  </conditionalFormatting>
  <conditionalFormatting sqref="F64">
    <cfRule type="containsText" dxfId="4358" priority="1069" operator="containsText" text="日">
      <formula>NOT(ISERROR(SEARCH("日",F64)))</formula>
    </cfRule>
    <cfRule type="containsText" dxfId="4357" priority="1070" operator="containsText" text="土">
      <formula>NOT(ISERROR(SEARCH("土",F64)))</formula>
    </cfRule>
  </conditionalFormatting>
  <conditionalFormatting sqref="F64">
    <cfRule type="containsText" dxfId="4356" priority="1062" operator="containsText" text="その他">
      <formula>NOT(ISERROR(SEARCH("その他",F64)))</formula>
    </cfRule>
    <cfRule type="containsText" dxfId="4355" priority="1063" operator="containsText" text="冬休">
      <formula>NOT(ISERROR(SEARCH("冬休",F64)))</formula>
    </cfRule>
    <cfRule type="containsText" dxfId="4354" priority="1064" operator="containsText" text="夏休">
      <formula>NOT(ISERROR(SEARCH("夏休",F64)))</formula>
    </cfRule>
    <cfRule type="containsText" dxfId="4353" priority="1065" operator="containsText" text="製作">
      <formula>NOT(ISERROR(SEARCH("製作",F64)))</formula>
    </cfRule>
    <cfRule type="cellIs" dxfId="4352" priority="1066" operator="equal">
      <formula>"中止,製作"</formula>
    </cfRule>
    <cfRule type="containsText" dxfId="4351" priority="1067" operator="containsText" text="中止,製作,夏休,冬休,その他">
      <formula>NOT(ISERROR(SEARCH("中止,製作,夏休,冬休,その他",F64)))</formula>
    </cfRule>
    <cfRule type="containsText" dxfId="4350" priority="1068" operator="containsText" text="中止">
      <formula>NOT(ISERROR(SEARCH("中止",F64)))</formula>
    </cfRule>
  </conditionalFormatting>
  <conditionalFormatting sqref="F65:F68">
    <cfRule type="containsText" dxfId="4349" priority="1057" operator="containsText" text="退">
      <formula>NOT(ISERROR(SEARCH("退",F65)))</formula>
    </cfRule>
    <cfRule type="containsText" dxfId="4348" priority="1058" operator="containsText" text="入">
      <formula>NOT(ISERROR(SEARCH("入",F65)))</formula>
    </cfRule>
    <cfRule type="containsText" dxfId="4347" priority="1059" operator="containsText" text="入,退">
      <formula>NOT(ISERROR(SEARCH("入,退",F65)))</formula>
    </cfRule>
    <cfRule type="containsText" dxfId="4346" priority="1060" operator="containsText" text="入,退">
      <formula>NOT(ISERROR(SEARCH("入,退",F65)))</formula>
    </cfRule>
    <cfRule type="cellIs" dxfId="4345" priority="1061" operator="equal">
      <formula>"休"</formula>
    </cfRule>
  </conditionalFormatting>
  <conditionalFormatting sqref="F65:F68">
    <cfRule type="containsText" dxfId="4344" priority="1056" operator="containsText" text="外">
      <formula>NOT(ISERROR(SEARCH("外",F65)))</formula>
    </cfRule>
  </conditionalFormatting>
  <conditionalFormatting sqref="F65:F68">
    <cfRule type="containsText" dxfId="4343" priority="1055" operator="containsText" text="－">
      <formula>NOT(ISERROR(SEARCH("－",F65)))</formula>
    </cfRule>
  </conditionalFormatting>
  <conditionalFormatting sqref="F62:F63">
    <cfRule type="containsText" dxfId="4342" priority="1050" operator="containsText" text="退">
      <formula>NOT(ISERROR(SEARCH("退",F62)))</formula>
    </cfRule>
    <cfRule type="containsText" dxfId="4341" priority="1051" operator="containsText" text="入">
      <formula>NOT(ISERROR(SEARCH("入",F62)))</formula>
    </cfRule>
    <cfRule type="containsText" dxfId="4340" priority="1052" operator="containsText" text="入,退">
      <formula>NOT(ISERROR(SEARCH("入,退",F62)))</formula>
    </cfRule>
    <cfRule type="containsText" dxfId="4339" priority="1053" operator="containsText" text="入,退">
      <formula>NOT(ISERROR(SEARCH("入,退",F62)))</formula>
    </cfRule>
    <cfRule type="cellIs" dxfId="4338" priority="1054" operator="equal">
      <formula>"休"</formula>
    </cfRule>
  </conditionalFormatting>
  <conditionalFormatting sqref="F62:F63">
    <cfRule type="containsText" dxfId="4337" priority="1049" operator="containsText" text="外">
      <formula>NOT(ISERROR(SEARCH("外",F62)))</formula>
    </cfRule>
  </conditionalFormatting>
  <conditionalFormatting sqref="F62">
    <cfRule type="containsText" dxfId="4336" priority="1048" operator="containsText" text="－">
      <formula>NOT(ISERROR(SEARCH("－",F62)))</formula>
    </cfRule>
  </conditionalFormatting>
  <conditionalFormatting sqref="F62:F63">
    <cfRule type="containsText" dxfId="4335" priority="1047" operator="containsText" text="－">
      <formula>NOT(ISERROR(SEARCH("－",F62)))</formula>
    </cfRule>
  </conditionalFormatting>
  <conditionalFormatting sqref="G53:G54 G56:G58">
    <cfRule type="containsText" dxfId="4334" priority="1042" operator="containsText" text="退">
      <formula>NOT(ISERROR(SEARCH("退",G53)))</formula>
    </cfRule>
    <cfRule type="containsText" dxfId="4333" priority="1043" operator="containsText" text="入">
      <formula>NOT(ISERROR(SEARCH("入",G53)))</formula>
    </cfRule>
    <cfRule type="containsText" dxfId="4332" priority="1044" operator="containsText" text="入,退">
      <formula>NOT(ISERROR(SEARCH("入,退",G53)))</formula>
    </cfRule>
    <cfRule type="containsText" dxfId="4331" priority="1045" operator="containsText" text="入,退">
      <formula>NOT(ISERROR(SEARCH("入,退",G53)))</formula>
    </cfRule>
    <cfRule type="cellIs" dxfId="4330" priority="1046" operator="equal">
      <formula>"休"</formula>
    </cfRule>
  </conditionalFormatting>
  <conditionalFormatting sqref="G53:G54 G56:G58">
    <cfRule type="containsText" dxfId="4329" priority="1041" operator="containsText" text="外">
      <formula>NOT(ISERROR(SEARCH("外",G53)))</formula>
    </cfRule>
  </conditionalFormatting>
  <conditionalFormatting sqref="G57">
    <cfRule type="containsText" dxfId="4328" priority="1040" operator="containsText" text="－">
      <formula>NOT(ISERROR(SEARCH("－",G57)))</formula>
    </cfRule>
  </conditionalFormatting>
  <conditionalFormatting sqref="G53:G54 G56:G58">
    <cfRule type="containsText" dxfId="4327" priority="1039" operator="containsText" text="－">
      <formula>NOT(ISERROR(SEARCH("－",G53)))</formula>
    </cfRule>
  </conditionalFormatting>
  <conditionalFormatting sqref="G59">
    <cfRule type="containsText" dxfId="4326" priority="1037" operator="containsText" text="日">
      <formula>NOT(ISERROR(SEARCH("日",G59)))</formula>
    </cfRule>
    <cfRule type="containsText" dxfId="4325" priority="1038" operator="containsText" text="土">
      <formula>NOT(ISERROR(SEARCH("土",G59)))</formula>
    </cfRule>
  </conditionalFormatting>
  <conditionalFormatting sqref="G59">
    <cfRule type="containsText" dxfId="4324" priority="1030" operator="containsText" text="その他">
      <formula>NOT(ISERROR(SEARCH("その他",G59)))</formula>
    </cfRule>
    <cfRule type="containsText" dxfId="4323" priority="1031" operator="containsText" text="冬休">
      <formula>NOT(ISERROR(SEARCH("冬休",G59)))</formula>
    </cfRule>
    <cfRule type="containsText" dxfId="4322" priority="1032" operator="containsText" text="夏休">
      <formula>NOT(ISERROR(SEARCH("夏休",G59)))</formula>
    </cfRule>
    <cfRule type="containsText" dxfId="4321" priority="1033" operator="containsText" text="製作">
      <formula>NOT(ISERROR(SEARCH("製作",G59)))</formula>
    </cfRule>
    <cfRule type="cellIs" dxfId="4320" priority="1034" operator="equal">
      <formula>"中止,製作"</formula>
    </cfRule>
    <cfRule type="containsText" dxfId="4319" priority="1035" operator="containsText" text="中止,製作,夏休,冬休,その他">
      <formula>NOT(ISERROR(SEARCH("中止,製作,夏休,冬休,その他",G59)))</formula>
    </cfRule>
    <cfRule type="containsText" dxfId="4318" priority="1036" operator="containsText" text="中止">
      <formula>NOT(ISERROR(SEARCH("中止",G59)))</formula>
    </cfRule>
  </conditionalFormatting>
  <conditionalFormatting sqref="G64">
    <cfRule type="containsText" dxfId="4317" priority="1028" operator="containsText" text="日">
      <formula>NOT(ISERROR(SEARCH("日",G64)))</formula>
    </cfRule>
    <cfRule type="containsText" dxfId="4316" priority="1029" operator="containsText" text="土">
      <formula>NOT(ISERROR(SEARCH("土",G64)))</formula>
    </cfRule>
  </conditionalFormatting>
  <conditionalFormatting sqref="G64">
    <cfRule type="containsText" dxfId="4315" priority="1021" operator="containsText" text="その他">
      <formula>NOT(ISERROR(SEARCH("その他",G64)))</formula>
    </cfRule>
    <cfRule type="containsText" dxfId="4314" priority="1022" operator="containsText" text="冬休">
      <formula>NOT(ISERROR(SEARCH("冬休",G64)))</formula>
    </cfRule>
    <cfRule type="containsText" dxfId="4313" priority="1023" operator="containsText" text="夏休">
      <formula>NOT(ISERROR(SEARCH("夏休",G64)))</formula>
    </cfRule>
    <cfRule type="containsText" dxfId="4312" priority="1024" operator="containsText" text="製作">
      <formula>NOT(ISERROR(SEARCH("製作",G64)))</formula>
    </cfRule>
    <cfRule type="cellIs" dxfId="4311" priority="1025" operator="equal">
      <formula>"中止,製作"</formula>
    </cfRule>
    <cfRule type="containsText" dxfId="4310" priority="1026" operator="containsText" text="中止,製作,夏休,冬休,その他">
      <formula>NOT(ISERROR(SEARCH("中止,製作,夏休,冬休,その他",G64)))</formula>
    </cfRule>
    <cfRule type="containsText" dxfId="4309" priority="1027" operator="containsText" text="中止">
      <formula>NOT(ISERROR(SEARCH("中止",G64)))</formula>
    </cfRule>
  </conditionalFormatting>
  <conditionalFormatting sqref="G65:G68">
    <cfRule type="containsText" dxfId="4308" priority="1016" operator="containsText" text="退">
      <formula>NOT(ISERROR(SEARCH("退",G65)))</formula>
    </cfRule>
    <cfRule type="containsText" dxfId="4307" priority="1017" operator="containsText" text="入">
      <formula>NOT(ISERROR(SEARCH("入",G65)))</formula>
    </cfRule>
    <cfRule type="containsText" dxfId="4306" priority="1018" operator="containsText" text="入,退">
      <formula>NOT(ISERROR(SEARCH("入,退",G65)))</formula>
    </cfRule>
    <cfRule type="containsText" dxfId="4305" priority="1019" operator="containsText" text="入,退">
      <formula>NOT(ISERROR(SEARCH("入,退",G65)))</formula>
    </cfRule>
    <cfRule type="cellIs" dxfId="4304" priority="1020" operator="equal">
      <formula>"休"</formula>
    </cfRule>
  </conditionalFormatting>
  <conditionalFormatting sqref="G65:G68">
    <cfRule type="containsText" dxfId="4303" priority="1015" operator="containsText" text="外">
      <formula>NOT(ISERROR(SEARCH("外",G65)))</formula>
    </cfRule>
  </conditionalFormatting>
  <conditionalFormatting sqref="G65:G68">
    <cfRule type="containsText" dxfId="4302" priority="1014" operator="containsText" text="－">
      <formula>NOT(ISERROR(SEARCH("－",G65)))</formula>
    </cfRule>
  </conditionalFormatting>
  <conditionalFormatting sqref="G62:G63">
    <cfRule type="containsText" dxfId="4301" priority="1009" operator="containsText" text="退">
      <formula>NOT(ISERROR(SEARCH("退",G62)))</formula>
    </cfRule>
    <cfRule type="containsText" dxfId="4300" priority="1010" operator="containsText" text="入">
      <formula>NOT(ISERROR(SEARCH("入",G62)))</formula>
    </cfRule>
    <cfRule type="containsText" dxfId="4299" priority="1011" operator="containsText" text="入,退">
      <formula>NOT(ISERROR(SEARCH("入,退",G62)))</formula>
    </cfRule>
    <cfRule type="containsText" dxfId="4298" priority="1012" operator="containsText" text="入,退">
      <formula>NOT(ISERROR(SEARCH("入,退",G62)))</formula>
    </cfRule>
    <cfRule type="cellIs" dxfId="4297" priority="1013" operator="equal">
      <formula>"休"</formula>
    </cfRule>
  </conditionalFormatting>
  <conditionalFormatting sqref="G62:G63">
    <cfRule type="containsText" dxfId="4296" priority="1008" operator="containsText" text="外">
      <formula>NOT(ISERROR(SEARCH("外",G62)))</formula>
    </cfRule>
  </conditionalFormatting>
  <conditionalFormatting sqref="G62">
    <cfRule type="containsText" dxfId="4295" priority="1007" operator="containsText" text="－">
      <formula>NOT(ISERROR(SEARCH("－",G62)))</formula>
    </cfRule>
  </conditionalFormatting>
  <conditionalFormatting sqref="G62:G63">
    <cfRule type="containsText" dxfId="4294"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4293" priority="1005" operator="equal">
      <formula>0</formula>
    </cfRule>
  </conditionalFormatting>
  <conditionalFormatting sqref="AN36:AN39">
    <cfRule type="cellIs" dxfId="4292" priority="1004" operator="equal">
      <formula>0</formula>
    </cfRule>
  </conditionalFormatting>
  <conditionalFormatting sqref="AN41:AN44">
    <cfRule type="cellIs" dxfId="4291" priority="1003" operator="equal">
      <formula>0</formula>
    </cfRule>
  </conditionalFormatting>
  <conditionalFormatting sqref="AN64 AN53:AN59">
    <cfRule type="cellIs" dxfId="4290" priority="1002" operator="equal">
      <formula>0</formula>
    </cfRule>
  </conditionalFormatting>
  <conditionalFormatting sqref="AN60:AN63">
    <cfRule type="cellIs" dxfId="4289" priority="1001" operator="equal">
      <formula>0</formula>
    </cfRule>
  </conditionalFormatting>
  <conditionalFormatting sqref="AN65:AN68">
    <cfRule type="cellIs" dxfId="4288" priority="1000" operator="equal">
      <formula>0</formula>
    </cfRule>
  </conditionalFormatting>
  <conditionalFormatting sqref="AN88 AN77:AN83">
    <cfRule type="cellIs" dxfId="4287" priority="999" operator="equal">
      <formula>0</formula>
    </cfRule>
  </conditionalFormatting>
  <conditionalFormatting sqref="AN84:AN87">
    <cfRule type="cellIs" dxfId="4286" priority="998" operator="equal">
      <formula>0</formula>
    </cfRule>
  </conditionalFormatting>
  <conditionalFormatting sqref="AN89:AN92">
    <cfRule type="cellIs" dxfId="4285" priority="997" operator="equal">
      <formula>0</formula>
    </cfRule>
  </conditionalFormatting>
  <conditionalFormatting sqref="AN112 AN101:AN107">
    <cfRule type="cellIs" dxfId="4284" priority="996" operator="equal">
      <formula>0</formula>
    </cfRule>
  </conditionalFormatting>
  <conditionalFormatting sqref="AN108:AN111">
    <cfRule type="cellIs" dxfId="4283" priority="995" operator="equal">
      <formula>0</formula>
    </cfRule>
  </conditionalFormatting>
  <conditionalFormatting sqref="AN113:AN116">
    <cfRule type="cellIs" dxfId="4282" priority="994" operator="equal">
      <formula>0</formula>
    </cfRule>
  </conditionalFormatting>
  <conditionalFormatting sqref="AN136 AN125:AN131">
    <cfRule type="cellIs" dxfId="4281" priority="993" operator="equal">
      <formula>0</formula>
    </cfRule>
  </conditionalFormatting>
  <conditionalFormatting sqref="AN132:AN135">
    <cfRule type="cellIs" dxfId="4280" priority="992" operator="equal">
      <formula>0</formula>
    </cfRule>
  </conditionalFormatting>
  <conditionalFormatting sqref="AN137:AN140">
    <cfRule type="cellIs" dxfId="4279" priority="991" operator="equal">
      <formula>0</formula>
    </cfRule>
  </conditionalFormatting>
  <conditionalFormatting sqref="AN160 AN149:AN155">
    <cfRule type="cellIs" dxfId="4278" priority="990" operator="equal">
      <formula>0</formula>
    </cfRule>
  </conditionalFormatting>
  <conditionalFormatting sqref="AN156:AN159">
    <cfRule type="cellIs" dxfId="4277" priority="989" operator="equal">
      <formula>0</formula>
    </cfRule>
  </conditionalFormatting>
  <conditionalFormatting sqref="AN161:AN164">
    <cfRule type="cellIs" dxfId="4276" priority="988" operator="equal">
      <formula>0</formula>
    </cfRule>
  </conditionalFormatting>
  <conditionalFormatting sqref="AN184 AN173:AN179">
    <cfRule type="cellIs" dxfId="4275" priority="987" operator="equal">
      <formula>0</formula>
    </cfRule>
  </conditionalFormatting>
  <conditionalFormatting sqref="AN180:AN183">
    <cfRule type="cellIs" dxfId="4274" priority="986" operator="equal">
      <formula>0</formula>
    </cfRule>
  </conditionalFormatting>
  <conditionalFormatting sqref="AN185:AN188">
    <cfRule type="cellIs" dxfId="4273" priority="985" operator="equal">
      <formula>0</formula>
    </cfRule>
  </conditionalFormatting>
  <conditionalFormatting sqref="AN208 AN197:AN203">
    <cfRule type="cellIs" dxfId="4272" priority="984" operator="equal">
      <formula>0</formula>
    </cfRule>
  </conditionalFormatting>
  <conditionalFormatting sqref="AN204:AN207">
    <cfRule type="cellIs" dxfId="4271" priority="983" operator="equal">
      <formula>0</formula>
    </cfRule>
  </conditionalFormatting>
  <conditionalFormatting sqref="AN209:AN212">
    <cfRule type="cellIs" dxfId="4270" priority="982" operator="equal">
      <formula>0</formula>
    </cfRule>
  </conditionalFormatting>
  <conditionalFormatting sqref="AN232 AN221:AN227">
    <cfRule type="cellIs" dxfId="4269" priority="981" operator="equal">
      <formula>0</formula>
    </cfRule>
  </conditionalFormatting>
  <conditionalFormatting sqref="AN228:AN231">
    <cfRule type="cellIs" dxfId="4268" priority="980" operator="equal">
      <formula>0</formula>
    </cfRule>
  </conditionalFormatting>
  <conditionalFormatting sqref="AN233:AN236">
    <cfRule type="cellIs" dxfId="4267" priority="979" operator="equal">
      <formula>0</formula>
    </cfRule>
  </conditionalFormatting>
  <conditionalFormatting sqref="AN256 AN245:AN251">
    <cfRule type="cellIs" dxfId="4266" priority="978" operator="equal">
      <formula>0</formula>
    </cfRule>
  </conditionalFormatting>
  <conditionalFormatting sqref="AN252:AN255">
    <cfRule type="cellIs" dxfId="4265" priority="977" operator="equal">
      <formula>0</formula>
    </cfRule>
  </conditionalFormatting>
  <conditionalFormatting sqref="AN257:AN260">
    <cfRule type="cellIs" dxfId="4264" priority="976" operator="equal">
      <formula>0</formula>
    </cfRule>
  </conditionalFormatting>
  <conditionalFormatting sqref="AN280 AN269:AN275">
    <cfRule type="cellIs" dxfId="4263" priority="975" operator="equal">
      <formula>0</formula>
    </cfRule>
  </conditionalFormatting>
  <conditionalFormatting sqref="AN276:AN279">
    <cfRule type="cellIs" dxfId="4262" priority="974" operator="equal">
      <formula>0</formula>
    </cfRule>
  </conditionalFormatting>
  <conditionalFormatting sqref="AN281:AN284">
    <cfRule type="cellIs" dxfId="4261" priority="973" operator="equal">
      <formula>0</formula>
    </cfRule>
  </conditionalFormatting>
  <conditionalFormatting sqref="AN304 AN293:AN299">
    <cfRule type="cellIs" dxfId="4260" priority="972" operator="equal">
      <formula>0</formula>
    </cfRule>
  </conditionalFormatting>
  <conditionalFormatting sqref="AN300:AN303">
    <cfRule type="cellIs" dxfId="4259" priority="971" operator="equal">
      <formula>0</formula>
    </cfRule>
  </conditionalFormatting>
  <conditionalFormatting sqref="AN305:AN308">
    <cfRule type="cellIs" dxfId="4258" priority="970" operator="equal">
      <formula>0</formula>
    </cfRule>
  </conditionalFormatting>
  <conditionalFormatting sqref="AN328 AN317:AN323">
    <cfRule type="cellIs" dxfId="4257" priority="969" operator="equal">
      <formula>0</formula>
    </cfRule>
  </conditionalFormatting>
  <conditionalFormatting sqref="AN324:AN327">
    <cfRule type="cellIs" dxfId="4256" priority="968" operator="equal">
      <formula>0</formula>
    </cfRule>
  </conditionalFormatting>
  <conditionalFormatting sqref="AN329:AN332">
    <cfRule type="cellIs" dxfId="4255" priority="967" operator="equal">
      <formula>0</formula>
    </cfRule>
  </conditionalFormatting>
  <conditionalFormatting sqref="AN352 AN341:AN347">
    <cfRule type="cellIs" dxfId="4254" priority="966" operator="equal">
      <formula>0</formula>
    </cfRule>
  </conditionalFormatting>
  <conditionalFormatting sqref="AN348:AN351">
    <cfRule type="cellIs" dxfId="4253" priority="965" operator="equal">
      <formula>0</formula>
    </cfRule>
  </conditionalFormatting>
  <conditionalFormatting sqref="AN353:AN356">
    <cfRule type="cellIs" dxfId="4252" priority="964" operator="equal">
      <formula>0</formula>
    </cfRule>
  </conditionalFormatting>
  <conditionalFormatting sqref="AN376 AN365:AN371">
    <cfRule type="cellIs" dxfId="4251" priority="963" operator="equal">
      <formula>0</formula>
    </cfRule>
  </conditionalFormatting>
  <conditionalFormatting sqref="AN372:AN375">
    <cfRule type="cellIs" dxfId="4250" priority="962" operator="equal">
      <formula>0</formula>
    </cfRule>
  </conditionalFormatting>
  <conditionalFormatting sqref="AN377:AN380">
    <cfRule type="cellIs" dxfId="4249" priority="961" operator="equal">
      <formula>0</formula>
    </cfRule>
  </conditionalFormatting>
  <conditionalFormatting sqref="AN400 AN389:AN395">
    <cfRule type="cellIs" dxfId="4248" priority="960" operator="equal">
      <formula>0</formula>
    </cfRule>
  </conditionalFormatting>
  <conditionalFormatting sqref="AN396:AN399">
    <cfRule type="cellIs" dxfId="4247" priority="959" operator="equal">
      <formula>0</formula>
    </cfRule>
  </conditionalFormatting>
  <conditionalFormatting sqref="AN401:AN404">
    <cfRule type="cellIs" dxfId="4246" priority="958" operator="equal">
      <formula>0</formula>
    </cfRule>
  </conditionalFormatting>
  <conditionalFormatting sqref="AN424 AN413:AN419">
    <cfRule type="cellIs" dxfId="4245" priority="957" operator="equal">
      <formula>0</formula>
    </cfRule>
  </conditionalFormatting>
  <conditionalFormatting sqref="AN420:AN423">
    <cfRule type="cellIs" dxfId="4244" priority="956" operator="equal">
      <formula>0</formula>
    </cfRule>
  </conditionalFormatting>
  <conditionalFormatting sqref="AN425:AN428">
    <cfRule type="cellIs" dxfId="4243" priority="955" operator="equal">
      <formula>0</formula>
    </cfRule>
  </conditionalFormatting>
  <conditionalFormatting sqref="AN448 AN437:AN443">
    <cfRule type="cellIs" dxfId="4242" priority="954" operator="equal">
      <formula>0</formula>
    </cfRule>
  </conditionalFormatting>
  <conditionalFormatting sqref="AN444:AN447">
    <cfRule type="cellIs" dxfId="4241" priority="953" operator="equal">
      <formula>0</formula>
    </cfRule>
  </conditionalFormatting>
  <conditionalFormatting sqref="AN449:AN452">
    <cfRule type="cellIs" dxfId="4240" priority="952" operator="equal">
      <formula>0</formula>
    </cfRule>
  </conditionalFormatting>
  <conditionalFormatting sqref="AN472 AN461:AN467">
    <cfRule type="cellIs" dxfId="4239" priority="951" operator="equal">
      <formula>0</formula>
    </cfRule>
  </conditionalFormatting>
  <conditionalFormatting sqref="AN468:AN471">
    <cfRule type="cellIs" dxfId="4238" priority="950" operator="equal">
      <formula>0</formula>
    </cfRule>
  </conditionalFormatting>
  <conditionalFormatting sqref="AN473:AN476">
    <cfRule type="cellIs" dxfId="4237" priority="949" operator="equal">
      <formula>0</formula>
    </cfRule>
  </conditionalFormatting>
  <conditionalFormatting sqref="AN496 AN485:AN491">
    <cfRule type="cellIs" dxfId="4236" priority="948" operator="equal">
      <formula>0</formula>
    </cfRule>
  </conditionalFormatting>
  <conditionalFormatting sqref="AN492:AN495">
    <cfRule type="cellIs" dxfId="4235" priority="947" operator="equal">
      <formula>0</formula>
    </cfRule>
  </conditionalFormatting>
  <conditionalFormatting sqref="AN497:AN500">
    <cfRule type="cellIs" dxfId="4234" priority="946" operator="equal">
      <formula>0</formula>
    </cfRule>
  </conditionalFormatting>
  <conditionalFormatting sqref="AN520 AN509:AN515">
    <cfRule type="cellIs" dxfId="4233" priority="945" operator="equal">
      <formula>0</formula>
    </cfRule>
  </conditionalFormatting>
  <conditionalFormatting sqref="AN516:AN519">
    <cfRule type="cellIs" dxfId="4232" priority="944" operator="equal">
      <formula>0</formula>
    </cfRule>
  </conditionalFormatting>
  <conditionalFormatting sqref="AN521:AN524">
    <cfRule type="cellIs" dxfId="4231" priority="943" operator="equal">
      <formula>0</formula>
    </cfRule>
  </conditionalFormatting>
  <conditionalFormatting sqref="F55:G55">
    <cfRule type="containsText" dxfId="4230" priority="938" operator="containsText" text="退">
      <formula>NOT(ISERROR(SEARCH("退",F55)))</formula>
    </cfRule>
    <cfRule type="containsText" dxfId="4229" priority="939" operator="containsText" text="入">
      <formula>NOT(ISERROR(SEARCH("入",F55)))</formula>
    </cfRule>
    <cfRule type="containsText" dxfId="4228" priority="940" operator="containsText" text="入,退">
      <formula>NOT(ISERROR(SEARCH("入,退",F55)))</formula>
    </cfRule>
    <cfRule type="containsText" dxfId="4227" priority="941" operator="containsText" text="入,退">
      <formula>NOT(ISERROR(SEARCH("入,退",F55)))</formula>
    </cfRule>
    <cfRule type="cellIs" dxfId="4226" priority="942" operator="equal">
      <formula>"休"</formula>
    </cfRule>
  </conditionalFormatting>
  <conditionalFormatting sqref="F55:G55">
    <cfRule type="containsText" dxfId="4225" priority="937" operator="containsText" text="外">
      <formula>NOT(ISERROR(SEARCH("外",F55)))</formula>
    </cfRule>
  </conditionalFormatting>
  <conditionalFormatting sqref="F55:G55">
    <cfRule type="containsText" dxfId="4224" priority="936" operator="containsText" text="－">
      <formula>NOT(ISERROR(SEARCH("－",F55)))</formula>
    </cfRule>
  </conditionalFormatting>
  <conditionalFormatting sqref="F78:G78">
    <cfRule type="containsText" dxfId="4223" priority="931" operator="containsText" text="退">
      <formula>NOT(ISERROR(SEARCH("退",F78)))</formula>
    </cfRule>
    <cfRule type="containsText" dxfId="4222" priority="932" operator="containsText" text="入">
      <formula>NOT(ISERROR(SEARCH("入",F78)))</formula>
    </cfRule>
    <cfRule type="containsText" dxfId="4221" priority="933" operator="containsText" text="入,退">
      <formula>NOT(ISERROR(SEARCH("入,退",F78)))</formula>
    </cfRule>
    <cfRule type="containsText" dxfId="4220" priority="934" operator="containsText" text="入,退">
      <formula>NOT(ISERROR(SEARCH("入,退",F78)))</formula>
    </cfRule>
    <cfRule type="cellIs" dxfId="4219" priority="935" operator="equal">
      <formula>"休"</formula>
    </cfRule>
  </conditionalFormatting>
  <conditionalFormatting sqref="F78:G78">
    <cfRule type="containsText" dxfId="4218" priority="930" operator="containsText" text="外">
      <formula>NOT(ISERROR(SEARCH("外",F78)))</formula>
    </cfRule>
  </conditionalFormatting>
  <conditionalFormatting sqref="F78:G78">
    <cfRule type="containsText" dxfId="4217" priority="929" operator="containsText" text="－">
      <formula>NOT(ISERROR(SEARCH("－",F78)))</formula>
    </cfRule>
  </conditionalFormatting>
  <conditionalFormatting sqref="J79:K79">
    <cfRule type="containsText" dxfId="4216" priority="924" operator="containsText" text="退">
      <formula>NOT(ISERROR(SEARCH("退",J79)))</formula>
    </cfRule>
    <cfRule type="containsText" dxfId="4215" priority="925" operator="containsText" text="入">
      <formula>NOT(ISERROR(SEARCH("入",J79)))</formula>
    </cfRule>
    <cfRule type="containsText" dxfId="4214" priority="926" operator="containsText" text="入,退">
      <formula>NOT(ISERROR(SEARCH("入,退",J79)))</formula>
    </cfRule>
    <cfRule type="containsText" dxfId="4213" priority="927" operator="containsText" text="入,退">
      <formula>NOT(ISERROR(SEARCH("入,退",J79)))</formula>
    </cfRule>
    <cfRule type="cellIs" dxfId="4212" priority="928" operator="equal">
      <formula>"休"</formula>
    </cfRule>
  </conditionalFormatting>
  <conditionalFormatting sqref="J79:K79">
    <cfRule type="containsText" dxfId="4211" priority="923" operator="containsText" text="外">
      <formula>NOT(ISERROR(SEARCH("外",J79)))</formula>
    </cfRule>
  </conditionalFormatting>
  <conditionalFormatting sqref="J79:K79">
    <cfRule type="containsText" dxfId="4210" priority="922" operator="containsText" text="－">
      <formula>NOT(ISERROR(SEARCH("－",J79)))</formula>
    </cfRule>
  </conditionalFormatting>
  <conditionalFormatting sqref="Q79:R79">
    <cfRule type="containsText" dxfId="4209" priority="917" operator="containsText" text="退">
      <formula>NOT(ISERROR(SEARCH("退",Q79)))</formula>
    </cfRule>
    <cfRule type="containsText" dxfId="4208" priority="918" operator="containsText" text="入">
      <formula>NOT(ISERROR(SEARCH("入",Q79)))</formula>
    </cfRule>
    <cfRule type="containsText" dxfId="4207" priority="919" operator="containsText" text="入,退">
      <formula>NOT(ISERROR(SEARCH("入,退",Q79)))</formula>
    </cfRule>
    <cfRule type="containsText" dxfId="4206" priority="920" operator="containsText" text="入,退">
      <formula>NOT(ISERROR(SEARCH("入,退",Q79)))</formula>
    </cfRule>
    <cfRule type="cellIs" dxfId="4205" priority="921" operator="equal">
      <formula>"休"</formula>
    </cfRule>
  </conditionalFormatting>
  <conditionalFormatting sqref="Q79:R79">
    <cfRule type="containsText" dxfId="4204" priority="916" operator="containsText" text="外">
      <formula>NOT(ISERROR(SEARCH("外",Q79)))</formula>
    </cfRule>
  </conditionalFormatting>
  <conditionalFormatting sqref="Q79:R79">
    <cfRule type="containsText" dxfId="4203" priority="915" operator="containsText" text="－">
      <formula>NOT(ISERROR(SEARCH("－",Q79)))</formula>
    </cfRule>
  </conditionalFormatting>
  <conditionalFormatting sqref="X79:Y79">
    <cfRule type="containsText" dxfId="4202" priority="910" operator="containsText" text="退">
      <formula>NOT(ISERROR(SEARCH("退",X79)))</formula>
    </cfRule>
    <cfRule type="containsText" dxfId="4201" priority="911" operator="containsText" text="入">
      <formula>NOT(ISERROR(SEARCH("入",X79)))</formula>
    </cfRule>
    <cfRule type="containsText" dxfId="4200" priority="912" operator="containsText" text="入,退">
      <formula>NOT(ISERROR(SEARCH("入,退",X79)))</formula>
    </cfRule>
    <cfRule type="containsText" dxfId="4199" priority="913" operator="containsText" text="入,退">
      <formula>NOT(ISERROR(SEARCH("入,退",X79)))</formula>
    </cfRule>
    <cfRule type="cellIs" dxfId="4198" priority="914" operator="equal">
      <formula>"休"</formula>
    </cfRule>
  </conditionalFormatting>
  <conditionalFormatting sqref="X79:Y79">
    <cfRule type="containsText" dxfId="4197" priority="909" operator="containsText" text="外">
      <formula>NOT(ISERROR(SEARCH("外",X79)))</formula>
    </cfRule>
  </conditionalFormatting>
  <conditionalFormatting sqref="X79:Y79">
    <cfRule type="containsText" dxfId="4196" priority="908" operator="containsText" text="－">
      <formula>NOT(ISERROR(SEARCH("－",X79)))</formula>
    </cfRule>
  </conditionalFormatting>
  <conditionalFormatting sqref="AE79:AF79">
    <cfRule type="containsText" dxfId="4195" priority="903" operator="containsText" text="退">
      <formula>NOT(ISERROR(SEARCH("退",AE79)))</formula>
    </cfRule>
    <cfRule type="containsText" dxfId="4194" priority="904" operator="containsText" text="入">
      <formula>NOT(ISERROR(SEARCH("入",AE79)))</formula>
    </cfRule>
    <cfRule type="containsText" dxfId="4193" priority="905" operator="containsText" text="入,退">
      <formula>NOT(ISERROR(SEARCH("入,退",AE79)))</formula>
    </cfRule>
    <cfRule type="containsText" dxfId="4192" priority="906" operator="containsText" text="入,退">
      <formula>NOT(ISERROR(SEARCH("入,退",AE79)))</formula>
    </cfRule>
    <cfRule type="cellIs" dxfId="4191" priority="907" operator="equal">
      <formula>"休"</formula>
    </cfRule>
  </conditionalFormatting>
  <conditionalFormatting sqref="AE79:AF79">
    <cfRule type="containsText" dxfId="4190" priority="902" operator="containsText" text="外">
      <formula>NOT(ISERROR(SEARCH("外",AE79)))</formula>
    </cfRule>
  </conditionalFormatting>
  <conditionalFormatting sqref="AE79:AF79">
    <cfRule type="containsText" dxfId="4189" priority="901" operator="containsText" text="－">
      <formula>NOT(ISERROR(SEARCH("－",AE79)))</formula>
    </cfRule>
  </conditionalFormatting>
  <conditionalFormatting sqref="F81">
    <cfRule type="containsText" dxfId="4188" priority="896" operator="containsText" text="退">
      <formula>NOT(ISERROR(SEARCH("退",F81)))</formula>
    </cfRule>
    <cfRule type="containsText" dxfId="4187" priority="897" operator="containsText" text="入">
      <formula>NOT(ISERROR(SEARCH("入",F81)))</formula>
    </cfRule>
    <cfRule type="containsText" dxfId="4186" priority="898" operator="containsText" text="入,退">
      <formula>NOT(ISERROR(SEARCH("入,退",F81)))</formula>
    </cfRule>
    <cfRule type="containsText" dxfId="4185" priority="899" operator="containsText" text="入,退">
      <formula>NOT(ISERROR(SEARCH("入,退",F81)))</formula>
    </cfRule>
    <cfRule type="cellIs" dxfId="4184" priority="900" operator="equal">
      <formula>"休"</formula>
    </cfRule>
  </conditionalFormatting>
  <conditionalFormatting sqref="F81">
    <cfRule type="containsText" dxfId="4183" priority="895" operator="containsText" text="外">
      <formula>NOT(ISERROR(SEARCH("外",F81)))</formula>
    </cfRule>
  </conditionalFormatting>
  <conditionalFormatting sqref="F81">
    <cfRule type="containsText" dxfId="4182" priority="894" operator="containsText" text="－">
      <formula>NOT(ISERROR(SEARCH("－",F81)))</formula>
    </cfRule>
  </conditionalFormatting>
  <conditionalFormatting sqref="M81">
    <cfRule type="containsText" dxfId="4181" priority="889" operator="containsText" text="退">
      <formula>NOT(ISERROR(SEARCH("退",M81)))</formula>
    </cfRule>
    <cfRule type="containsText" dxfId="4180" priority="890" operator="containsText" text="入">
      <formula>NOT(ISERROR(SEARCH("入",M81)))</formula>
    </cfRule>
    <cfRule type="containsText" dxfId="4179" priority="891" operator="containsText" text="入,退">
      <formula>NOT(ISERROR(SEARCH("入,退",M81)))</formula>
    </cfRule>
    <cfRule type="containsText" dxfId="4178" priority="892" operator="containsText" text="入,退">
      <formula>NOT(ISERROR(SEARCH("入,退",M81)))</formula>
    </cfRule>
    <cfRule type="cellIs" dxfId="4177" priority="893" operator="equal">
      <formula>"休"</formula>
    </cfRule>
  </conditionalFormatting>
  <conditionalFormatting sqref="M81">
    <cfRule type="containsText" dxfId="4176" priority="888" operator="containsText" text="外">
      <formula>NOT(ISERROR(SEARCH("外",M81)))</formula>
    </cfRule>
  </conditionalFormatting>
  <conditionalFormatting sqref="M81">
    <cfRule type="containsText" dxfId="4175" priority="887" operator="containsText" text="－">
      <formula>NOT(ISERROR(SEARCH("－",M81)))</formula>
    </cfRule>
  </conditionalFormatting>
  <conditionalFormatting sqref="T81">
    <cfRule type="containsText" dxfId="4174" priority="882" operator="containsText" text="退">
      <formula>NOT(ISERROR(SEARCH("退",T81)))</formula>
    </cfRule>
    <cfRule type="containsText" dxfId="4173" priority="883" operator="containsText" text="入">
      <formula>NOT(ISERROR(SEARCH("入",T81)))</formula>
    </cfRule>
    <cfRule type="containsText" dxfId="4172" priority="884" operator="containsText" text="入,退">
      <formula>NOT(ISERROR(SEARCH("入,退",T81)))</formula>
    </cfRule>
    <cfRule type="containsText" dxfId="4171" priority="885" operator="containsText" text="入,退">
      <formula>NOT(ISERROR(SEARCH("入,退",T81)))</formula>
    </cfRule>
    <cfRule type="cellIs" dxfId="4170" priority="886" operator="equal">
      <formula>"休"</formula>
    </cfRule>
  </conditionalFormatting>
  <conditionalFormatting sqref="T81">
    <cfRule type="containsText" dxfId="4169" priority="881" operator="containsText" text="外">
      <formula>NOT(ISERROR(SEARCH("外",T81)))</formula>
    </cfRule>
  </conditionalFormatting>
  <conditionalFormatting sqref="T81">
    <cfRule type="containsText" dxfId="4168" priority="880" operator="containsText" text="－">
      <formula>NOT(ISERROR(SEARCH("－",T81)))</formula>
    </cfRule>
  </conditionalFormatting>
  <conditionalFormatting sqref="F60 H60:I60">
    <cfRule type="containsText" dxfId="4167" priority="879" operator="containsText" text="－">
      <formula>NOT(ISERROR(SEARCH("－",F60)))</formula>
    </cfRule>
  </conditionalFormatting>
  <conditionalFormatting sqref="F60 H60:I60">
    <cfRule type="containsText" dxfId="4166" priority="874" operator="containsText" text="退">
      <formula>NOT(ISERROR(SEARCH("退",F60)))</formula>
    </cfRule>
    <cfRule type="containsText" dxfId="4165" priority="875" operator="containsText" text="入">
      <formula>NOT(ISERROR(SEARCH("入",F60)))</formula>
    </cfRule>
    <cfRule type="containsText" dxfId="4164" priority="876" operator="containsText" text="入,退">
      <formula>NOT(ISERROR(SEARCH("入,退",F60)))</formula>
    </cfRule>
    <cfRule type="containsText" dxfId="4163" priority="877" operator="containsText" text="入,退">
      <formula>NOT(ISERROR(SEARCH("入,退",F60)))</formula>
    </cfRule>
    <cfRule type="cellIs" dxfId="4162" priority="878" operator="equal">
      <formula>"休"</formula>
    </cfRule>
  </conditionalFormatting>
  <conditionalFormatting sqref="F60 H60:I60">
    <cfRule type="containsText" dxfId="4161" priority="873" operator="containsText" text="外">
      <formula>NOT(ISERROR(SEARCH("外",F60)))</formula>
    </cfRule>
  </conditionalFormatting>
  <conditionalFormatting sqref="F61 H61:I61">
    <cfRule type="containsText" dxfId="4160" priority="872" operator="containsText" text="－">
      <formula>NOT(ISERROR(SEARCH("－",F61)))</formula>
    </cfRule>
  </conditionalFormatting>
  <conditionalFormatting sqref="F61 H61:I61">
    <cfRule type="containsText" dxfId="4159" priority="867" operator="containsText" text="退">
      <formula>NOT(ISERROR(SEARCH("退",F61)))</formula>
    </cfRule>
    <cfRule type="containsText" dxfId="4158" priority="868" operator="containsText" text="入">
      <formula>NOT(ISERROR(SEARCH("入",F61)))</formula>
    </cfRule>
    <cfRule type="containsText" dxfId="4157" priority="869" operator="containsText" text="入,退">
      <formula>NOT(ISERROR(SEARCH("入,退",F61)))</formula>
    </cfRule>
    <cfRule type="containsText" dxfId="4156" priority="870" operator="containsText" text="入,退">
      <formula>NOT(ISERROR(SEARCH("入,退",F61)))</formula>
    </cfRule>
    <cfRule type="cellIs" dxfId="4155" priority="871" operator="equal">
      <formula>"休"</formula>
    </cfRule>
  </conditionalFormatting>
  <conditionalFormatting sqref="F61 H61:I61">
    <cfRule type="containsText" dxfId="4154" priority="866" operator="containsText" text="外">
      <formula>NOT(ISERROR(SEARCH("外",F61)))</formula>
    </cfRule>
  </conditionalFormatting>
  <conditionalFormatting sqref="F100:AJ100">
    <cfRule type="containsText" dxfId="4153" priority="864" operator="containsText" text="日">
      <formula>NOT(ISERROR(SEARCH("日",F100)))</formula>
    </cfRule>
    <cfRule type="containsText" dxfId="4152" priority="865" operator="containsText" text="土">
      <formula>NOT(ISERROR(SEARCH("土",F100)))</formula>
    </cfRule>
  </conditionalFormatting>
  <conditionalFormatting sqref="F100:AJ100">
    <cfRule type="containsText" dxfId="4151" priority="857" operator="containsText" text="その他">
      <formula>NOT(ISERROR(SEARCH("その他",F100)))</formula>
    </cfRule>
    <cfRule type="containsText" dxfId="4150" priority="858" operator="containsText" text="冬休">
      <formula>NOT(ISERROR(SEARCH("冬休",F100)))</formula>
    </cfRule>
    <cfRule type="containsText" dxfId="4149" priority="859" operator="containsText" text="夏休">
      <formula>NOT(ISERROR(SEARCH("夏休",F100)))</formula>
    </cfRule>
    <cfRule type="containsText" dxfId="4148" priority="860" operator="containsText" text="製作">
      <formula>NOT(ISERROR(SEARCH("製作",F100)))</formula>
    </cfRule>
    <cfRule type="cellIs" dxfId="4147" priority="861" operator="equal">
      <formula>"中止,製作"</formula>
    </cfRule>
    <cfRule type="containsText" dxfId="4146" priority="862" operator="containsText" text="中止,製作,夏休,冬休,その他">
      <formula>NOT(ISERROR(SEARCH("中止,製作,夏休,冬休,その他",F100)))</formula>
    </cfRule>
    <cfRule type="containsText" dxfId="4145" priority="863" operator="containsText" text="中止">
      <formula>NOT(ISERROR(SEARCH("中止",F100)))</formula>
    </cfRule>
  </conditionalFormatting>
  <conditionalFormatting sqref="F107:AJ107">
    <cfRule type="containsText" dxfId="4144" priority="855" operator="containsText" text="日">
      <formula>NOT(ISERROR(SEARCH("日",F107)))</formula>
    </cfRule>
    <cfRule type="containsText" dxfId="4143" priority="856" operator="containsText" text="土">
      <formula>NOT(ISERROR(SEARCH("土",F107)))</formula>
    </cfRule>
  </conditionalFormatting>
  <conditionalFormatting sqref="F107:AJ107">
    <cfRule type="containsText" dxfId="4142" priority="848" operator="containsText" text="その他">
      <formula>NOT(ISERROR(SEARCH("その他",F107)))</formula>
    </cfRule>
    <cfRule type="containsText" dxfId="4141" priority="849" operator="containsText" text="冬休">
      <formula>NOT(ISERROR(SEARCH("冬休",F107)))</formula>
    </cfRule>
    <cfRule type="containsText" dxfId="4140" priority="850" operator="containsText" text="夏休">
      <formula>NOT(ISERROR(SEARCH("夏休",F107)))</formula>
    </cfRule>
    <cfRule type="containsText" dxfId="4139" priority="851" operator="containsText" text="製作">
      <formula>NOT(ISERROR(SEARCH("製作",F107)))</formula>
    </cfRule>
    <cfRule type="cellIs" dxfId="4138" priority="852" operator="equal">
      <formula>"中止,製作"</formula>
    </cfRule>
    <cfRule type="containsText" dxfId="4137" priority="853" operator="containsText" text="中止,製作,夏休,冬休,その他">
      <formula>NOT(ISERROR(SEARCH("中止,製作,夏休,冬休,その他",F107)))</formula>
    </cfRule>
    <cfRule type="containsText" dxfId="4136" priority="854" operator="containsText" text="中止">
      <formula>NOT(ISERROR(SEARCH("中止",F107)))</formula>
    </cfRule>
  </conditionalFormatting>
  <conditionalFormatting sqref="F112:AJ112">
    <cfRule type="containsText" dxfId="4135" priority="846" operator="containsText" text="日">
      <formula>NOT(ISERROR(SEARCH("日",F112)))</formula>
    </cfRule>
    <cfRule type="containsText" dxfId="4134" priority="847" operator="containsText" text="土">
      <formula>NOT(ISERROR(SEARCH("土",F112)))</formula>
    </cfRule>
  </conditionalFormatting>
  <conditionalFormatting sqref="F112:AJ112">
    <cfRule type="containsText" dxfId="4133" priority="839" operator="containsText" text="その他">
      <formula>NOT(ISERROR(SEARCH("その他",F112)))</formula>
    </cfRule>
    <cfRule type="containsText" dxfId="4132" priority="840" operator="containsText" text="冬休">
      <formula>NOT(ISERROR(SEARCH("冬休",F112)))</formula>
    </cfRule>
    <cfRule type="containsText" dxfId="4131" priority="841" operator="containsText" text="夏休">
      <formula>NOT(ISERROR(SEARCH("夏休",F112)))</formula>
    </cfRule>
    <cfRule type="containsText" dxfId="4130" priority="842" operator="containsText" text="製作">
      <formula>NOT(ISERROR(SEARCH("製作",F112)))</formula>
    </cfRule>
    <cfRule type="cellIs" dxfId="4129" priority="843" operator="equal">
      <formula>"中止,製作"</formula>
    </cfRule>
    <cfRule type="containsText" dxfId="4128" priority="844" operator="containsText" text="中止,製作,夏休,冬休,その他">
      <formula>NOT(ISERROR(SEARCH("中止,製作,夏休,冬休,その他",F112)))</formula>
    </cfRule>
    <cfRule type="containsText" dxfId="4127"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4126" priority="834" operator="containsText" text="退">
      <formula>NOT(ISERROR(SEARCH("退",F101)))</formula>
    </cfRule>
    <cfRule type="containsText" dxfId="4125" priority="835" operator="containsText" text="入">
      <formula>NOT(ISERROR(SEARCH("入",F101)))</formula>
    </cfRule>
    <cfRule type="containsText" dxfId="4124" priority="836" operator="containsText" text="入,退">
      <formula>NOT(ISERROR(SEARCH("入,退",F101)))</formula>
    </cfRule>
    <cfRule type="containsText" dxfId="4123" priority="837" operator="containsText" text="入,退">
      <formula>NOT(ISERROR(SEARCH("入,退",F101)))</formula>
    </cfRule>
    <cfRule type="cellIs" dxfId="4122" priority="838" operator="equal">
      <formula>"休"</formula>
    </cfRule>
  </conditionalFormatting>
  <conditionalFormatting sqref="F103:I103 L103:M103 S103:T103 Z103:AA103 AG103:AJ103 F106:AJ106 G105:L105 N105:S105 F101:AJ101 H102:AJ102 F104:AJ104 U105:AJ105">
    <cfRule type="containsText" dxfId="4121"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4120" priority="832" operator="containsText" text="－">
      <formula>NOT(ISERROR(SEARCH("－",F101)))</formula>
    </cfRule>
  </conditionalFormatting>
  <conditionalFormatting sqref="F108:AJ111">
    <cfRule type="containsText" dxfId="4119" priority="827" operator="containsText" text="退">
      <formula>NOT(ISERROR(SEARCH("退",F108)))</formula>
    </cfRule>
    <cfRule type="containsText" dxfId="4118" priority="828" operator="containsText" text="入">
      <formula>NOT(ISERROR(SEARCH("入",F108)))</formula>
    </cfRule>
    <cfRule type="containsText" dxfId="4117" priority="829" operator="containsText" text="入,退">
      <formula>NOT(ISERROR(SEARCH("入,退",F108)))</formula>
    </cfRule>
    <cfRule type="containsText" dxfId="4116" priority="830" operator="containsText" text="入,退">
      <formula>NOT(ISERROR(SEARCH("入,退",F108)))</formula>
    </cfRule>
    <cfRule type="cellIs" dxfId="4115" priority="831" operator="equal">
      <formula>"休"</formula>
    </cfRule>
  </conditionalFormatting>
  <conditionalFormatting sqref="F108:AJ111">
    <cfRule type="containsText" dxfId="4114" priority="826" operator="containsText" text="外">
      <formula>NOT(ISERROR(SEARCH("外",F108)))</formula>
    </cfRule>
  </conditionalFormatting>
  <conditionalFormatting sqref="F108:AJ111">
    <cfRule type="containsText" dxfId="4113" priority="825" operator="containsText" text="－">
      <formula>NOT(ISERROR(SEARCH("－",F108)))</formula>
    </cfRule>
  </conditionalFormatting>
  <conditionalFormatting sqref="F113:AJ116">
    <cfRule type="containsText" dxfId="4112" priority="820" operator="containsText" text="退">
      <formula>NOT(ISERROR(SEARCH("退",F113)))</formula>
    </cfRule>
    <cfRule type="containsText" dxfId="4111" priority="821" operator="containsText" text="入">
      <formula>NOT(ISERROR(SEARCH("入",F113)))</formula>
    </cfRule>
    <cfRule type="containsText" dxfId="4110" priority="822" operator="containsText" text="入,退">
      <formula>NOT(ISERROR(SEARCH("入,退",F113)))</formula>
    </cfRule>
    <cfRule type="containsText" dxfId="4109" priority="823" operator="containsText" text="入,退">
      <formula>NOT(ISERROR(SEARCH("入,退",F113)))</formula>
    </cfRule>
    <cfRule type="cellIs" dxfId="4108" priority="824" operator="equal">
      <formula>"休"</formula>
    </cfRule>
  </conditionalFormatting>
  <conditionalFormatting sqref="F113:AJ116">
    <cfRule type="containsText" dxfId="4107" priority="819" operator="containsText" text="外">
      <formula>NOT(ISERROR(SEARCH("外",F113)))</formula>
    </cfRule>
  </conditionalFormatting>
  <conditionalFormatting sqref="F113:AJ116">
    <cfRule type="containsText" dxfId="4106" priority="818" operator="containsText" text="－">
      <formula>NOT(ISERROR(SEARCH("－",F113)))</formula>
    </cfRule>
  </conditionalFormatting>
  <conditionalFormatting sqref="F102:G102">
    <cfRule type="containsText" dxfId="4105" priority="813" operator="containsText" text="退">
      <formula>NOT(ISERROR(SEARCH("退",F102)))</formula>
    </cfRule>
    <cfRule type="containsText" dxfId="4104" priority="814" operator="containsText" text="入">
      <formula>NOT(ISERROR(SEARCH("入",F102)))</formula>
    </cfRule>
    <cfRule type="containsText" dxfId="4103" priority="815" operator="containsText" text="入,退">
      <formula>NOT(ISERROR(SEARCH("入,退",F102)))</formula>
    </cfRule>
    <cfRule type="containsText" dxfId="4102" priority="816" operator="containsText" text="入,退">
      <formula>NOT(ISERROR(SEARCH("入,退",F102)))</formula>
    </cfRule>
    <cfRule type="cellIs" dxfId="4101" priority="817" operator="equal">
      <formula>"休"</formula>
    </cfRule>
  </conditionalFormatting>
  <conditionalFormatting sqref="F102:G102">
    <cfRule type="containsText" dxfId="4100" priority="812" operator="containsText" text="外">
      <formula>NOT(ISERROR(SEARCH("外",F102)))</formula>
    </cfRule>
  </conditionalFormatting>
  <conditionalFormatting sqref="F102:G102">
    <cfRule type="containsText" dxfId="4099" priority="811" operator="containsText" text="－">
      <formula>NOT(ISERROR(SEARCH("－",F102)))</formula>
    </cfRule>
  </conditionalFormatting>
  <conditionalFormatting sqref="J103:K103">
    <cfRule type="containsText" dxfId="4098" priority="806" operator="containsText" text="退">
      <formula>NOT(ISERROR(SEARCH("退",J103)))</formula>
    </cfRule>
    <cfRule type="containsText" dxfId="4097" priority="807" operator="containsText" text="入">
      <formula>NOT(ISERROR(SEARCH("入",J103)))</formula>
    </cfRule>
    <cfRule type="containsText" dxfId="4096" priority="808" operator="containsText" text="入,退">
      <formula>NOT(ISERROR(SEARCH("入,退",J103)))</formula>
    </cfRule>
    <cfRule type="containsText" dxfId="4095" priority="809" operator="containsText" text="入,退">
      <formula>NOT(ISERROR(SEARCH("入,退",J103)))</formula>
    </cfRule>
    <cfRule type="cellIs" dxfId="4094" priority="810" operator="equal">
      <formula>"休"</formula>
    </cfRule>
  </conditionalFormatting>
  <conditionalFormatting sqref="J103:K103">
    <cfRule type="containsText" dxfId="4093" priority="805" operator="containsText" text="外">
      <formula>NOT(ISERROR(SEARCH("外",J103)))</formula>
    </cfRule>
  </conditionalFormatting>
  <conditionalFormatting sqref="J103:K103">
    <cfRule type="containsText" dxfId="4092" priority="804" operator="containsText" text="－">
      <formula>NOT(ISERROR(SEARCH("－",J103)))</formula>
    </cfRule>
  </conditionalFormatting>
  <conditionalFormatting sqref="F105">
    <cfRule type="containsText" dxfId="4091" priority="799" operator="containsText" text="退">
      <formula>NOT(ISERROR(SEARCH("退",F105)))</formula>
    </cfRule>
    <cfRule type="containsText" dxfId="4090" priority="800" operator="containsText" text="入">
      <formula>NOT(ISERROR(SEARCH("入",F105)))</formula>
    </cfRule>
    <cfRule type="containsText" dxfId="4089" priority="801" operator="containsText" text="入,退">
      <formula>NOT(ISERROR(SEARCH("入,退",F105)))</formula>
    </cfRule>
    <cfRule type="containsText" dxfId="4088" priority="802" operator="containsText" text="入,退">
      <formula>NOT(ISERROR(SEARCH("入,退",F105)))</formula>
    </cfRule>
    <cfRule type="cellIs" dxfId="4087" priority="803" operator="equal">
      <formula>"休"</formula>
    </cfRule>
  </conditionalFormatting>
  <conditionalFormatting sqref="F105">
    <cfRule type="containsText" dxfId="4086" priority="798" operator="containsText" text="外">
      <formula>NOT(ISERROR(SEARCH("外",F105)))</formula>
    </cfRule>
  </conditionalFormatting>
  <conditionalFormatting sqref="F105">
    <cfRule type="containsText" dxfId="4085" priority="797" operator="containsText" text="－">
      <formula>NOT(ISERROR(SEARCH("－",F105)))</formula>
    </cfRule>
  </conditionalFormatting>
  <conditionalFormatting sqref="M105">
    <cfRule type="containsText" dxfId="4084" priority="792" operator="containsText" text="退">
      <formula>NOT(ISERROR(SEARCH("退",M105)))</formula>
    </cfRule>
    <cfRule type="containsText" dxfId="4083" priority="793" operator="containsText" text="入">
      <formula>NOT(ISERROR(SEARCH("入",M105)))</formula>
    </cfRule>
    <cfRule type="containsText" dxfId="4082" priority="794" operator="containsText" text="入,退">
      <formula>NOT(ISERROR(SEARCH("入,退",M105)))</formula>
    </cfRule>
    <cfRule type="containsText" dxfId="4081" priority="795" operator="containsText" text="入,退">
      <formula>NOT(ISERROR(SEARCH("入,退",M105)))</formula>
    </cfRule>
    <cfRule type="cellIs" dxfId="4080" priority="796" operator="equal">
      <formula>"休"</formula>
    </cfRule>
  </conditionalFormatting>
  <conditionalFormatting sqref="M105">
    <cfRule type="containsText" dxfId="4079" priority="791" operator="containsText" text="外">
      <formula>NOT(ISERROR(SEARCH("外",M105)))</formula>
    </cfRule>
  </conditionalFormatting>
  <conditionalFormatting sqref="M105">
    <cfRule type="containsText" dxfId="4078" priority="790" operator="containsText" text="－">
      <formula>NOT(ISERROR(SEARCH("－",M105)))</formula>
    </cfRule>
  </conditionalFormatting>
  <conditionalFormatting sqref="T105">
    <cfRule type="containsText" dxfId="4077" priority="785" operator="containsText" text="退">
      <formula>NOT(ISERROR(SEARCH("退",T105)))</formula>
    </cfRule>
    <cfRule type="containsText" dxfId="4076" priority="786" operator="containsText" text="入">
      <formula>NOT(ISERROR(SEARCH("入",T105)))</formula>
    </cfRule>
    <cfRule type="containsText" dxfId="4075" priority="787" operator="containsText" text="入,退">
      <formula>NOT(ISERROR(SEARCH("入,退",T105)))</formula>
    </cfRule>
    <cfRule type="containsText" dxfId="4074" priority="788" operator="containsText" text="入,退">
      <formula>NOT(ISERROR(SEARCH("入,退",T105)))</formula>
    </cfRule>
    <cfRule type="cellIs" dxfId="4073" priority="789" operator="equal">
      <formula>"休"</formula>
    </cfRule>
  </conditionalFormatting>
  <conditionalFormatting sqref="T105">
    <cfRule type="containsText" dxfId="4072" priority="784" operator="containsText" text="外">
      <formula>NOT(ISERROR(SEARCH("外",T105)))</formula>
    </cfRule>
  </conditionalFormatting>
  <conditionalFormatting sqref="T105">
    <cfRule type="containsText" dxfId="4071" priority="783" operator="containsText" text="－">
      <formula>NOT(ISERROR(SEARCH("－",T105)))</formula>
    </cfRule>
  </conditionalFormatting>
  <conditionalFormatting sqref="H65">
    <cfRule type="containsText" dxfId="4070" priority="778" operator="containsText" text="退">
      <formula>NOT(ISERROR(SEARCH("退",H65)))</formula>
    </cfRule>
    <cfRule type="containsText" dxfId="4069" priority="779" operator="containsText" text="入">
      <formula>NOT(ISERROR(SEARCH("入",H65)))</formula>
    </cfRule>
    <cfRule type="containsText" dxfId="4068" priority="780" operator="containsText" text="入,退">
      <formula>NOT(ISERROR(SEARCH("入,退",H65)))</formula>
    </cfRule>
    <cfRule type="containsText" dxfId="4067" priority="781" operator="containsText" text="入,退">
      <formula>NOT(ISERROR(SEARCH("入,退",H65)))</formula>
    </cfRule>
    <cfRule type="cellIs" dxfId="4066" priority="782" operator="equal">
      <formula>"休"</formula>
    </cfRule>
  </conditionalFormatting>
  <conditionalFormatting sqref="H65">
    <cfRule type="containsText" dxfId="4065" priority="777" operator="containsText" text="外">
      <formula>NOT(ISERROR(SEARCH("外",H65)))</formula>
    </cfRule>
  </conditionalFormatting>
  <conditionalFormatting sqref="H65">
    <cfRule type="containsText" dxfId="4064" priority="776" operator="containsText" text="－">
      <formula>NOT(ISERROR(SEARCH("－",H65)))</formula>
    </cfRule>
  </conditionalFormatting>
  <conditionalFormatting sqref="F88:AJ88">
    <cfRule type="containsText" dxfId="4063" priority="774" operator="containsText" text="日">
      <formula>NOT(ISERROR(SEARCH("日",F88)))</formula>
    </cfRule>
    <cfRule type="containsText" dxfId="4062" priority="775" operator="containsText" text="土">
      <formula>NOT(ISERROR(SEARCH("土",F88)))</formula>
    </cfRule>
  </conditionalFormatting>
  <conditionalFormatting sqref="F88:AJ88">
    <cfRule type="containsText" dxfId="4061" priority="767" operator="containsText" text="その他">
      <formula>NOT(ISERROR(SEARCH("その他",F88)))</formula>
    </cfRule>
    <cfRule type="containsText" dxfId="4060" priority="768" operator="containsText" text="冬休">
      <formula>NOT(ISERROR(SEARCH("冬休",F88)))</formula>
    </cfRule>
    <cfRule type="containsText" dxfId="4059" priority="769" operator="containsText" text="夏休">
      <formula>NOT(ISERROR(SEARCH("夏休",F88)))</formula>
    </cfRule>
    <cfRule type="containsText" dxfId="4058" priority="770" operator="containsText" text="製作">
      <formula>NOT(ISERROR(SEARCH("製作",F88)))</formula>
    </cfRule>
    <cfRule type="cellIs" dxfId="4057" priority="771" operator="equal">
      <formula>"中止,製作"</formula>
    </cfRule>
    <cfRule type="containsText" dxfId="4056" priority="772" operator="containsText" text="中止,製作,夏休,冬休,その他">
      <formula>NOT(ISERROR(SEARCH("中止,製作,夏休,冬休,その他",F88)))</formula>
    </cfRule>
    <cfRule type="containsText" dxfId="4055" priority="773" operator="containsText" text="中止">
      <formula>NOT(ISERROR(SEARCH("中止",F88)))</formula>
    </cfRule>
  </conditionalFormatting>
  <conditionalFormatting sqref="N103:P103">
    <cfRule type="containsText" dxfId="4054" priority="762" operator="containsText" text="退">
      <formula>NOT(ISERROR(SEARCH("退",N103)))</formula>
    </cfRule>
    <cfRule type="containsText" dxfId="4053" priority="763" operator="containsText" text="入">
      <formula>NOT(ISERROR(SEARCH("入",N103)))</formula>
    </cfRule>
    <cfRule type="containsText" dxfId="4052" priority="764" operator="containsText" text="入,退">
      <formula>NOT(ISERROR(SEARCH("入,退",N103)))</formula>
    </cfRule>
    <cfRule type="containsText" dxfId="4051" priority="765" operator="containsText" text="入,退">
      <formula>NOT(ISERROR(SEARCH("入,退",N103)))</formula>
    </cfRule>
    <cfRule type="cellIs" dxfId="4050" priority="766" operator="equal">
      <formula>"休"</formula>
    </cfRule>
  </conditionalFormatting>
  <conditionalFormatting sqref="N103:P103">
    <cfRule type="containsText" dxfId="4049" priority="761" operator="containsText" text="外">
      <formula>NOT(ISERROR(SEARCH("外",N103)))</formula>
    </cfRule>
  </conditionalFormatting>
  <conditionalFormatting sqref="N103:P103">
    <cfRule type="containsText" dxfId="4048" priority="760" operator="containsText" text="－">
      <formula>NOT(ISERROR(SEARCH("－",N103)))</formula>
    </cfRule>
  </conditionalFormatting>
  <conditionalFormatting sqref="Q103:R103">
    <cfRule type="containsText" dxfId="4047" priority="755" operator="containsText" text="退">
      <formula>NOT(ISERROR(SEARCH("退",Q103)))</formula>
    </cfRule>
    <cfRule type="containsText" dxfId="4046" priority="756" operator="containsText" text="入">
      <formula>NOT(ISERROR(SEARCH("入",Q103)))</formula>
    </cfRule>
    <cfRule type="containsText" dxfId="4045" priority="757" operator="containsText" text="入,退">
      <formula>NOT(ISERROR(SEARCH("入,退",Q103)))</formula>
    </cfRule>
    <cfRule type="containsText" dxfId="4044" priority="758" operator="containsText" text="入,退">
      <formula>NOT(ISERROR(SEARCH("入,退",Q103)))</formula>
    </cfRule>
    <cfRule type="cellIs" dxfId="4043" priority="759" operator="equal">
      <formula>"休"</formula>
    </cfRule>
  </conditionalFormatting>
  <conditionalFormatting sqref="Q103:R103">
    <cfRule type="containsText" dxfId="4042" priority="754" operator="containsText" text="外">
      <formula>NOT(ISERROR(SEARCH("外",Q103)))</formula>
    </cfRule>
  </conditionalFormatting>
  <conditionalFormatting sqref="Q103:R103">
    <cfRule type="containsText" dxfId="4041" priority="753" operator="containsText" text="－">
      <formula>NOT(ISERROR(SEARCH("－",Q103)))</formula>
    </cfRule>
  </conditionalFormatting>
  <conditionalFormatting sqref="U103:W103">
    <cfRule type="containsText" dxfId="4040" priority="748" operator="containsText" text="退">
      <formula>NOT(ISERROR(SEARCH("退",U103)))</formula>
    </cfRule>
    <cfRule type="containsText" dxfId="4039" priority="749" operator="containsText" text="入">
      <formula>NOT(ISERROR(SEARCH("入",U103)))</formula>
    </cfRule>
    <cfRule type="containsText" dxfId="4038" priority="750" operator="containsText" text="入,退">
      <formula>NOT(ISERROR(SEARCH("入,退",U103)))</formula>
    </cfRule>
    <cfRule type="containsText" dxfId="4037" priority="751" operator="containsText" text="入,退">
      <formula>NOT(ISERROR(SEARCH("入,退",U103)))</formula>
    </cfRule>
    <cfRule type="cellIs" dxfId="4036" priority="752" operator="equal">
      <formula>"休"</formula>
    </cfRule>
  </conditionalFormatting>
  <conditionalFormatting sqref="U103:W103">
    <cfRule type="containsText" dxfId="4035" priority="747" operator="containsText" text="外">
      <formula>NOT(ISERROR(SEARCH("外",U103)))</formula>
    </cfRule>
  </conditionalFormatting>
  <conditionalFormatting sqref="U103:W103">
    <cfRule type="containsText" dxfId="4034" priority="746" operator="containsText" text="－">
      <formula>NOT(ISERROR(SEARCH("－",U103)))</formula>
    </cfRule>
  </conditionalFormatting>
  <conditionalFormatting sqref="X103:Y103">
    <cfRule type="containsText" dxfId="4033" priority="741" operator="containsText" text="退">
      <formula>NOT(ISERROR(SEARCH("退",X103)))</formula>
    </cfRule>
    <cfRule type="containsText" dxfId="4032" priority="742" operator="containsText" text="入">
      <formula>NOT(ISERROR(SEARCH("入",X103)))</formula>
    </cfRule>
    <cfRule type="containsText" dxfId="4031" priority="743" operator="containsText" text="入,退">
      <formula>NOT(ISERROR(SEARCH("入,退",X103)))</formula>
    </cfRule>
    <cfRule type="containsText" dxfId="4030" priority="744" operator="containsText" text="入,退">
      <formula>NOT(ISERROR(SEARCH("入,退",X103)))</formula>
    </cfRule>
    <cfRule type="cellIs" dxfId="4029" priority="745" operator="equal">
      <formula>"休"</formula>
    </cfRule>
  </conditionalFormatting>
  <conditionalFormatting sqref="X103:Y103">
    <cfRule type="containsText" dxfId="4028" priority="740" operator="containsText" text="外">
      <formula>NOT(ISERROR(SEARCH("外",X103)))</formula>
    </cfRule>
  </conditionalFormatting>
  <conditionalFormatting sqref="X103:Y103">
    <cfRule type="containsText" dxfId="4027" priority="739" operator="containsText" text="－">
      <formula>NOT(ISERROR(SEARCH("－",X103)))</formula>
    </cfRule>
  </conditionalFormatting>
  <conditionalFormatting sqref="AB103:AD103">
    <cfRule type="containsText" dxfId="4026" priority="734" operator="containsText" text="退">
      <formula>NOT(ISERROR(SEARCH("退",AB103)))</formula>
    </cfRule>
    <cfRule type="containsText" dxfId="4025" priority="735" operator="containsText" text="入">
      <formula>NOT(ISERROR(SEARCH("入",AB103)))</formula>
    </cfRule>
    <cfRule type="containsText" dxfId="4024" priority="736" operator="containsText" text="入,退">
      <formula>NOT(ISERROR(SEARCH("入,退",AB103)))</formula>
    </cfRule>
    <cfRule type="containsText" dxfId="4023" priority="737" operator="containsText" text="入,退">
      <formula>NOT(ISERROR(SEARCH("入,退",AB103)))</formula>
    </cfRule>
    <cfRule type="cellIs" dxfId="4022" priority="738" operator="equal">
      <formula>"休"</formula>
    </cfRule>
  </conditionalFormatting>
  <conditionalFormatting sqref="AB103:AD103">
    <cfRule type="containsText" dxfId="4021" priority="733" operator="containsText" text="外">
      <formula>NOT(ISERROR(SEARCH("外",AB103)))</formula>
    </cfRule>
  </conditionalFormatting>
  <conditionalFormatting sqref="AB103:AD103">
    <cfRule type="containsText" dxfId="4020" priority="732" operator="containsText" text="－">
      <formula>NOT(ISERROR(SEARCH("－",AB103)))</formula>
    </cfRule>
  </conditionalFormatting>
  <conditionalFormatting sqref="AE103:AF103">
    <cfRule type="containsText" dxfId="4019" priority="727" operator="containsText" text="退">
      <formula>NOT(ISERROR(SEARCH("退",AE103)))</formula>
    </cfRule>
    <cfRule type="containsText" dxfId="4018" priority="728" operator="containsText" text="入">
      <formula>NOT(ISERROR(SEARCH("入",AE103)))</formula>
    </cfRule>
    <cfRule type="containsText" dxfId="4017" priority="729" operator="containsText" text="入,退">
      <formula>NOT(ISERROR(SEARCH("入,退",AE103)))</formula>
    </cfRule>
    <cfRule type="containsText" dxfId="4016" priority="730" operator="containsText" text="入,退">
      <formula>NOT(ISERROR(SEARCH("入,退",AE103)))</formula>
    </cfRule>
    <cfRule type="cellIs" dxfId="4015" priority="731" operator="equal">
      <formula>"休"</formula>
    </cfRule>
  </conditionalFormatting>
  <conditionalFormatting sqref="AE103:AF103">
    <cfRule type="containsText" dxfId="4014" priority="726" operator="containsText" text="外">
      <formula>NOT(ISERROR(SEARCH("外",AE103)))</formula>
    </cfRule>
  </conditionalFormatting>
  <conditionalFormatting sqref="AE103:AF103">
    <cfRule type="containsText" dxfId="4013" priority="725" operator="containsText" text="－">
      <formula>NOT(ISERROR(SEARCH("－",AE103)))</formula>
    </cfRule>
  </conditionalFormatting>
  <conditionalFormatting sqref="F124:AJ124">
    <cfRule type="containsText" dxfId="4012" priority="723" operator="containsText" text="日">
      <formula>NOT(ISERROR(SEARCH("日",F124)))</formula>
    </cfRule>
    <cfRule type="containsText" dxfId="4011" priority="724" operator="containsText" text="土">
      <formula>NOT(ISERROR(SEARCH("土",F124)))</formula>
    </cfRule>
  </conditionalFormatting>
  <conditionalFormatting sqref="F124:AJ124">
    <cfRule type="containsText" dxfId="4010" priority="716" operator="containsText" text="その他">
      <formula>NOT(ISERROR(SEARCH("その他",F124)))</formula>
    </cfRule>
    <cfRule type="containsText" dxfId="4009" priority="717" operator="containsText" text="冬休">
      <formula>NOT(ISERROR(SEARCH("冬休",F124)))</formula>
    </cfRule>
    <cfRule type="containsText" dxfId="4008" priority="718" operator="containsText" text="夏休">
      <formula>NOT(ISERROR(SEARCH("夏休",F124)))</formula>
    </cfRule>
    <cfRule type="containsText" dxfId="4007" priority="719" operator="containsText" text="製作">
      <formula>NOT(ISERROR(SEARCH("製作",F124)))</formula>
    </cfRule>
    <cfRule type="cellIs" dxfId="4006" priority="720" operator="equal">
      <formula>"中止,製作"</formula>
    </cfRule>
    <cfRule type="containsText" dxfId="4005" priority="721" operator="containsText" text="中止,製作,夏休,冬休,その他">
      <formula>NOT(ISERROR(SEARCH("中止,製作,夏休,冬休,その他",F124)))</formula>
    </cfRule>
    <cfRule type="containsText" dxfId="4004" priority="722" operator="containsText" text="中止">
      <formula>NOT(ISERROR(SEARCH("中止",F124)))</formula>
    </cfRule>
  </conditionalFormatting>
  <conditionalFormatting sqref="F131:AJ131">
    <cfRule type="containsText" dxfId="4003" priority="714" operator="containsText" text="日">
      <formula>NOT(ISERROR(SEARCH("日",F131)))</formula>
    </cfRule>
    <cfRule type="containsText" dxfId="4002" priority="715" operator="containsText" text="土">
      <formula>NOT(ISERROR(SEARCH("土",F131)))</formula>
    </cfRule>
  </conditionalFormatting>
  <conditionalFormatting sqref="F131:AJ131">
    <cfRule type="containsText" dxfId="4001" priority="707" operator="containsText" text="その他">
      <formula>NOT(ISERROR(SEARCH("その他",F131)))</formula>
    </cfRule>
    <cfRule type="containsText" dxfId="4000" priority="708" operator="containsText" text="冬休">
      <formula>NOT(ISERROR(SEARCH("冬休",F131)))</formula>
    </cfRule>
    <cfRule type="containsText" dxfId="3999" priority="709" operator="containsText" text="夏休">
      <formula>NOT(ISERROR(SEARCH("夏休",F131)))</formula>
    </cfRule>
    <cfRule type="containsText" dxfId="3998" priority="710" operator="containsText" text="製作">
      <formula>NOT(ISERROR(SEARCH("製作",F131)))</formula>
    </cfRule>
    <cfRule type="cellIs" dxfId="3997" priority="711" operator="equal">
      <formula>"中止,製作"</formula>
    </cfRule>
    <cfRule type="containsText" dxfId="3996" priority="712" operator="containsText" text="中止,製作,夏休,冬休,その他">
      <formula>NOT(ISERROR(SEARCH("中止,製作,夏休,冬休,その他",F131)))</formula>
    </cfRule>
    <cfRule type="containsText" dxfId="3995" priority="713" operator="containsText" text="中止">
      <formula>NOT(ISERROR(SEARCH("中止",F131)))</formula>
    </cfRule>
  </conditionalFormatting>
  <conditionalFormatting sqref="F136:AJ136">
    <cfRule type="containsText" dxfId="3994" priority="705" operator="containsText" text="日">
      <formula>NOT(ISERROR(SEARCH("日",F136)))</formula>
    </cfRule>
    <cfRule type="containsText" dxfId="3993" priority="706" operator="containsText" text="土">
      <formula>NOT(ISERROR(SEARCH("土",F136)))</formula>
    </cfRule>
  </conditionalFormatting>
  <conditionalFormatting sqref="F136:AJ136">
    <cfRule type="containsText" dxfId="3992" priority="698" operator="containsText" text="その他">
      <formula>NOT(ISERROR(SEARCH("その他",F136)))</formula>
    </cfRule>
    <cfRule type="containsText" dxfId="3991" priority="699" operator="containsText" text="冬休">
      <formula>NOT(ISERROR(SEARCH("冬休",F136)))</formula>
    </cfRule>
    <cfRule type="containsText" dxfId="3990" priority="700" operator="containsText" text="夏休">
      <formula>NOT(ISERROR(SEARCH("夏休",F136)))</formula>
    </cfRule>
    <cfRule type="containsText" dxfId="3989" priority="701" operator="containsText" text="製作">
      <formula>NOT(ISERROR(SEARCH("製作",F136)))</formula>
    </cfRule>
    <cfRule type="cellIs" dxfId="3988" priority="702" operator="equal">
      <formula>"中止,製作"</formula>
    </cfRule>
    <cfRule type="containsText" dxfId="3987" priority="703" operator="containsText" text="中止,製作,夏休,冬休,その他">
      <formula>NOT(ISERROR(SEARCH("中止,製作,夏休,冬休,その他",F136)))</formula>
    </cfRule>
    <cfRule type="containsText" dxfId="3986"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3985" priority="693" operator="containsText" text="退">
      <formula>NOT(ISERROR(SEARCH("退",F125)))</formula>
    </cfRule>
    <cfRule type="containsText" dxfId="3984" priority="694" operator="containsText" text="入">
      <formula>NOT(ISERROR(SEARCH("入",F125)))</formula>
    </cfRule>
    <cfRule type="containsText" dxfId="3983" priority="695" operator="containsText" text="入,退">
      <formula>NOT(ISERROR(SEARCH("入,退",F125)))</formula>
    </cfRule>
    <cfRule type="containsText" dxfId="3982" priority="696" operator="containsText" text="入,退">
      <formula>NOT(ISERROR(SEARCH("入,退",F125)))</formula>
    </cfRule>
    <cfRule type="cellIs" dxfId="3981" priority="697" operator="equal">
      <formula>"休"</formula>
    </cfRule>
  </conditionalFormatting>
  <conditionalFormatting sqref="F127:I127 L127:M127 S127:T127 AG127:AJ127 F130:AJ130 G129:L129 J126:N126 F125:AJ125 Q126:U126 X126:AB126 AE126:AJ126 F128:AJ128 N129:S129 U129:AJ129">
    <cfRule type="containsText" dxfId="3980"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3979" priority="691" operator="containsText" text="－">
      <formula>NOT(ISERROR(SEARCH("－",F125)))</formula>
    </cfRule>
  </conditionalFormatting>
  <conditionalFormatting sqref="F132:AJ135">
    <cfRule type="containsText" dxfId="3978" priority="686" operator="containsText" text="退">
      <formula>NOT(ISERROR(SEARCH("退",F132)))</formula>
    </cfRule>
    <cfRule type="containsText" dxfId="3977" priority="687" operator="containsText" text="入">
      <formula>NOT(ISERROR(SEARCH("入",F132)))</formula>
    </cfRule>
    <cfRule type="containsText" dxfId="3976" priority="688" operator="containsText" text="入,退">
      <formula>NOT(ISERROR(SEARCH("入,退",F132)))</formula>
    </cfRule>
    <cfRule type="containsText" dxfId="3975" priority="689" operator="containsText" text="入,退">
      <formula>NOT(ISERROR(SEARCH("入,退",F132)))</formula>
    </cfRule>
    <cfRule type="cellIs" dxfId="3974" priority="690" operator="equal">
      <formula>"休"</formula>
    </cfRule>
  </conditionalFormatting>
  <conditionalFormatting sqref="F132:AJ135">
    <cfRule type="containsText" dxfId="3973" priority="685" operator="containsText" text="外">
      <formula>NOT(ISERROR(SEARCH("外",F132)))</formula>
    </cfRule>
  </conditionalFormatting>
  <conditionalFormatting sqref="F132:AJ135">
    <cfRule type="containsText" dxfId="3972" priority="684" operator="containsText" text="－">
      <formula>NOT(ISERROR(SEARCH("－",F132)))</formula>
    </cfRule>
  </conditionalFormatting>
  <conditionalFormatting sqref="F137:AJ140">
    <cfRule type="containsText" dxfId="3971" priority="679" operator="containsText" text="退">
      <formula>NOT(ISERROR(SEARCH("退",F137)))</formula>
    </cfRule>
    <cfRule type="containsText" dxfId="3970" priority="680" operator="containsText" text="入">
      <formula>NOT(ISERROR(SEARCH("入",F137)))</formula>
    </cfRule>
    <cfRule type="containsText" dxfId="3969" priority="681" operator="containsText" text="入,退">
      <formula>NOT(ISERROR(SEARCH("入,退",F137)))</formula>
    </cfRule>
    <cfRule type="containsText" dxfId="3968" priority="682" operator="containsText" text="入,退">
      <formula>NOT(ISERROR(SEARCH("入,退",F137)))</formula>
    </cfRule>
    <cfRule type="cellIs" dxfId="3967" priority="683" operator="equal">
      <formula>"休"</formula>
    </cfRule>
  </conditionalFormatting>
  <conditionalFormatting sqref="F137:AJ140">
    <cfRule type="containsText" dxfId="3966" priority="678" operator="containsText" text="外">
      <formula>NOT(ISERROR(SEARCH("外",F137)))</formula>
    </cfRule>
  </conditionalFormatting>
  <conditionalFormatting sqref="F137:AJ140">
    <cfRule type="containsText" dxfId="3965" priority="677" operator="containsText" text="－">
      <formula>NOT(ISERROR(SEARCH("－",F137)))</formula>
    </cfRule>
  </conditionalFormatting>
  <conditionalFormatting sqref="F126:G126">
    <cfRule type="containsText" dxfId="3964" priority="672" operator="containsText" text="退">
      <formula>NOT(ISERROR(SEARCH("退",F126)))</formula>
    </cfRule>
    <cfRule type="containsText" dxfId="3963" priority="673" operator="containsText" text="入">
      <formula>NOT(ISERROR(SEARCH("入",F126)))</formula>
    </cfRule>
    <cfRule type="containsText" dxfId="3962" priority="674" operator="containsText" text="入,退">
      <formula>NOT(ISERROR(SEARCH("入,退",F126)))</formula>
    </cfRule>
    <cfRule type="containsText" dxfId="3961" priority="675" operator="containsText" text="入,退">
      <formula>NOT(ISERROR(SEARCH("入,退",F126)))</formula>
    </cfRule>
    <cfRule type="cellIs" dxfId="3960" priority="676" operator="equal">
      <formula>"休"</formula>
    </cfRule>
  </conditionalFormatting>
  <conditionalFormatting sqref="F126:G126">
    <cfRule type="containsText" dxfId="3959" priority="671" operator="containsText" text="外">
      <formula>NOT(ISERROR(SEARCH("外",F126)))</formula>
    </cfRule>
  </conditionalFormatting>
  <conditionalFormatting sqref="F126:G126">
    <cfRule type="containsText" dxfId="3958" priority="670" operator="containsText" text="－">
      <formula>NOT(ISERROR(SEARCH("－",F126)))</formula>
    </cfRule>
  </conditionalFormatting>
  <conditionalFormatting sqref="J127:K127">
    <cfRule type="containsText" dxfId="3957" priority="665" operator="containsText" text="退">
      <formula>NOT(ISERROR(SEARCH("退",J127)))</formula>
    </cfRule>
    <cfRule type="containsText" dxfId="3956" priority="666" operator="containsText" text="入">
      <formula>NOT(ISERROR(SEARCH("入",J127)))</formula>
    </cfRule>
    <cfRule type="containsText" dxfId="3955" priority="667" operator="containsText" text="入,退">
      <formula>NOT(ISERROR(SEARCH("入,退",J127)))</formula>
    </cfRule>
    <cfRule type="containsText" dxfId="3954" priority="668" operator="containsText" text="入,退">
      <formula>NOT(ISERROR(SEARCH("入,退",J127)))</formula>
    </cfRule>
    <cfRule type="cellIs" dxfId="3953" priority="669" operator="equal">
      <formula>"休"</formula>
    </cfRule>
  </conditionalFormatting>
  <conditionalFormatting sqref="J127:K127">
    <cfRule type="containsText" dxfId="3952" priority="664" operator="containsText" text="外">
      <formula>NOT(ISERROR(SEARCH("外",J127)))</formula>
    </cfRule>
  </conditionalFormatting>
  <conditionalFormatting sqref="J127:K127">
    <cfRule type="containsText" dxfId="3951" priority="663" operator="containsText" text="－">
      <formula>NOT(ISERROR(SEARCH("－",J127)))</formula>
    </cfRule>
  </conditionalFormatting>
  <conditionalFormatting sqref="F129">
    <cfRule type="containsText" dxfId="3950" priority="658" operator="containsText" text="退">
      <formula>NOT(ISERROR(SEARCH("退",F129)))</formula>
    </cfRule>
    <cfRule type="containsText" dxfId="3949" priority="659" operator="containsText" text="入">
      <formula>NOT(ISERROR(SEARCH("入",F129)))</formula>
    </cfRule>
    <cfRule type="containsText" dxfId="3948" priority="660" operator="containsText" text="入,退">
      <formula>NOT(ISERROR(SEARCH("入,退",F129)))</formula>
    </cfRule>
    <cfRule type="containsText" dxfId="3947" priority="661" operator="containsText" text="入,退">
      <formula>NOT(ISERROR(SEARCH("入,退",F129)))</formula>
    </cfRule>
    <cfRule type="cellIs" dxfId="3946" priority="662" operator="equal">
      <formula>"休"</formula>
    </cfRule>
  </conditionalFormatting>
  <conditionalFormatting sqref="F129">
    <cfRule type="containsText" dxfId="3945" priority="657" operator="containsText" text="外">
      <formula>NOT(ISERROR(SEARCH("外",F129)))</formula>
    </cfRule>
  </conditionalFormatting>
  <conditionalFormatting sqref="F129">
    <cfRule type="containsText" dxfId="3944" priority="656" operator="containsText" text="－">
      <formula>NOT(ISERROR(SEARCH("－",F129)))</formula>
    </cfRule>
  </conditionalFormatting>
  <conditionalFormatting sqref="M129">
    <cfRule type="containsText" dxfId="3943" priority="651" operator="containsText" text="退">
      <formula>NOT(ISERROR(SEARCH("退",M129)))</formula>
    </cfRule>
    <cfRule type="containsText" dxfId="3942" priority="652" operator="containsText" text="入">
      <formula>NOT(ISERROR(SEARCH("入",M129)))</formula>
    </cfRule>
    <cfRule type="containsText" dxfId="3941" priority="653" operator="containsText" text="入,退">
      <formula>NOT(ISERROR(SEARCH("入,退",M129)))</formula>
    </cfRule>
    <cfRule type="containsText" dxfId="3940" priority="654" operator="containsText" text="入,退">
      <formula>NOT(ISERROR(SEARCH("入,退",M129)))</formula>
    </cfRule>
    <cfRule type="cellIs" dxfId="3939" priority="655" operator="equal">
      <formula>"休"</formula>
    </cfRule>
  </conditionalFormatting>
  <conditionalFormatting sqref="M129">
    <cfRule type="containsText" dxfId="3938" priority="650" operator="containsText" text="外">
      <formula>NOT(ISERROR(SEARCH("外",M129)))</formula>
    </cfRule>
  </conditionalFormatting>
  <conditionalFormatting sqref="M129">
    <cfRule type="containsText" dxfId="3937" priority="649" operator="containsText" text="－">
      <formula>NOT(ISERROR(SEARCH("－",M129)))</formula>
    </cfRule>
  </conditionalFormatting>
  <conditionalFormatting sqref="T129">
    <cfRule type="containsText" dxfId="3936" priority="644" operator="containsText" text="退">
      <formula>NOT(ISERROR(SEARCH("退",T129)))</formula>
    </cfRule>
    <cfRule type="containsText" dxfId="3935" priority="645" operator="containsText" text="入">
      <formula>NOT(ISERROR(SEARCH("入",T129)))</formula>
    </cfRule>
    <cfRule type="containsText" dxfId="3934" priority="646" operator="containsText" text="入,退">
      <formula>NOT(ISERROR(SEARCH("入,退",T129)))</formula>
    </cfRule>
    <cfRule type="containsText" dxfId="3933" priority="647" operator="containsText" text="入,退">
      <formula>NOT(ISERROR(SEARCH("入,退",T129)))</formula>
    </cfRule>
    <cfRule type="cellIs" dxfId="3932" priority="648" operator="equal">
      <formula>"休"</formula>
    </cfRule>
  </conditionalFormatting>
  <conditionalFormatting sqref="T129">
    <cfRule type="containsText" dxfId="3931" priority="643" operator="containsText" text="外">
      <formula>NOT(ISERROR(SEARCH("外",T129)))</formula>
    </cfRule>
  </conditionalFormatting>
  <conditionalFormatting sqref="T129">
    <cfRule type="containsText" dxfId="3930" priority="642" operator="containsText" text="－">
      <formula>NOT(ISERROR(SEARCH("－",T129)))</formula>
    </cfRule>
  </conditionalFormatting>
  <conditionalFormatting sqref="N127:P127">
    <cfRule type="containsText" dxfId="3929" priority="637" operator="containsText" text="退">
      <formula>NOT(ISERROR(SEARCH("退",N127)))</formula>
    </cfRule>
    <cfRule type="containsText" dxfId="3928" priority="638" operator="containsText" text="入">
      <formula>NOT(ISERROR(SEARCH("入",N127)))</formula>
    </cfRule>
    <cfRule type="containsText" dxfId="3927" priority="639" operator="containsText" text="入,退">
      <formula>NOT(ISERROR(SEARCH("入,退",N127)))</formula>
    </cfRule>
    <cfRule type="containsText" dxfId="3926" priority="640" operator="containsText" text="入,退">
      <formula>NOT(ISERROR(SEARCH("入,退",N127)))</formula>
    </cfRule>
    <cfRule type="cellIs" dxfId="3925" priority="641" operator="equal">
      <formula>"休"</formula>
    </cfRule>
  </conditionalFormatting>
  <conditionalFormatting sqref="N127:P127">
    <cfRule type="containsText" dxfId="3924" priority="636" operator="containsText" text="外">
      <formula>NOT(ISERROR(SEARCH("外",N127)))</formula>
    </cfRule>
  </conditionalFormatting>
  <conditionalFormatting sqref="N127:P127">
    <cfRule type="containsText" dxfId="3923" priority="635" operator="containsText" text="－">
      <formula>NOT(ISERROR(SEARCH("－",N127)))</formula>
    </cfRule>
  </conditionalFormatting>
  <conditionalFormatting sqref="Q127:R127">
    <cfRule type="containsText" dxfId="3922" priority="630" operator="containsText" text="退">
      <formula>NOT(ISERROR(SEARCH("退",Q127)))</formula>
    </cfRule>
    <cfRule type="containsText" dxfId="3921" priority="631" operator="containsText" text="入">
      <formula>NOT(ISERROR(SEARCH("入",Q127)))</formula>
    </cfRule>
    <cfRule type="containsText" dxfId="3920" priority="632" operator="containsText" text="入,退">
      <formula>NOT(ISERROR(SEARCH("入,退",Q127)))</formula>
    </cfRule>
    <cfRule type="containsText" dxfId="3919" priority="633" operator="containsText" text="入,退">
      <formula>NOT(ISERROR(SEARCH("入,退",Q127)))</formula>
    </cfRule>
    <cfRule type="cellIs" dxfId="3918" priority="634" operator="equal">
      <formula>"休"</formula>
    </cfRule>
  </conditionalFormatting>
  <conditionalFormatting sqref="Q127:R127">
    <cfRule type="containsText" dxfId="3917" priority="629" operator="containsText" text="外">
      <formula>NOT(ISERROR(SEARCH("外",Q127)))</formula>
    </cfRule>
  </conditionalFormatting>
  <conditionalFormatting sqref="Q127:R127">
    <cfRule type="containsText" dxfId="3916" priority="628" operator="containsText" text="－">
      <formula>NOT(ISERROR(SEARCH("－",Q127)))</formula>
    </cfRule>
  </conditionalFormatting>
  <conditionalFormatting sqref="U127:W127">
    <cfRule type="containsText" dxfId="3915" priority="623" operator="containsText" text="退">
      <formula>NOT(ISERROR(SEARCH("退",U127)))</formula>
    </cfRule>
    <cfRule type="containsText" dxfId="3914" priority="624" operator="containsText" text="入">
      <formula>NOT(ISERROR(SEARCH("入",U127)))</formula>
    </cfRule>
    <cfRule type="containsText" dxfId="3913" priority="625" operator="containsText" text="入,退">
      <formula>NOT(ISERROR(SEARCH("入,退",U127)))</formula>
    </cfRule>
    <cfRule type="containsText" dxfId="3912" priority="626" operator="containsText" text="入,退">
      <formula>NOT(ISERROR(SEARCH("入,退",U127)))</formula>
    </cfRule>
    <cfRule type="cellIs" dxfId="3911" priority="627" operator="equal">
      <formula>"休"</formula>
    </cfRule>
  </conditionalFormatting>
  <conditionalFormatting sqref="U127:W127">
    <cfRule type="containsText" dxfId="3910" priority="622" operator="containsText" text="外">
      <formula>NOT(ISERROR(SEARCH("外",U127)))</formula>
    </cfRule>
  </conditionalFormatting>
  <conditionalFormatting sqref="U127:W127">
    <cfRule type="containsText" dxfId="3909" priority="621" operator="containsText" text="－">
      <formula>NOT(ISERROR(SEARCH("－",U127)))</formula>
    </cfRule>
  </conditionalFormatting>
  <conditionalFormatting sqref="X127:Y127">
    <cfRule type="containsText" dxfId="3908" priority="616" operator="containsText" text="退">
      <formula>NOT(ISERROR(SEARCH("退",X127)))</formula>
    </cfRule>
    <cfRule type="containsText" dxfId="3907" priority="617" operator="containsText" text="入">
      <formula>NOT(ISERROR(SEARCH("入",X127)))</formula>
    </cfRule>
    <cfRule type="containsText" dxfId="3906" priority="618" operator="containsText" text="入,退">
      <formula>NOT(ISERROR(SEARCH("入,退",X127)))</formula>
    </cfRule>
    <cfRule type="containsText" dxfId="3905" priority="619" operator="containsText" text="入,退">
      <formula>NOT(ISERROR(SEARCH("入,退",X127)))</formula>
    </cfRule>
    <cfRule type="cellIs" dxfId="3904" priority="620" operator="equal">
      <formula>"休"</formula>
    </cfRule>
  </conditionalFormatting>
  <conditionalFormatting sqref="X127:Y127">
    <cfRule type="containsText" dxfId="3903" priority="615" operator="containsText" text="外">
      <formula>NOT(ISERROR(SEARCH("外",X127)))</formula>
    </cfRule>
  </conditionalFormatting>
  <conditionalFormatting sqref="X127:Y127">
    <cfRule type="containsText" dxfId="3902" priority="614" operator="containsText" text="－">
      <formula>NOT(ISERROR(SEARCH("－",X127)))</formula>
    </cfRule>
  </conditionalFormatting>
  <conditionalFormatting sqref="AE127:AF127">
    <cfRule type="containsText" dxfId="3901" priority="609" operator="containsText" text="退">
      <formula>NOT(ISERROR(SEARCH("退",AE127)))</formula>
    </cfRule>
    <cfRule type="containsText" dxfId="3900" priority="610" operator="containsText" text="入">
      <formula>NOT(ISERROR(SEARCH("入",AE127)))</formula>
    </cfRule>
    <cfRule type="containsText" dxfId="3899" priority="611" operator="containsText" text="入,退">
      <formula>NOT(ISERROR(SEARCH("入,退",AE127)))</formula>
    </cfRule>
    <cfRule type="containsText" dxfId="3898" priority="612" operator="containsText" text="入,退">
      <formula>NOT(ISERROR(SEARCH("入,退",AE127)))</formula>
    </cfRule>
    <cfRule type="cellIs" dxfId="3897" priority="613" operator="equal">
      <formula>"休"</formula>
    </cfRule>
  </conditionalFormatting>
  <conditionalFormatting sqref="AE127:AF127">
    <cfRule type="containsText" dxfId="3896" priority="608" operator="containsText" text="外">
      <formula>NOT(ISERROR(SEARCH("外",AE127)))</formula>
    </cfRule>
  </conditionalFormatting>
  <conditionalFormatting sqref="AE127:AF127">
    <cfRule type="containsText" dxfId="3895" priority="607" operator="containsText" text="－">
      <formula>NOT(ISERROR(SEARCH("－",AE127)))</formula>
    </cfRule>
  </conditionalFormatting>
  <conditionalFormatting sqref="H126:I126">
    <cfRule type="containsText" dxfId="3894" priority="602" operator="containsText" text="退">
      <formula>NOT(ISERROR(SEARCH("退",H126)))</formula>
    </cfRule>
    <cfRule type="containsText" dxfId="3893" priority="603" operator="containsText" text="入">
      <formula>NOT(ISERROR(SEARCH("入",H126)))</formula>
    </cfRule>
    <cfRule type="containsText" dxfId="3892" priority="604" operator="containsText" text="入,退">
      <formula>NOT(ISERROR(SEARCH("入,退",H126)))</formula>
    </cfRule>
    <cfRule type="containsText" dxfId="3891" priority="605" operator="containsText" text="入,退">
      <formula>NOT(ISERROR(SEARCH("入,退",H126)))</formula>
    </cfRule>
    <cfRule type="cellIs" dxfId="3890" priority="606" operator="equal">
      <formula>"休"</formula>
    </cfRule>
  </conditionalFormatting>
  <conditionalFormatting sqref="H126:I126">
    <cfRule type="containsText" dxfId="3889" priority="601" operator="containsText" text="外">
      <formula>NOT(ISERROR(SEARCH("外",H126)))</formula>
    </cfRule>
  </conditionalFormatting>
  <conditionalFormatting sqref="H126:I126">
    <cfRule type="containsText" dxfId="3888" priority="600" operator="containsText" text="－">
      <formula>NOT(ISERROR(SEARCH("－",H126)))</formula>
    </cfRule>
  </conditionalFormatting>
  <conditionalFormatting sqref="O126:P126">
    <cfRule type="containsText" dxfId="3887" priority="595" operator="containsText" text="退">
      <formula>NOT(ISERROR(SEARCH("退",O126)))</formula>
    </cfRule>
    <cfRule type="containsText" dxfId="3886" priority="596" operator="containsText" text="入">
      <formula>NOT(ISERROR(SEARCH("入",O126)))</formula>
    </cfRule>
    <cfRule type="containsText" dxfId="3885" priority="597" operator="containsText" text="入,退">
      <formula>NOT(ISERROR(SEARCH("入,退",O126)))</formula>
    </cfRule>
    <cfRule type="containsText" dxfId="3884" priority="598" operator="containsText" text="入,退">
      <formula>NOT(ISERROR(SEARCH("入,退",O126)))</formula>
    </cfRule>
    <cfRule type="cellIs" dxfId="3883" priority="599" operator="equal">
      <formula>"休"</formula>
    </cfRule>
  </conditionalFormatting>
  <conditionalFormatting sqref="O126:P126">
    <cfRule type="containsText" dxfId="3882" priority="594" operator="containsText" text="外">
      <formula>NOT(ISERROR(SEARCH("外",O126)))</formula>
    </cfRule>
  </conditionalFormatting>
  <conditionalFormatting sqref="O126:P126">
    <cfRule type="containsText" dxfId="3881" priority="593" operator="containsText" text="－">
      <formula>NOT(ISERROR(SEARCH("－",O126)))</formula>
    </cfRule>
  </conditionalFormatting>
  <conditionalFormatting sqref="V126:W126">
    <cfRule type="containsText" dxfId="3880" priority="588" operator="containsText" text="退">
      <formula>NOT(ISERROR(SEARCH("退",V126)))</formula>
    </cfRule>
    <cfRule type="containsText" dxfId="3879" priority="589" operator="containsText" text="入">
      <formula>NOT(ISERROR(SEARCH("入",V126)))</formula>
    </cfRule>
    <cfRule type="containsText" dxfId="3878" priority="590" operator="containsText" text="入,退">
      <formula>NOT(ISERROR(SEARCH("入,退",V126)))</formula>
    </cfRule>
    <cfRule type="containsText" dxfId="3877" priority="591" operator="containsText" text="入,退">
      <formula>NOT(ISERROR(SEARCH("入,退",V126)))</formula>
    </cfRule>
    <cfRule type="cellIs" dxfId="3876" priority="592" operator="equal">
      <formula>"休"</formula>
    </cfRule>
  </conditionalFormatting>
  <conditionalFormatting sqref="V126:W126">
    <cfRule type="containsText" dxfId="3875" priority="587" operator="containsText" text="外">
      <formula>NOT(ISERROR(SEARCH("外",V126)))</formula>
    </cfRule>
  </conditionalFormatting>
  <conditionalFormatting sqref="V126:W126">
    <cfRule type="containsText" dxfId="3874" priority="586" operator="containsText" text="－">
      <formula>NOT(ISERROR(SEARCH("－",V126)))</formula>
    </cfRule>
  </conditionalFormatting>
  <conditionalFormatting sqref="AC126:AD126">
    <cfRule type="containsText" dxfId="3873" priority="581" operator="containsText" text="退">
      <formula>NOT(ISERROR(SEARCH("退",AC126)))</formula>
    </cfRule>
    <cfRule type="containsText" dxfId="3872" priority="582" operator="containsText" text="入">
      <formula>NOT(ISERROR(SEARCH("入",AC126)))</formula>
    </cfRule>
    <cfRule type="containsText" dxfId="3871" priority="583" operator="containsText" text="入,退">
      <formula>NOT(ISERROR(SEARCH("入,退",AC126)))</formula>
    </cfRule>
    <cfRule type="containsText" dxfId="3870" priority="584" operator="containsText" text="入,退">
      <formula>NOT(ISERROR(SEARCH("入,退",AC126)))</formula>
    </cfRule>
    <cfRule type="cellIs" dxfId="3869" priority="585" operator="equal">
      <formula>"休"</formula>
    </cfRule>
  </conditionalFormatting>
  <conditionalFormatting sqref="AC126:AD126">
    <cfRule type="containsText" dxfId="3868" priority="580" operator="containsText" text="外">
      <formula>NOT(ISERROR(SEARCH("外",AC126)))</formula>
    </cfRule>
  </conditionalFormatting>
  <conditionalFormatting sqref="AC126:AD126">
    <cfRule type="containsText" dxfId="3867" priority="579" operator="containsText" text="－">
      <formula>NOT(ISERROR(SEARCH("－",AC126)))</formula>
    </cfRule>
  </conditionalFormatting>
  <conditionalFormatting sqref="Z127:AA127">
    <cfRule type="containsText" dxfId="3866" priority="574" operator="containsText" text="退">
      <formula>NOT(ISERROR(SEARCH("退",Z127)))</formula>
    </cfRule>
    <cfRule type="containsText" dxfId="3865" priority="575" operator="containsText" text="入">
      <formula>NOT(ISERROR(SEARCH("入",Z127)))</formula>
    </cfRule>
    <cfRule type="containsText" dxfId="3864" priority="576" operator="containsText" text="入,退">
      <formula>NOT(ISERROR(SEARCH("入,退",Z127)))</formula>
    </cfRule>
    <cfRule type="containsText" dxfId="3863" priority="577" operator="containsText" text="入,退">
      <formula>NOT(ISERROR(SEARCH("入,退",Z127)))</formula>
    </cfRule>
    <cfRule type="cellIs" dxfId="3862" priority="578" operator="equal">
      <formula>"休"</formula>
    </cfRule>
  </conditionalFormatting>
  <conditionalFormatting sqref="Z127:AA127">
    <cfRule type="containsText" dxfId="3861" priority="573" operator="containsText" text="外">
      <formula>NOT(ISERROR(SEARCH("外",Z127)))</formula>
    </cfRule>
  </conditionalFormatting>
  <conditionalFormatting sqref="Z127:AA127">
    <cfRule type="containsText" dxfId="3860" priority="572" operator="containsText" text="－">
      <formula>NOT(ISERROR(SEARCH("－",Z127)))</formula>
    </cfRule>
  </conditionalFormatting>
  <conditionalFormatting sqref="AB127:AD127">
    <cfRule type="containsText" dxfId="3859" priority="567" operator="containsText" text="退">
      <formula>NOT(ISERROR(SEARCH("退",AB127)))</formula>
    </cfRule>
    <cfRule type="containsText" dxfId="3858" priority="568" operator="containsText" text="入">
      <formula>NOT(ISERROR(SEARCH("入",AB127)))</formula>
    </cfRule>
    <cfRule type="containsText" dxfId="3857" priority="569" operator="containsText" text="入,退">
      <formula>NOT(ISERROR(SEARCH("入,退",AB127)))</formula>
    </cfRule>
    <cfRule type="containsText" dxfId="3856" priority="570" operator="containsText" text="入,退">
      <formula>NOT(ISERROR(SEARCH("入,退",AB127)))</formula>
    </cfRule>
    <cfRule type="cellIs" dxfId="3855" priority="571" operator="equal">
      <formula>"休"</formula>
    </cfRule>
  </conditionalFormatting>
  <conditionalFormatting sqref="AB127:AD127">
    <cfRule type="containsText" dxfId="3854" priority="566" operator="containsText" text="外">
      <formula>NOT(ISERROR(SEARCH("外",AB127)))</formula>
    </cfRule>
  </conditionalFormatting>
  <conditionalFormatting sqref="AB127:AD127">
    <cfRule type="containsText" dxfId="3853" priority="565" operator="containsText" text="－">
      <formula>NOT(ISERROR(SEARCH("－",AB127)))</formula>
    </cfRule>
  </conditionalFormatting>
  <conditionalFormatting sqref="F148:AJ148">
    <cfRule type="containsText" dxfId="3852" priority="563" operator="containsText" text="日">
      <formula>NOT(ISERROR(SEARCH("日",F148)))</formula>
    </cfRule>
    <cfRule type="containsText" dxfId="3851" priority="564" operator="containsText" text="土">
      <formula>NOT(ISERROR(SEARCH("土",F148)))</formula>
    </cfRule>
  </conditionalFormatting>
  <conditionalFormatting sqref="F148:AJ148">
    <cfRule type="containsText" dxfId="3850" priority="556" operator="containsText" text="その他">
      <formula>NOT(ISERROR(SEARCH("その他",F148)))</formula>
    </cfRule>
    <cfRule type="containsText" dxfId="3849" priority="557" operator="containsText" text="冬休">
      <formula>NOT(ISERROR(SEARCH("冬休",F148)))</formula>
    </cfRule>
    <cfRule type="containsText" dxfId="3848" priority="558" operator="containsText" text="夏休">
      <formula>NOT(ISERROR(SEARCH("夏休",F148)))</formula>
    </cfRule>
    <cfRule type="containsText" dxfId="3847" priority="559" operator="containsText" text="製作">
      <formula>NOT(ISERROR(SEARCH("製作",F148)))</formula>
    </cfRule>
    <cfRule type="cellIs" dxfId="3846" priority="560" operator="equal">
      <formula>"中止,製作"</formula>
    </cfRule>
    <cfRule type="containsText" dxfId="3845" priority="561" operator="containsText" text="中止,製作,夏休,冬休,その他">
      <formula>NOT(ISERROR(SEARCH("中止,製作,夏休,冬休,その他",F148)))</formula>
    </cfRule>
    <cfRule type="containsText" dxfId="3844" priority="562" operator="containsText" text="中止">
      <formula>NOT(ISERROR(SEARCH("中止",F148)))</formula>
    </cfRule>
  </conditionalFormatting>
  <conditionalFormatting sqref="F155:AJ155">
    <cfRule type="containsText" dxfId="3843" priority="554" operator="containsText" text="日">
      <formula>NOT(ISERROR(SEARCH("日",F155)))</formula>
    </cfRule>
    <cfRule type="containsText" dxfId="3842" priority="555" operator="containsText" text="土">
      <formula>NOT(ISERROR(SEARCH("土",F155)))</formula>
    </cfRule>
  </conditionalFormatting>
  <conditionalFormatting sqref="F155:AJ155">
    <cfRule type="containsText" dxfId="3841" priority="547" operator="containsText" text="その他">
      <formula>NOT(ISERROR(SEARCH("その他",F155)))</formula>
    </cfRule>
    <cfRule type="containsText" dxfId="3840" priority="548" operator="containsText" text="冬休">
      <formula>NOT(ISERROR(SEARCH("冬休",F155)))</formula>
    </cfRule>
    <cfRule type="containsText" dxfId="3839" priority="549" operator="containsText" text="夏休">
      <formula>NOT(ISERROR(SEARCH("夏休",F155)))</formula>
    </cfRule>
    <cfRule type="containsText" dxfId="3838" priority="550" operator="containsText" text="製作">
      <formula>NOT(ISERROR(SEARCH("製作",F155)))</formula>
    </cfRule>
    <cfRule type="cellIs" dxfId="3837" priority="551" operator="equal">
      <formula>"中止,製作"</formula>
    </cfRule>
    <cfRule type="containsText" dxfId="3836" priority="552" operator="containsText" text="中止,製作,夏休,冬休,その他">
      <formula>NOT(ISERROR(SEARCH("中止,製作,夏休,冬休,その他",F155)))</formula>
    </cfRule>
    <cfRule type="containsText" dxfId="3835" priority="553" operator="containsText" text="中止">
      <formula>NOT(ISERROR(SEARCH("中止",F155)))</formula>
    </cfRule>
  </conditionalFormatting>
  <conditionalFormatting sqref="F160:AJ160">
    <cfRule type="containsText" dxfId="3834" priority="545" operator="containsText" text="日">
      <formula>NOT(ISERROR(SEARCH("日",F160)))</formula>
    </cfRule>
    <cfRule type="containsText" dxfId="3833" priority="546" operator="containsText" text="土">
      <formula>NOT(ISERROR(SEARCH("土",F160)))</formula>
    </cfRule>
  </conditionalFormatting>
  <conditionalFormatting sqref="F160:AJ160">
    <cfRule type="containsText" dxfId="3832" priority="538" operator="containsText" text="その他">
      <formula>NOT(ISERROR(SEARCH("その他",F160)))</formula>
    </cfRule>
    <cfRule type="containsText" dxfId="3831" priority="539" operator="containsText" text="冬休">
      <formula>NOT(ISERROR(SEARCH("冬休",F160)))</formula>
    </cfRule>
    <cfRule type="containsText" dxfId="3830" priority="540" operator="containsText" text="夏休">
      <formula>NOT(ISERROR(SEARCH("夏休",F160)))</formula>
    </cfRule>
    <cfRule type="containsText" dxfId="3829" priority="541" operator="containsText" text="製作">
      <formula>NOT(ISERROR(SEARCH("製作",F160)))</formula>
    </cfRule>
    <cfRule type="cellIs" dxfId="3828" priority="542" operator="equal">
      <formula>"中止,製作"</formula>
    </cfRule>
    <cfRule type="containsText" dxfId="3827" priority="543" operator="containsText" text="中止,製作,夏休,冬休,その他">
      <formula>NOT(ISERROR(SEARCH("中止,製作,夏休,冬休,その他",F160)))</formula>
    </cfRule>
    <cfRule type="containsText" dxfId="3826"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3825" priority="533" operator="containsText" text="退">
      <formula>NOT(ISERROR(SEARCH("退",F149)))</formula>
    </cfRule>
    <cfRule type="containsText" dxfId="3824" priority="534" operator="containsText" text="入">
      <formula>NOT(ISERROR(SEARCH("入",F149)))</formula>
    </cfRule>
    <cfRule type="containsText" dxfId="3823" priority="535" operator="containsText" text="入,退">
      <formula>NOT(ISERROR(SEARCH("入,退",F149)))</formula>
    </cfRule>
    <cfRule type="containsText" dxfId="3822" priority="536" operator="containsText" text="入,退">
      <formula>NOT(ISERROR(SEARCH("入,退",F149)))</formula>
    </cfRule>
    <cfRule type="cellIs" dxfId="3821" priority="537" operator="equal">
      <formula>"休"</formula>
    </cfRule>
  </conditionalFormatting>
  <conditionalFormatting sqref="F151:I151 L151:M151 AG151:AJ151 F154:AJ154 G153:L153 J150:N150 F152:AJ152 N153:S153 U153:AJ153 F149:AJ149 Q150:U150 X150:AB150 AE150:AJ150">
    <cfRule type="containsText" dxfId="3820"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3819" priority="531" operator="containsText" text="－">
      <formula>NOT(ISERROR(SEARCH("－",F149)))</formula>
    </cfRule>
  </conditionalFormatting>
  <conditionalFormatting sqref="F156:AJ159">
    <cfRule type="containsText" dxfId="3818" priority="526" operator="containsText" text="退">
      <formula>NOT(ISERROR(SEARCH("退",F156)))</formula>
    </cfRule>
    <cfRule type="containsText" dxfId="3817" priority="527" operator="containsText" text="入">
      <formula>NOT(ISERROR(SEARCH("入",F156)))</formula>
    </cfRule>
    <cfRule type="containsText" dxfId="3816" priority="528" operator="containsText" text="入,退">
      <formula>NOT(ISERROR(SEARCH("入,退",F156)))</formula>
    </cfRule>
    <cfRule type="containsText" dxfId="3815" priority="529" operator="containsText" text="入,退">
      <formula>NOT(ISERROR(SEARCH("入,退",F156)))</formula>
    </cfRule>
    <cfRule type="cellIs" dxfId="3814" priority="530" operator="equal">
      <formula>"休"</formula>
    </cfRule>
  </conditionalFormatting>
  <conditionalFormatting sqref="F156:AJ159">
    <cfRule type="containsText" dxfId="3813" priority="525" operator="containsText" text="外">
      <formula>NOT(ISERROR(SEARCH("外",F156)))</formula>
    </cfRule>
  </conditionalFormatting>
  <conditionalFormatting sqref="F156:AJ159">
    <cfRule type="containsText" dxfId="3812" priority="524" operator="containsText" text="－">
      <formula>NOT(ISERROR(SEARCH("－",F156)))</formula>
    </cfRule>
  </conditionalFormatting>
  <conditionalFormatting sqref="F161:AJ164">
    <cfRule type="containsText" dxfId="3811" priority="519" operator="containsText" text="退">
      <formula>NOT(ISERROR(SEARCH("退",F161)))</formula>
    </cfRule>
    <cfRule type="containsText" dxfId="3810" priority="520" operator="containsText" text="入">
      <formula>NOT(ISERROR(SEARCH("入",F161)))</formula>
    </cfRule>
    <cfRule type="containsText" dxfId="3809" priority="521" operator="containsText" text="入,退">
      <formula>NOT(ISERROR(SEARCH("入,退",F161)))</formula>
    </cfRule>
    <cfRule type="containsText" dxfId="3808" priority="522" operator="containsText" text="入,退">
      <formula>NOT(ISERROR(SEARCH("入,退",F161)))</formula>
    </cfRule>
    <cfRule type="cellIs" dxfId="3807" priority="523" operator="equal">
      <formula>"休"</formula>
    </cfRule>
  </conditionalFormatting>
  <conditionalFormatting sqref="F161:AJ164">
    <cfRule type="containsText" dxfId="3806" priority="518" operator="containsText" text="外">
      <formula>NOT(ISERROR(SEARCH("外",F161)))</formula>
    </cfRule>
  </conditionalFormatting>
  <conditionalFormatting sqref="F161:AJ164">
    <cfRule type="containsText" dxfId="3805" priority="517" operator="containsText" text="－">
      <formula>NOT(ISERROR(SEARCH("－",F161)))</formula>
    </cfRule>
  </conditionalFormatting>
  <conditionalFormatting sqref="F150:G150">
    <cfRule type="containsText" dxfId="3804" priority="512" operator="containsText" text="退">
      <formula>NOT(ISERROR(SEARCH("退",F150)))</formula>
    </cfRule>
    <cfRule type="containsText" dxfId="3803" priority="513" operator="containsText" text="入">
      <formula>NOT(ISERROR(SEARCH("入",F150)))</formula>
    </cfRule>
    <cfRule type="containsText" dxfId="3802" priority="514" operator="containsText" text="入,退">
      <formula>NOT(ISERROR(SEARCH("入,退",F150)))</formula>
    </cfRule>
    <cfRule type="containsText" dxfId="3801" priority="515" operator="containsText" text="入,退">
      <formula>NOT(ISERROR(SEARCH("入,退",F150)))</formula>
    </cfRule>
    <cfRule type="cellIs" dxfId="3800" priority="516" operator="equal">
      <formula>"休"</formula>
    </cfRule>
  </conditionalFormatting>
  <conditionalFormatting sqref="F150:G150">
    <cfRule type="containsText" dxfId="3799" priority="511" operator="containsText" text="外">
      <formula>NOT(ISERROR(SEARCH("外",F150)))</formula>
    </cfRule>
  </conditionalFormatting>
  <conditionalFormatting sqref="F150:G150">
    <cfRule type="containsText" dxfId="3798" priority="510" operator="containsText" text="－">
      <formula>NOT(ISERROR(SEARCH("－",F150)))</formula>
    </cfRule>
  </conditionalFormatting>
  <conditionalFormatting sqref="J151:K151">
    <cfRule type="containsText" dxfId="3797" priority="505" operator="containsText" text="退">
      <formula>NOT(ISERROR(SEARCH("退",J151)))</formula>
    </cfRule>
    <cfRule type="containsText" dxfId="3796" priority="506" operator="containsText" text="入">
      <formula>NOT(ISERROR(SEARCH("入",J151)))</formula>
    </cfRule>
    <cfRule type="containsText" dxfId="3795" priority="507" operator="containsText" text="入,退">
      <formula>NOT(ISERROR(SEARCH("入,退",J151)))</formula>
    </cfRule>
    <cfRule type="containsText" dxfId="3794" priority="508" operator="containsText" text="入,退">
      <formula>NOT(ISERROR(SEARCH("入,退",J151)))</formula>
    </cfRule>
    <cfRule type="cellIs" dxfId="3793" priority="509" operator="equal">
      <formula>"休"</formula>
    </cfRule>
  </conditionalFormatting>
  <conditionalFormatting sqref="J151:K151">
    <cfRule type="containsText" dxfId="3792" priority="504" operator="containsText" text="外">
      <formula>NOT(ISERROR(SEARCH("外",J151)))</formula>
    </cfRule>
  </conditionalFormatting>
  <conditionalFormatting sqref="J151:K151">
    <cfRule type="containsText" dxfId="3791" priority="503" operator="containsText" text="－">
      <formula>NOT(ISERROR(SEARCH("－",J151)))</formula>
    </cfRule>
  </conditionalFormatting>
  <conditionalFormatting sqref="F153">
    <cfRule type="containsText" dxfId="3790" priority="498" operator="containsText" text="退">
      <formula>NOT(ISERROR(SEARCH("退",F153)))</formula>
    </cfRule>
    <cfRule type="containsText" dxfId="3789" priority="499" operator="containsText" text="入">
      <formula>NOT(ISERROR(SEARCH("入",F153)))</formula>
    </cfRule>
    <cfRule type="containsText" dxfId="3788" priority="500" operator="containsText" text="入,退">
      <formula>NOT(ISERROR(SEARCH("入,退",F153)))</formula>
    </cfRule>
    <cfRule type="containsText" dxfId="3787" priority="501" operator="containsText" text="入,退">
      <formula>NOT(ISERROR(SEARCH("入,退",F153)))</formula>
    </cfRule>
    <cfRule type="cellIs" dxfId="3786" priority="502" operator="equal">
      <formula>"休"</formula>
    </cfRule>
  </conditionalFormatting>
  <conditionalFormatting sqref="F153">
    <cfRule type="containsText" dxfId="3785" priority="497" operator="containsText" text="外">
      <formula>NOT(ISERROR(SEARCH("外",F153)))</formula>
    </cfRule>
  </conditionalFormatting>
  <conditionalFormatting sqref="F153">
    <cfRule type="containsText" dxfId="3784" priority="496" operator="containsText" text="－">
      <formula>NOT(ISERROR(SEARCH("－",F153)))</formula>
    </cfRule>
  </conditionalFormatting>
  <conditionalFormatting sqref="M153">
    <cfRule type="containsText" dxfId="3783" priority="491" operator="containsText" text="退">
      <formula>NOT(ISERROR(SEARCH("退",M153)))</formula>
    </cfRule>
    <cfRule type="containsText" dxfId="3782" priority="492" operator="containsText" text="入">
      <formula>NOT(ISERROR(SEARCH("入",M153)))</formula>
    </cfRule>
    <cfRule type="containsText" dxfId="3781" priority="493" operator="containsText" text="入,退">
      <formula>NOT(ISERROR(SEARCH("入,退",M153)))</formula>
    </cfRule>
    <cfRule type="containsText" dxfId="3780" priority="494" operator="containsText" text="入,退">
      <formula>NOT(ISERROR(SEARCH("入,退",M153)))</formula>
    </cfRule>
    <cfRule type="cellIs" dxfId="3779" priority="495" operator="equal">
      <formula>"休"</formula>
    </cfRule>
  </conditionalFormatting>
  <conditionalFormatting sqref="M153">
    <cfRule type="containsText" dxfId="3778" priority="490" operator="containsText" text="外">
      <formula>NOT(ISERROR(SEARCH("外",M153)))</formula>
    </cfRule>
  </conditionalFormatting>
  <conditionalFormatting sqref="M153">
    <cfRule type="containsText" dxfId="3777" priority="489" operator="containsText" text="－">
      <formula>NOT(ISERROR(SEARCH("－",M153)))</formula>
    </cfRule>
  </conditionalFormatting>
  <conditionalFormatting sqref="T153">
    <cfRule type="containsText" dxfId="3776" priority="484" operator="containsText" text="退">
      <formula>NOT(ISERROR(SEARCH("退",T153)))</formula>
    </cfRule>
    <cfRule type="containsText" dxfId="3775" priority="485" operator="containsText" text="入">
      <formula>NOT(ISERROR(SEARCH("入",T153)))</formula>
    </cfRule>
    <cfRule type="containsText" dxfId="3774" priority="486" operator="containsText" text="入,退">
      <formula>NOT(ISERROR(SEARCH("入,退",T153)))</formula>
    </cfRule>
    <cfRule type="containsText" dxfId="3773" priority="487" operator="containsText" text="入,退">
      <formula>NOT(ISERROR(SEARCH("入,退",T153)))</formula>
    </cfRule>
    <cfRule type="cellIs" dxfId="3772" priority="488" operator="equal">
      <formula>"休"</formula>
    </cfRule>
  </conditionalFormatting>
  <conditionalFormatting sqref="T153">
    <cfRule type="containsText" dxfId="3771" priority="483" operator="containsText" text="外">
      <formula>NOT(ISERROR(SEARCH("外",T153)))</formula>
    </cfRule>
  </conditionalFormatting>
  <conditionalFormatting sqref="T153">
    <cfRule type="containsText" dxfId="3770" priority="482" operator="containsText" text="－">
      <formula>NOT(ISERROR(SEARCH("－",T153)))</formula>
    </cfRule>
  </conditionalFormatting>
  <conditionalFormatting sqref="N151:O151">
    <cfRule type="containsText" dxfId="3769" priority="477" operator="containsText" text="退">
      <formula>NOT(ISERROR(SEARCH("退",N151)))</formula>
    </cfRule>
    <cfRule type="containsText" dxfId="3768" priority="478" operator="containsText" text="入">
      <formula>NOT(ISERROR(SEARCH("入",N151)))</formula>
    </cfRule>
    <cfRule type="containsText" dxfId="3767" priority="479" operator="containsText" text="入,退">
      <formula>NOT(ISERROR(SEARCH("入,退",N151)))</formula>
    </cfRule>
    <cfRule type="containsText" dxfId="3766" priority="480" operator="containsText" text="入,退">
      <formula>NOT(ISERROR(SEARCH("入,退",N151)))</formula>
    </cfRule>
    <cfRule type="cellIs" dxfId="3765" priority="481" operator="equal">
      <formula>"休"</formula>
    </cfRule>
  </conditionalFormatting>
  <conditionalFormatting sqref="N151:O151">
    <cfRule type="containsText" dxfId="3764" priority="476" operator="containsText" text="外">
      <formula>NOT(ISERROR(SEARCH("外",N151)))</formula>
    </cfRule>
  </conditionalFormatting>
  <conditionalFormatting sqref="N151:O151">
    <cfRule type="containsText" dxfId="3763" priority="475" operator="containsText" text="－">
      <formula>NOT(ISERROR(SEARCH("－",N151)))</formula>
    </cfRule>
  </conditionalFormatting>
  <conditionalFormatting sqref="U151:V151">
    <cfRule type="containsText" dxfId="3762" priority="470" operator="containsText" text="退">
      <formula>NOT(ISERROR(SEARCH("退",U151)))</formula>
    </cfRule>
    <cfRule type="containsText" dxfId="3761" priority="471" operator="containsText" text="入">
      <formula>NOT(ISERROR(SEARCH("入",U151)))</formula>
    </cfRule>
    <cfRule type="containsText" dxfId="3760" priority="472" operator="containsText" text="入,退">
      <formula>NOT(ISERROR(SEARCH("入,退",U151)))</formula>
    </cfRule>
    <cfRule type="containsText" dxfId="3759" priority="473" operator="containsText" text="入,退">
      <formula>NOT(ISERROR(SEARCH("入,退",U151)))</formula>
    </cfRule>
    <cfRule type="cellIs" dxfId="3758" priority="474" operator="equal">
      <formula>"休"</formula>
    </cfRule>
  </conditionalFormatting>
  <conditionalFormatting sqref="U151:V151">
    <cfRule type="containsText" dxfId="3757" priority="469" operator="containsText" text="外">
      <formula>NOT(ISERROR(SEARCH("外",U151)))</formula>
    </cfRule>
  </conditionalFormatting>
  <conditionalFormatting sqref="U151:V151">
    <cfRule type="containsText" dxfId="3756" priority="468" operator="containsText" text="－">
      <formula>NOT(ISERROR(SEARCH("－",U151)))</formula>
    </cfRule>
  </conditionalFormatting>
  <conditionalFormatting sqref="AE151:AF151">
    <cfRule type="containsText" dxfId="3755" priority="463" operator="containsText" text="退">
      <formula>NOT(ISERROR(SEARCH("退",AE151)))</formula>
    </cfRule>
    <cfRule type="containsText" dxfId="3754" priority="464" operator="containsText" text="入">
      <formula>NOT(ISERROR(SEARCH("入",AE151)))</formula>
    </cfRule>
    <cfRule type="containsText" dxfId="3753" priority="465" operator="containsText" text="入,退">
      <formula>NOT(ISERROR(SEARCH("入,退",AE151)))</formula>
    </cfRule>
    <cfRule type="containsText" dxfId="3752" priority="466" operator="containsText" text="入,退">
      <formula>NOT(ISERROR(SEARCH("入,退",AE151)))</formula>
    </cfRule>
    <cfRule type="cellIs" dxfId="3751" priority="467" operator="equal">
      <formula>"休"</formula>
    </cfRule>
  </conditionalFormatting>
  <conditionalFormatting sqref="AE151:AF151">
    <cfRule type="containsText" dxfId="3750" priority="462" operator="containsText" text="外">
      <formula>NOT(ISERROR(SEARCH("外",AE151)))</formula>
    </cfRule>
  </conditionalFormatting>
  <conditionalFormatting sqref="AE151:AF151">
    <cfRule type="containsText" dxfId="3749" priority="461" operator="containsText" text="－">
      <formula>NOT(ISERROR(SEARCH("－",AE151)))</formula>
    </cfRule>
  </conditionalFormatting>
  <conditionalFormatting sqref="H150:I150">
    <cfRule type="containsText" dxfId="3748" priority="456" operator="containsText" text="退">
      <formula>NOT(ISERROR(SEARCH("退",H150)))</formula>
    </cfRule>
    <cfRule type="containsText" dxfId="3747" priority="457" operator="containsText" text="入">
      <formula>NOT(ISERROR(SEARCH("入",H150)))</formula>
    </cfRule>
    <cfRule type="containsText" dxfId="3746" priority="458" operator="containsText" text="入,退">
      <formula>NOT(ISERROR(SEARCH("入,退",H150)))</formula>
    </cfRule>
    <cfRule type="containsText" dxfId="3745" priority="459" operator="containsText" text="入,退">
      <formula>NOT(ISERROR(SEARCH("入,退",H150)))</formula>
    </cfRule>
    <cfRule type="cellIs" dxfId="3744" priority="460" operator="equal">
      <formula>"休"</formula>
    </cfRule>
  </conditionalFormatting>
  <conditionalFormatting sqref="H150:I150">
    <cfRule type="containsText" dxfId="3743" priority="455" operator="containsText" text="外">
      <formula>NOT(ISERROR(SEARCH("外",H150)))</formula>
    </cfRule>
  </conditionalFormatting>
  <conditionalFormatting sqref="H150:I150">
    <cfRule type="containsText" dxfId="3742" priority="454" operator="containsText" text="－">
      <formula>NOT(ISERROR(SEARCH("－",H150)))</formula>
    </cfRule>
  </conditionalFormatting>
  <conditionalFormatting sqref="O150:P150">
    <cfRule type="containsText" dxfId="3741" priority="449" operator="containsText" text="退">
      <formula>NOT(ISERROR(SEARCH("退",O150)))</formula>
    </cfRule>
    <cfRule type="containsText" dxfId="3740" priority="450" operator="containsText" text="入">
      <formula>NOT(ISERROR(SEARCH("入",O150)))</formula>
    </cfRule>
    <cfRule type="containsText" dxfId="3739" priority="451" operator="containsText" text="入,退">
      <formula>NOT(ISERROR(SEARCH("入,退",O150)))</formula>
    </cfRule>
    <cfRule type="containsText" dxfId="3738" priority="452" operator="containsText" text="入,退">
      <formula>NOT(ISERROR(SEARCH("入,退",O150)))</formula>
    </cfRule>
    <cfRule type="cellIs" dxfId="3737" priority="453" operator="equal">
      <formula>"休"</formula>
    </cfRule>
  </conditionalFormatting>
  <conditionalFormatting sqref="O150:P150">
    <cfRule type="containsText" dxfId="3736" priority="448" operator="containsText" text="外">
      <formula>NOT(ISERROR(SEARCH("外",O150)))</formula>
    </cfRule>
  </conditionalFormatting>
  <conditionalFormatting sqref="O150:P150">
    <cfRule type="containsText" dxfId="3735" priority="447" operator="containsText" text="－">
      <formula>NOT(ISERROR(SEARCH("－",O150)))</formula>
    </cfRule>
  </conditionalFormatting>
  <conditionalFormatting sqref="V150:W150">
    <cfRule type="containsText" dxfId="3734" priority="442" operator="containsText" text="退">
      <formula>NOT(ISERROR(SEARCH("退",V150)))</formula>
    </cfRule>
    <cfRule type="containsText" dxfId="3733" priority="443" operator="containsText" text="入">
      <formula>NOT(ISERROR(SEARCH("入",V150)))</formula>
    </cfRule>
    <cfRule type="containsText" dxfId="3732" priority="444" operator="containsText" text="入,退">
      <formula>NOT(ISERROR(SEARCH("入,退",V150)))</formula>
    </cfRule>
    <cfRule type="containsText" dxfId="3731" priority="445" operator="containsText" text="入,退">
      <formula>NOT(ISERROR(SEARCH("入,退",V150)))</formula>
    </cfRule>
    <cfRule type="cellIs" dxfId="3730" priority="446" operator="equal">
      <formula>"休"</formula>
    </cfRule>
  </conditionalFormatting>
  <conditionalFormatting sqref="V150:W150">
    <cfRule type="containsText" dxfId="3729" priority="441" operator="containsText" text="外">
      <formula>NOT(ISERROR(SEARCH("外",V150)))</formula>
    </cfRule>
  </conditionalFormatting>
  <conditionalFormatting sqref="V150:W150">
    <cfRule type="containsText" dxfId="3728" priority="440" operator="containsText" text="－">
      <formula>NOT(ISERROR(SEARCH("－",V150)))</formula>
    </cfRule>
  </conditionalFormatting>
  <conditionalFormatting sqref="AC150:AD150">
    <cfRule type="containsText" dxfId="3727" priority="435" operator="containsText" text="退">
      <formula>NOT(ISERROR(SEARCH("退",AC150)))</formula>
    </cfRule>
    <cfRule type="containsText" dxfId="3726" priority="436" operator="containsText" text="入">
      <formula>NOT(ISERROR(SEARCH("入",AC150)))</formula>
    </cfRule>
    <cfRule type="containsText" dxfId="3725" priority="437" operator="containsText" text="入,退">
      <formula>NOT(ISERROR(SEARCH("入,退",AC150)))</formula>
    </cfRule>
    <cfRule type="containsText" dxfId="3724" priority="438" operator="containsText" text="入,退">
      <formula>NOT(ISERROR(SEARCH("入,退",AC150)))</formula>
    </cfRule>
    <cfRule type="cellIs" dxfId="3723" priority="439" operator="equal">
      <formula>"休"</formula>
    </cfRule>
  </conditionalFormatting>
  <conditionalFormatting sqref="AC150:AD150">
    <cfRule type="containsText" dxfId="3722" priority="434" operator="containsText" text="外">
      <formula>NOT(ISERROR(SEARCH("外",AC150)))</formula>
    </cfRule>
  </conditionalFormatting>
  <conditionalFormatting sqref="AC150:AD150">
    <cfRule type="containsText" dxfId="3721" priority="433" operator="containsText" text="－">
      <formula>NOT(ISERROR(SEARCH("－",AC150)))</formula>
    </cfRule>
  </conditionalFormatting>
  <conditionalFormatting sqref="AB151:AD151">
    <cfRule type="containsText" dxfId="3720" priority="428" operator="containsText" text="退">
      <formula>NOT(ISERROR(SEARCH("退",AB151)))</formula>
    </cfRule>
    <cfRule type="containsText" dxfId="3719" priority="429" operator="containsText" text="入">
      <formula>NOT(ISERROR(SEARCH("入",AB151)))</formula>
    </cfRule>
    <cfRule type="containsText" dxfId="3718" priority="430" operator="containsText" text="入,退">
      <formula>NOT(ISERROR(SEARCH("入,退",AB151)))</formula>
    </cfRule>
    <cfRule type="containsText" dxfId="3717" priority="431" operator="containsText" text="入,退">
      <formula>NOT(ISERROR(SEARCH("入,退",AB151)))</formula>
    </cfRule>
    <cfRule type="cellIs" dxfId="3716" priority="432" operator="equal">
      <formula>"休"</formula>
    </cfRule>
  </conditionalFormatting>
  <conditionalFormatting sqref="AB151:AD151">
    <cfRule type="containsText" dxfId="3715" priority="427" operator="containsText" text="外">
      <formula>NOT(ISERROR(SEARCH("外",AB151)))</formula>
    </cfRule>
  </conditionalFormatting>
  <conditionalFormatting sqref="AB151:AD151">
    <cfRule type="containsText" dxfId="3714" priority="426" operator="containsText" text="－">
      <formula>NOT(ISERROR(SEARCH("－",AB151)))</formula>
    </cfRule>
  </conditionalFormatting>
  <conditionalFormatting sqref="P151 S151:T151">
    <cfRule type="containsText" dxfId="3713" priority="421" operator="containsText" text="退">
      <formula>NOT(ISERROR(SEARCH("退",P151)))</formula>
    </cfRule>
    <cfRule type="containsText" dxfId="3712" priority="422" operator="containsText" text="入">
      <formula>NOT(ISERROR(SEARCH("入",P151)))</formula>
    </cfRule>
    <cfRule type="containsText" dxfId="3711" priority="423" operator="containsText" text="入,退">
      <formula>NOT(ISERROR(SEARCH("入,退",P151)))</formula>
    </cfRule>
    <cfRule type="containsText" dxfId="3710" priority="424" operator="containsText" text="入,退">
      <formula>NOT(ISERROR(SEARCH("入,退",P151)))</formula>
    </cfRule>
    <cfRule type="cellIs" dxfId="3709" priority="425" operator="equal">
      <formula>"休"</formula>
    </cfRule>
  </conditionalFormatting>
  <conditionalFormatting sqref="P151 S151:T151">
    <cfRule type="containsText" dxfId="3708" priority="420" operator="containsText" text="外">
      <formula>NOT(ISERROR(SEARCH("外",P151)))</formula>
    </cfRule>
  </conditionalFormatting>
  <conditionalFormatting sqref="P151 S151:T151">
    <cfRule type="containsText" dxfId="3707" priority="419" operator="containsText" text="－">
      <formula>NOT(ISERROR(SEARCH("－",P151)))</formula>
    </cfRule>
  </conditionalFormatting>
  <conditionalFormatting sqref="Q151:R151">
    <cfRule type="containsText" dxfId="3706" priority="414" operator="containsText" text="退">
      <formula>NOT(ISERROR(SEARCH("退",Q151)))</formula>
    </cfRule>
    <cfRule type="containsText" dxfId="3705" priority="415" operator="containsText" text="入">
      <formula>NOT(ISERROR(SEARCH("入",Q151)))</formula>
    </cfRule>
    <cfRule type="containsText" dxfId="3704" priority="416" operator="containsText" text="入,退">
      <formula>NOT(ISERROR(SEARCH("入,退",Q151)))</formula>
    </cfRule>
    <cfRule type="containsText" dxfId="3703" priority="417" operator="containsText" text="入,退">
      <formula>NOT(ISERROR(SEARCH("入,退",Q151)))</formula>
    </cfRule>
    <cfRule type="cellIs" dxfId="3702" priority="418" operator="equal">
      <formula>"休"</formula>
    </cfRule>
  </conditionalFormatting>
  <conditionalFormatting sqref="Q151:R151">
    <cfRule type="containsText" dxfId="3701" priority="413" operator="containsText" text="外">
      <formula>NOT(ISERROR(SEARCH("外",Q151)))</formula>
    </cfRule>
  </conditionalFormatting>
  <conditionalFormatting sqref="Q151:R151">
    <cfRule type="containsText" dxfId="3700" priority="412" operator="containsText" text="－">
      <formula>NOT(ISERROR(SEARCH("－",Q151)))</formula>
    </cfRule>
  </conditionalFormatting>
  <conditionalFormatting sqref="W151 Z151:AA151">
    <cfRule type="containsText" dxfId="3699" priority="407" operator="containsText" text="退">
      <formula>NOT(ISERROR(SEARCH("退",W151)))</formula>
    </cfRule>
    <cfRule type="containsText" dxfId="3698" priority="408" operator="containsText" text="入">
      <formula>NOT(ISERROR(SEARCH("入",W151)))</formula>
    </cfRule>
    <cfRule type="containsText" dxfId="3697" priority="409" operator="containsText" text="入,退">
      <formula>NOT(ISERROR(SEARCH("入,退",W151)))</formula>
    </cfRule>
    <cfRule type="containsText" dxfId="3696" priority="410" operator="containsText" text="入,退">
      <formula>NOT(ISERROR(SEARCH("入,退",W151)))</formula>
    </cfRule>
    <cfRule type="cellIs" dxfId="3695" priority="411" operator="equal">
      <formula>"休"</formula>
    </cfRule>
  </conditionalFormatting>
  <conditionalFormatting sqref="W151 Z151:AA151">
    <cfRule type="containsText" dxfId="3694" priority="406" operator="containsText" text="外">
      <formula>NOT(ISERROR(SEARCH("外",W151)))</formula>
    </cfRule>
  </conditionalFormatting>
  <conditionalFormatting sqref="W151 Z151:AA151">
    <cfRule type="containsText" dxfId="3693" priority="405" operator="containsText" text="－">
      <formula>NOT(ISERROR(SEARCH("－",W151)))</formula>
    </cfRule>
  </conditionalFormatting>
  <conditionalFormatting sqref="X151:Y151">
    <cfRule type="containsText" dxfId="3692" priority="400" operator="containsText" text="退">
      <formula>NOT(ISERROR(SEARCH("退",X151)))</formula>
    </cfRule>
    <cfRule type="containsText" dxfId="3691" priority="401" operator="containsText" text="入">
      <formula>NOT(ISERROR(SEARCH("入",X151)))</formula>
    </cfRule>
    <cfRule type="containsText" dxfId="3690" priority="402" operator="containsText" text="入,退">
      <formula>NOT(ISERROR(SEARCH("入,退",X151)))</formula>
    </cfRule>
    <cfRule type="containsText" dxfId="3689" priority="403" operator="containsText" text="入,退">
      <formula>NOT(ISERROR(SEARCH("入,退",X151)))</formula>
    </cfRule>
    <cfRule type="cellIs" dxfId="3688" priority="404" operator="equal">
      <formula>"休"</formula>
    </cfRule>
  </conditionalFormatting>
  <conditionalFormatting sqref="X151:Y151">
    <cfRule type="containsText" dxfId="3687" priority="399" operator="containsText" text="外">
      <formula>NOT(ISERROR(SEARCH("外",X151)))</formula>
    </cfRule>
  </conditionalFormatting>
  <conditionalFormatting sqref="X151:Y151">
    <cfRule type="containsText" dxfId="3686" priority="398" operator="containsText" text="－">
      <formula>NOT(ISERROR(SEARCH("－",X151)))</formula>
    </cfRule>
  </conditionalFormatting>
  <conditionalFormatting sqref="F172:AJ172">
    <cfRule type="containsText" dxfId="3685" priority="396" operator="containsText" text="日">
      <formula>NOT(ISERROR(SEARCH("日",F172)))</formula>
    </cfRule>
    <cfRule type="containsText" dxfId="3684" priority="397" operator="containsText" text="土">
      <formula>NOT(ISERROR(SEARCH("土",F172)))</formula>
    </cfRule>
  </conditionalFormatting>
  <conditionalFormatting sqref="F172:AJ172">
    <cfRule type="containsText" dxfId="3683" priority="389" operator="containsText" text="その他">
      <formula>NOT(ISERROR(SEARCH("その他",F172)))</formula>
    </cfRule>
    <cfRule type="containsText" dxfId="3682" priority="390" operator="containsText" text="冬休">
      <formula>NOT(ISERROR(SEARCH("冬休",F172)))</formula>
    </cfRule>
    <cfRule type="containsText" dxfId="3681" priority="391" operator="containsText" text="夏休">
      <formula>NOT(ISERROR(SEARCH("夏休",F172)))</formula>
    </cfRule>
    <cfRule type="containsText" dxfId="3680" priority="392" operator="containsText" text="製作">
      <formula>NOT(ISERROR(SEARCH("製作",F172)))</formula>
    </cfRule>
    <cfRule type="cellIs" dxfId="3679" priority="393" operator="equal">
      <formula>"中止,製作"</formula>
    </cfRule>
    <cfRule type="containsText" dxfId="3678" priority="394" operator="containsText" text="中止,製作,夏休,冬休,その他">
      <formula>NOT(ISERROR(SEARCH("中止,製作,夏休,冬休,その他",F172)))</formula>
    </cfRule>
    <cfRule type="containsText" dxfId="3677" priority="395" operator="containsText" text="中止">
      <formula>NOT(ISERROR(SEARCH("中止",F172)))</formula>
    </cfRule>
  </conditionalFormatting>
  <conditionalFormatting sqref="F179:AJ179">
    <cfRule type="containsText" dxfId="3676" priority="387" operator="containsText" text="日">
      <formula>NOT(ISERROR(SEARCH("日",F179)))</formula>
    </cfRule>
    <cfRule type="containsText" dxfId="3675" priority="388" operator="containsText" text="土">
      <formula>NOT(ISERROR(SEARCH("土",F179)))</formula>
    </cfRule>
  </conditionalFormatting>
  <conditionalFormatting sqref="F179:AJ179">
    <cfRule type="containsText" dxfId="3674" priority="380" operator="containsText" text="その他">
      <formula>NOT(ISERROR(SEARCH("その他",F179)))</formula>
    </cfRule>
    <cfRule type="containsText" dxfId="3673" priority="381" operator="containsText" text="冬休">
      <formula>NOT(ISERROR(SEARCH("冬休",F179)))</formula>
    </cfRule>
    <cfRule type="containsText" dxfId="3672" priority="382" operator="containsText" text="夏休">
      <formula>NOT(ISERROR(SEARCH("夏休",F179)))</formula>
    </cfRule>
    <cfRule type="containsText" dxfId="3671" priority="383" operator="containsText" text="製作">
      <formula>NOT(ISERROR(SEARCH("製作",F179)))</formula>
    </cfRule>
    <cfRule type="cellIs" dxfId="3670" priority="384" operator="equal">
      <formula>"中止,製作"</formula>
    </cfRule>
    <cfRule type="containsText" dxfId="3669" priority="385" operator="containsText" text="中止,製作,夏休,冬休,その他">
      <formula>NOT(ISERROR(SEARCH("中止,製作,夏休,冬休,その他",F179)))</formula>
    </cfRule>
    <cfRule type="containsText" dxfId="3668" priority="386" operator="containsText" text="中止">
      <formula>NOT(ISERROR(SEARCH("中止",F179)))</formula>
    </cfRule>
  </conditionalFormatting>
  <conditionalFormatting sqref="F184:AJ184">
    <cfRule type="containsText" dxfId="3667" priority="378" operator="containsText" text="日">
      <formula>NOT(ISERROR(SEARCH("日",F184)))</formula>
    </cfRule>
    <cfRule type="containsText" dxfId="3666" priority="379" operator="containsText" text="土">
      <formula>NOT(ISERROR(SEARCH("土",F184)))</formula>
    </cfRule>
  </conditionalFormatting>
  <conditionalFormatting sqref="F184:AJ184">
    <cfRule type="containsText" dxfId="3665" priority="371" operator="containsText" text="その他">
      <formula>NOT(ISERROR(SEARCH("その他",F184)))</formula>
    </cfRule>
    <cfRule type="containsText" dxfId="3664" priority="372" operator="containsText" text="冬休">
      <formula>NOT(ISERROR(SEARCH("冬休",F184)))</formula>
    </cfRule>
    <cfRule type="containsText" dxfId="3663" priority="373" operator="containsText" text="夏休">
      <formula>NOT(ISERROR(SEARCH("夏休",F184)))</formula>
    </cfRule>
    <cfRule type="containsText" dxfId="3662" priority="374" operator="containsText" text="製作">
      <formula>NOT(ISERROR(SEARCH("製作",F184)))</formula>
    </cfRule>
    <cfRule type="cellIs" dxfId="3661" priority="375" operator="equal">
      <formula>"中止,製作"</formula>
    </cfRule>
    <cfRule type="containsText" dxfId="3660" priority="376" operator="containsText" text="中止,製作,夏休,冬休,その他">
      <formula>NOT(ISERROR(SEARCH("中止,製作,夏休,冬休,その他",F184)))</formula>
    </cfRule>
    <cfRule type="containsText" dxfId="3659"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3658" priority="366" operator="containsText" text="退">
      <formula>NOT(ISERROR(SEARCH("退",F173)))</formula>
    </cfRule>
    <cfRule type="containsText" dxfId="3657" priority="367" operator="containsText" text="入">
      <formula>NOT(ISERROR(SEARCH("入",F173)))</formula>
    </cfRule>
    <cfRule type="containsText" dxfId="3656" priority="368" operator="containsText" text="入,退">
      <formula>NOT(ISERROR(SEARCH("入,退",F173)))</formula>
    </cfRule>
    <cfRule type="containsText" dxfId="3655" priority="369" operator="containsText" text="入,退">
      <formula>NOT(ISERROR(SEARCH("入,退",F173)))</formula>
    </cfRule>
    <cfRule type="cellIs" dxfId="3654" priority="370" operator="equal">
      <formula>"休"</formula>
    </cfRule>
  </conditionalFormatting>
  <conditionalFormatting sqref="F175:I175 L175:M175 AG175:AH175 F178:AJ178 G177:L177 J174:N174 F176:AH176 F173:AH173 Q174:U174 X174:AB174 AE174:AH174 N177:S177 U177:AH177 AJ173:AJ177">
    <cfRule type="containsText" dxfId="3653"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3652" priority="364" operator="containsText" text="－">
      <formula>NOT(ISERROR(SEARCH("－",F173)))</formula>
    </cfRule>
  </conditionalFormatting>
  <conditionalFormatting sqref="F180:AJ183">
    <cfRule type="containsText" dxfId="3651" priority="359" operator="containsText" text="退">
      <formula>NOT(ISERROR(SEARCH("退",F180)))</formula>
    </cfRule>
    <cfRule type="containsText" dxfId="3650" priority="360" operator="containsText" text="入">
      <formula>NOT(ISERROR(SEARCH("入",F180)))</formula>
    </cfRule>
    <cfRule type="containsText" dxfId="3649" priority="361" operator="containsText" text="入,退">
      <formula>NOT(ISERROR(SEARCH("入,退",F180)))</formula>
    </cfRule>
    <cfRule type="containsText" dxfId="3648" priority="362" operator="containsText" text="入,退">
      <formula>NOT(ISERROR(SEARCH("入,退",F180)))</formula>
    </cfRule>
    <cfRule type="cellIs" dxfId="3647" priority="363" operator="equal">
      <formula>"休"</formula>
    </cfRule>
  </conditionalFormatting>
  <conditionalFormatting sqref="F180:AJ183">
    <cfRule type="containsText" dxfId="3646" priority="358" operator="containsText" text="外">
      <formula>NOT(ISERROR(SEARCH("外",F180)))</formula>
    </cfRule>
  </conditionalFormatting>
  <conditionalFormatting sqref="F180:AJ183">
    <cfRule type="containsText" dxfId="3645" priority="357" operator="containsText" text="－">
      <formula>NOT(ISERROR(SEARCH("－",F180)))</formula>
    </cfRule>
  </conditionalFormatting>
  <conditionalFormatting sqref="F185:AJ188">
    <cfRule type="containsText" dxfId="3644" priority="352" operator="containsText" text="退">
      <formula>NOT(ISERROR(SEARCH("退",F185)))</formula>
    </cfRule>
    <cfRule type="containsText" dxfId="3643" priority="353" operator="containsText" text="入">
      <formula>NOT(ISERROR(SEARCH("入",F185)))</formula>
    </cfRule>
    <cfRule type="containsText" dxfId="3642" priority="354" operator="containsText" text="入,退">
      <formula>NOT(ISERROR(SEARCH("入,退",F185)))</formula>
    </cfRule>
    <cfRule type="containsText" dxfId="3641" priority="355" operator="containsText" text="入,退">
      <formula>NOT(ISERROR(SEARCH("入,退",F185)))</formula>
    </cfRule>
    <cfRule type="cellIs" dxfId="3640" priority="356" operator="equal">
      <formula>"休"</formula>
    </cfRule>
  </conditionalFormatting>
  <conditionalFormatting sqref="F185:AJ188">
    <cfRule type="containsText" dxfId="3639" priority="351" operator="containsText" text="外">
      <formula>NOT(ISERROR(SEARCH("外",F185)))</formula>
    </cfRule>
  </conditionalFormatting>
  <conditionalFormatting sqref="F185:AJ188">
    <cfRule type="containsText" dxfId="3638" priority="350" operator="containsText" text="－">
      <formula>NOT(ISERROR(SEARCH("－",F185)))</formula>
    </cfRule>
  </conditionalFormatting>
  <conditionalFormatting sqref="F174:G174">
    <cfRule type="containsText" dxfId="3637" priority="345" operator="containsText" text="退">
      <formula>NOT(ISERROR(SEARCH("退",F174)))</formula>
    </cfRule>
    <cfRule type="containsText" dxfId="3636" priority="346" operator="containsText" text="入">
      <formula>NOT(ISERROR(SEARCH("入",F174)))</formula>
    </cfRule>
    <cfRule type="containsText" dxfId="3635" priority="347" operator="containsText" text="入,退">
      <formula>NOT(ISERROR(SEARCH("入,退",F174)))</formula>
    </cfRule>
    <cfRule type="containsText" dxfId="3634" priority="348" operator="containsText" text="入,退">
      <formula>NOT(ISERROR(SEARCH("入,退",F174)))</formula>
    </cfRule>
    <cfRule type="cellIs" dxfId="3633" priority="349" operator="equal">
      <formula>"休"</formula>
    </cfRule>
  </conditionalFormatting>
  <conditionalFormatting sqref="F174:G174">
    <cfRule type="containsText" dxfId="3632" priority="344" operator="containsText" text="外">
      <formula>NOT(ISERROR(SEARCH("外",F174)))</formula>
    </cfRule>
  </conditionalFormatting>
  <conditionalFormatting sqref="F174:G174">
    <cfRule type="containsText" dxfId="3631" priority="343" operator="containsText" text="－">
      <formula>NOT(ISERROR(SEARCH("－",F174)))</formula>
    </cfRule>
  </conditionalFormatting>
  <conditionalFormatting sqref="J175:K175">
    <cfRule type="containsText" dxfId="3630" priority="338" operator="containsText" text="退">
      <formula>NOT(ISERROR(SEARCH("退",J175)))</formula>
    </cfRule>
    <cfRule type="containsText" dxfId="3629" priority="339" operator="containsText" text="入">
      <formula>NOT(ISERROR(SEARCH("入",J175)))</formula>
    </cfRule>
    <cfRule type="containsText" dxfId="3628" priority="340" operator="containsText" text="入,退">
      <formula>NOT(ISERROR(SEARCH("入,退",J175)))</formula>
    </cfRule>
    <cfRule type="containsText" dxfId="3627" priority="341" operator="containsText" text="入,退">
      <formula>NOT(ISERROR(SEARCH("入,退",J175)))</formula>
    </cfRule>
    <cfRule type="cellIs" dxfId="3626" priority="342" operator="equal">
      <formula>"休"</formula>
    </cfRule>
  </conditionalFormatting>
  <conditionalFormatting sqref="J175:K175">
    <cfRule type="containsText" dxfId="3625" priority="337" operator="containsText" text="外">
      <formula>NOT(ISERROR(SEARCH("外",J175)))</formula>
    </cfRule>
  </conditionalFormatting>
  <conditionalFormatting sqref="J175:K175">
    <cfRule type="containsText" dxfId="3624" priority="336" operator="containsText" text="－">
      <formula>NOT(ISERROR(SEARCH("－",J175)))</formula>
    </cfRule>
  </conditionalFormatting>
  <conditionalFormatting sqref="F177">
    <cfRule type="containsText" dxfId="3623" priority="331" operator="containsText" text="退">
      <formula>NOT(ISERROR(SEARCH("退",F177)))</formula>
    </cfRule>
    <cfRule type="containsText" dxfId="3622" priority="332" operator="containsText" text="入">
      <formula>NOT(ISERROR(SEARCH("入",F177)))</formula>
    </cfRule>
    <cfRule type="containsText" dxfId="3621" priority="333" operator="containsText" text="入,退">
      <formula>NOT(ISERROR(SEARCH("入,退",F177)))</formula>
    </cfRule>
    <cfRule type="containsText" dxfId="3620" priority="334" operator="containsText" text="入,退">
      <formula>NOT(ISERROR(SEARCH("入,退",F177)))</formula>
    </cfRule>
    <cfRule type="cellIs" dxfId="3619" priority="335" operator="equal">
      <formula>"休"</formula>
    </cfRule>
  </conditionalFormatting>
  <conditionalFormatting sqref="F177">
    <cfRule type="containsText" dxfId="3618" priority="330" operator="containsText" text="外">
      <formula>NOT(ISERROR(SEARCH("外",F177)))</formula>
    </cfRule>
  </conditionalFormatting>
  <conditionalFormatting sqref="F177">
    <cfRule type="containsText" dxfId="3617" priority="329" operator="containsText" text="－">
      <formula>NOT(ISERROR(SEARCH("－",F177)))</formula>
    </cfRule>
  </conditionalFormatting>
  <conditionalFormatting sqref="M177">
    <cfRule type="containsText" dxfId="3616" priority="324" operator="containsText" text="退">
      <formula>NOT(ISERROR(SEARCH("退",M177)))</formula>
    </cfRule>
    <cfRule type="containsText" dxfId="3615" priority="325" operator="containsText" text="入">
      <formula>NOT(ISERROR(SEARCH("入",M177)))</formula>
    </cfRule>
    <cfRule type="containsText" dxfId="3614" priority="326" operator="containsText" text="入,退">
      <formula>NOT(ISERROR(SEARCH("入,退",M177)))</formula>
    </cfRule>
    <cfRule type="containsText" dxfId="3613" priority="327" operator="containsText" text="入,退">
      <formula>NOT(ISERROR(SEARCH("入,退",M177)))</formula>
    </cfRule>
    <cfRule type="cellIs" dxfId="3612" priority="328" operator="equal">
      <formula>"休"</formula>
    </cfRule>
  </conditionalFormatting>
  <conditionalFormatting sqref="M177">
    <cfRule type="containsText" dxfId="3611" priority="323" operator="containsText" text="外">
      <formula>NOT(ISERROR(SEARCH("外",M177)))</formula>
    </cfRule>
  </conditionalFormatting>
  <conditionalFormatting sqref="M177">
    <cfRule type="containsText" dxfId="3610" priority="322" operator="containsText" text="－">
      <formula>NOT(ISERROR(SEARCH("－",M177)))</formula>
    </cfRule>
  </conditionalFormatting>
  <conditionalFormatting sqref="T177">
    <cfRule type="containsText" dxfId="3609" priority="317" operator="containsText" text="退">
      <formula>NOT(ISERROR(SEARCH("退",T177)))</formula>
    </cfRule>
    <cfRule type="containsText" dxfId="3608" priority="318" operator="containsText" text="入">
      <formula>NOT(ISERROR(SEARCH("入",T177)))</formula>
    </cfRule>
    <cfRule type="containsText" dxfId="3607" priority="319" operator="containsText" text="入,退">
      <formula>NOT(ISERROR(SEARCH("入,退",T177)))</formula>
    </cfRule>
    <cfRule type="containsText" dxfId="3606" priority="320" operator="containsText" text="入,退">
      <formula>NOT(ISERROR(SEARCH("入,退",T177)))</formula>
    </cfRule>
    <cfRule type="cellIs" dxfId="3605" priority="321" operator="equal">
      <formula>"休"</formula>
    </cfRule>
  </conditionalFormatting>
  <conditionalFormatting sqref="T177">
    <cfRule type="containsText" dxfId="3604" priority="316" operator="containsText" text="外">
      <formula>NOT(ISERROR(SEARCH("外",T177)))</formula>
    </cfRule>
  </conditionalFormatting>
  <conditionalFormatting sqref="T177">
    <cfRule type="containsText" dxfId="3603" priority="315" operator="containsText" text="－">
      <formula>NOT(ISERROR(SEARCH("－",T177)))</formula>
    </cfRule>
  </conditionalFormatting>
  <conditionalFormatting sqref="N175:O175">
    <cfRule type="containsText" dxfId="3602" priority="310" operator="containsText" text="退">
      <formula>NOT(ISERROR(SEARCH("退",N175)))</formula>
    </cfRule>
    <cfRule type="containsText" dxfId="3601" priority="311" operator="containsText" text="入">
      <formula>NOT(ISERROR(SEARCH("入",N175)))</formula>
    </cfRule>
    <cfRule type="containsText" dxfId="3600" priority="312" operator="containsText" text="入,退">
      <formula>NOT(ISERROR(SEARCH("入,退",N175)))</formula>
    </cfRule>
    <cfRule type="containsText" dxfId="3599" priority="313" operator="containsText" text="入,退">
      <formula>NOT(ISERROR(SEARCH("入,退",N175)))</formula>
    </cfRule>
    <cfRule type="cellIs" dxfId="3598" priority="314" operator="equal">
      <formula>"休"</formula>
    </cfRule>
  </conditionalFormatting>
  <conditionalFormatting sqref="N175:O175">
    <cfRule type="containsText" dxfId="3597" priority="309" operator="containsText" text="外">
      <formula>NOT(ISERROR(SEARCH("外",N175)))</formula>
    </cfRule>
  </conditionalFormatting>
  <conditionalFormatting sqref="N175:O175">
    <cfRule type="containsText" dxfId="3596" priority="308" operator="containsText" text="－">
      <formula>NOT(ISERROR(SEARCH("－",N175)))</formula>
    </cfRule>
  </conditionalFormatting>
  <conditionalFormatting sqref="U175:V175">
    <cfRule type="containsText" dxfId="3595" priority="303" operator="containsText" text="退">
      <formula>NOT(ISERROR(SEARCH("退",U175)))</formula>
    </cfRule>
    <cfRule type="containsText" dxfId="3594" priority="304" operator="containsText" text="入">
      <formula>NOT(ISERROR(SEARCH("入",U175)))</formula>
    </cfRule>
    <cfRule type="containsText" dxfId="3593" priority="305" operator="containsText" text="入,退">
      <formula>NOT(ISERROR(SEARCH("入,退",U175)))</formula>
    </cfRule>
    <cfRule type="containsText" dxfId="3592" priority="306" operator="containsText" text="入,退">
      <formula>NOT(ISERROR(SEARCH("入,退",U175)))</formula>
    </cfRule>
    <cfRule type="cellIs" dxfId="3591" priority="307" operator="equal">
      <formula>"休"</formula>
    </cfRule>
  </conditionalFormatting>
  <conditionalFormatting sqref="U175:V175">
    <cfRule type="containsText" dxfId="3590" priority="302" operator="containsText" text="外">
      <formula>NOT(ISERROR(SEARCH("外",U175)))</formula>
    </cfRule>
  </conditionalFormatting>
  <conditionalFormatting sqref="U175:V175">
    <cfRule type="containsText" dxfId="3589" priority="301" operator="containsText" text="－">
      <formula>NOT(ISERROR(SEARCH("－",U175)))</formula>
    </cfRule>
  </conditionalFormatting>
  <conditionalFormatting sqref="AE175:AF175">
    <cfRule type="containsText" dxfId="3588" priority="296" operator="containsText" text="退">
      <formula>NOT(ISERROR(SEARCH("退",AE175)))</formula>
    </cfRule>
    <cfRule type="containsText" dxfId="3587" priority="297" operator="containsText" text="入">
      <formula>NOT(ISERROR(SEARCH("入",AE175)))</formula>
    </cfRule>
    <cfRule type="containsText" dxfId="3586" priority="298" operator="containsText" text="入,退">
      <formula>NOT(ISERROR(SEARCH("入,退",AE175)))</formula>
    </cfRule>
    <cfRule type="containsText" dxfId="3585" priority="299" operator="containsText" text="入,退">
      <formula>NOT(ISERROR(SEARCH("入,退",AE175)))</formula>
    </cfRule>
    <cfRule type="cellIs" dxfId="3584" priority="300" operator="equal">
      <formula>"休"</formula>
    </cfRule>
  </conditionalFormatting>
  <conditionalFormatting sqref="AE175:AF175">
    <cfRule type="containsText" dxfId="3583" priority="295" operator="containsText" text="外">
      <formula>NOT(ISERROR(SEARCH("外",AE175)))</formula>
    </cfRule>
  </conditionalFormatting>
  <conditionalFormatting sqref="AE175:AF175">
    <cfRule type="containsText" dxfId="3582" priority="294" operator="containsText" text="－">
      <formula>NOT(ISERROR(SEARCH("－",AE175)))</formula>
    </cfRule>
  </conditionalFormatting>
  <conditionalFormatting sqref="H174:I174">
    <cfRule type="containsText" dxfId="3581" priority="289" operator="containsText" text="退">
      <formula>NOT(ISERROR(SEARCH("退",H174)))</formula>
    </cfRule>
    <cfRule type="containsText" dxfId="3580" priority="290" operator="containsText" text="入">
      <formula>NOT(ISERROR(SEARCH("入",H174)))</formula>
    </cfRule>
    <cfRule type="containsText" dxfId="3579" priority="291" operator="containsText" text="入,退">
      <formula>NOT(ISERROR(SEARCH("入,退",H174)))</formula>
    </cfRule>
    <cfRule type="containsText" dxfId="3578" priority="292" operator="containsText" text="入,退">
      <formula>NOT(ISERROR(SEARCH("入,退",H174)))</formula>
    </cfRule>
    <cfRule type="cellIs" dxfId="3577" priority="293" operator="equal">
      <formula>"休"</formula>
    </cfRule>
  </conditionalFormatting>
  <conditionalFormatting sqref="H174:I174">
    <cfRule type="containsText" dxfId="3576" priority="288" operator="containsText" text="外">
      <formula>NOT(ISERROR(SEARCH("外",H174)))</formula>
    </cfRule>
  </conditionalFormatting>
  <conditionalFormatting sqref="H174:I174">
    <cfRule type="containsText" dxfId="3575" priority="287" operator="containsText" text="－">
      <formula>NOT(ISERROR(SEARCH("－",H174)))</formula>
    </cfRule>
  </conditionalFormatting>
  <conditionalFormatting sqref="O174:P174">
    <cfRule type="containsText" dxfId="3574" priority="282" operator="containsText" text="退">
      <formula>NOT(ISERROR(SEARCH("退",O174)))</formula>
    </cfRule>
    <cfRule type="containsText" dxfId="3573" priority="283" operator="containsText" text="入">
      <formula>NOT(ISERROR(SEARCH("入",O174)))</formula>
    </cfRule>
    <cfRule type="containsText" dxfId="3572" priority="284" operator="containsText" text="入,退">
      <formula>NOT(ISERROR(SEARCH("入,退",O174)))</formula>
    </cfRule>
    <cfRule type="containsText" dxfId="3571" priority="285" operator="containsText" text="入,退">
      <formula>NOT(ISERROR(SEARCH("入,退",O174)))</formula>
    </cfRule>
    <cfRule type="cellIs" dxfId="3570" priority="286" operator="equal">
      <formula>"休"</formula>
    </cfRule>
  </conditionalFormatting>
  <conditionalFormatting sqref="O174:P174">
    <cfRule type="containsText" dxfId="3569" priority="281" operator="containsText" text="外">
      <formula>NOT(ISERROR(SEARCH("外",O174)))</formula>
    </cfRule>
  </conditionalFormatting>
  <conditionalFormatting sqref="O174:P174">
    <cfRule type="containsText" dxfId="3568" priority="280" operator="containsText" text="－">
      <formula>NOT(ISERROR(SEARCH("－",O174)))</formula>
    </cfRule>
  </conditionalFormatting>
  <conditionalFormatting sqref="V174:W174">
    <cfRule type="containsText" dxfId="3567" priority="275" operator="containsText" text="退">
      <formula>NOT(ISERROR(SEARCH("退",V174)))</formula>
    </cfRule>
    <cfRule type="containsText" dxfId="3566" priority="276" operator="containsText" text="入">
      <formula>NOT(ISERROR(SEARCH("入",V174)))</formula>
    </cfRule>
    <cfRule type="containsText" dxfId="3565" priority="277" operator="containsText" text="入,退">
      <formula>NOT(ISERROR(SEARCH("入,退",V174)))</formula>
    </cfRule>
    <cfRule type="containsText" dxfId="3564" priority="278" operator="containsText" text="入,退">
      <formula>NOT(ISERROR(SEARCH("入,退",V174)))</formula>
    </cfRule>
    <cfRule type="cellIs" dxfId="3563" priority="279" operator="equal">
      <formula>"休"</formula>
    </cfRule>
  </conditionalFormatting>
  <conditionalFormatting sqref="V174:W174">
    <cfRule type="containsText" dxfId="3562" priority="274" operator="containsText" text="外">
      <formula>NOT(ISERROR(SEARCH("外",V174)))</formula>
    </cfRule>
  </conditionalFormatting>
  <conditionalFormatting sqref="V174:W174">
    <cfRule type="containsText" dxfId="3561" priority="273" operator="containsText" text="－">
      <formula>NOT(ISERROR(SEARCH("－",V174)))</formula>
    </cfRule>
  </conditionalFormatting>
  <conditionalFormatting sqref="AC174:AD174">
    <cfRule type="containsText" dxfId="3560" priority="268" operator="containsText" text="退">
      <formula>NOT(ISERROR(SEARCH("退",AC174)))</formula>
    </cfRule>
    <cfRule type="containsText" dxfId="3559" priority="269" operator="containsText" text="入">
      <formula>NOT(ISERROR(SEARCH("入",AC174)))</formula>
    </cfRule>
    <cfRule type="containsText" dxfId="3558" priority="270" operator="containsText" text="入,退">
      <formula>NOT(ISERROR(SEARCH("入,退",AC174)))</formula>
    </cfRule>
    <cfRule type="containsText" dxfId="3557" priority="271" operator="containsText" text="入,退">
      <formula>NOT(ISERROR(SEARCH("入,退",AC174)))</formula>
    </cfRule>
    <cfRule type="cellIs" dxfId="3556" priority="272" operator="equal">
      <formula>"休"</formula>
    </cfRule>
  </conditionalFormatting>
  <conditionalFormatting sqref="AC174:AD174">
    <cfRule type="containsText" dxfId="3555" priority="267" operator="containsText" text="外">
      <formula>NOT(ISERROR(SEARCH("外",AC174)))</formula>
    </cfRule>
  </conditionalFormatting>
  <conditionalFormatting sqref="AC174:AD174">
    <cfRule type="containsText" dxfId="3554" priority="266" operator="containsText" text="－">
      <formula>NOT(ISERROR(SEARCH("－",AC174)))</formula>
    </cfRule>
  </conditionalFormatting>
  <conditionalFormatting sqref="AB175:AD175">
    <cfRule type="containsText" dxfId="3553" priority="261" operator="containsText" text="退">
      <formula>NOT(ISERROR(SEARCH("退",AB175)))</formula>
    </cfRule>
    <cfRule type="containsText" dxfId="3552" priority="262" operator="containsText" text="入">
      <formula>NOT(ISERROR(SEARCH("入",AB175)))</formula>
    </cfRule>
    <cfRule type="containsText" dxfId="3551" priority="263" operator="containsText" text="入,退">
      <formula>NOT(ISERROR(SEARCH("入,退",AB175)))</formula>
    </cfRule>
    <cfRule type="containsText" dxfId="3550" priority="264" operator="containsText" text="入,退">
      <formula>NOT(ISERROR(SEARCH("入,退",AB175)))</formula>
    </cfRule>
    <cfRule type="cellIs" dxfId="3549" priority="265" operator="equal">
      <formula>"休"</formula>
    </cfRule>
  </conditionalFormatting>
  <conditionalFormatting sqref="AB175:AD175">
    <cfRule type="containsText" dxfId="3548" priority="260" operator="containsText" text="外">
      <formula>NOT(ISERROR(SEARCH("外",AB175)))</formula>
    </cfRule>
  </conditionalFormatting>
  <conditionalFormatting sqref="AB175:AD175">
    <cfRule type="containsText" dxfId="3547" priority="259" operator="containsText" text="－">
      <formula>NOT(ISERROR(SEARCH("－",AB175)))</formula>
    </cfRule>
  </conditionalFormatting>
  <conditionalFormatting sqref="P175 S175:T175">
    <cfRule type="containsText" dxfId="3546" priority="254" operator="containsText" text="退">
      <formula>NOT(ISERROR(SEARCH("退",P175)))</formula>
    </cfRule>
    <cfRule type="containsText" dxfId="3545" priority="255" operator="containsText" text="入">
      <formula>NOT(ISERROR(SEARCH("入",P175)))</formula>
    </cfRule>
    <cfRule type="containsText" dxfId="3544" priority="256" operator="containsText" text="入,退">
      <formula>NOT(ISERROR(SEARCH("入,退",P175)))</formula>
    </cfRule>
    <cfRule type="containsText" dxfId="3543" priority="257" operator="containsText" text="入,退">
      <formula>NOT(ISERROR(SEARCH("入,退",P175)))</formula>
    </cfRule>
    <cfRule type="cellIs" dxfId="3542" priority="258" operator="equal">
      <formula>"休"</formula>
    </cfRule>
  </conditionalFormatting>
  <conditionalFormatting sqref="P175 S175:T175">
    <cfRule type="containsText" dxfId="3541" priority="253" operator="containsText" text="外">
      <formula>NOT(ISERROR(SEARCH("外",P175)))</formula>
    </cfRule>
  </conditionalFormatting>
  <conditionalFormatting sqref="P175 S175:T175">
    <cfRule type="containsText" dxfId="3540" priority="252" operator="containsText" text="－">
      <formula>NOT(ISERROR(SEARCH("－",P175)))</formula>
    </cfRule>
  </conditionalFormatting>
  <conditionalFormatting sqref="Q175:R175">
    <cfRule type="containsText" dxfId="3539" priority="247" operator="containsText" text="退">
      <formula>NOT(ISERROR(SEARCH("退",Q175)))</formula>
    </cfRule>
    <cfRule type="containsText" dxfId="3538" priority="248" operator="containsText" text="入">
      <formula>NOT(ISERROR(SEARCH("入",Q175)))</formula>
    </cfRule>
    <cfRule type="containsText" dxfId="3537" priority="249" operator="containsText" text="入,退">
      <formula>NOT(ISERROR(SEARCH("入,退",Q175)))</formula>
    </cfRule>
    <cfRule type="containsText" dxfId="3536" priority="250" operator="containsText" text="入,退">
      <formula>NOT(ISERROR(SEARCH("入,退",Q175)))</formula>
    </cfRule>
    <cfRule type="cellIs" dxfId="3535" priority="251" operator="equal">
      <formula>"休"</formula>
    </cfRule>
  </conditionalFormatting>
  <conditionalFormatting sqref="Q175:R175">
    <cfRule type="containsText" dxfId="3534" priority="246" operator="containsText" text="外">
      <formula>NOT(ISERROR(SEARCH("外",Q175)))</formula>
    </cfRule>
  </conditionalFormatting>
  <conditionalFormatting sqref="Q175:R175">
    <cfRule type="containsText" dxfId="3533" priority="245" operator="containsText" text="－">
      <formula>NOT(ISERROR(SEARCH("－",Q175)))</formula>
    </cfRule>
  </conditionalFormatting>
  <conditionalFormatting sqref="W175 Z175:AA175">
    <cfRule type="containsText" dxfId="3532" priority="240" operator="containsText" text="退">
      <formula>NOT(ISERROR(SEARCH("退",W175)))</formula>
    </cfRule>
    <cfRule type="containsText" dxfId="3531" priority="241" operator="containsText" text="入">
      <formula>NOT(ISERROR(SEARCH("入",W175)))</formula>
    </cfRule>
    <cfRule type="containsText" dxfId="3530" priority="242" operator="containsText" text="入,退">
      <formula>NOT(ISERROR(SEARCH("入,退",W175)))</formula>
    </cfRule>
    <cfRule type="containsText" dxfId="3529" priority="243" operator="containsText" text="入,退">
      <formula>NOT(ISERROR(SEARCH("入,退",W175)))</formula>
    </cfRule>
    <cfRule type="cellIs" dxfId="3528" priority="244" operator="equal">
      <formula>"休"</formula>
    </cfRule>
  </conditionalFormatting>
  <conditionalFormatting sqref="W175 Z175:AA175">
    <cfRule type="containsText" dxfId="3527" priority="239" operator="containsText" text="外">
      <formula>NOT(ISERROR(SEARCH("外",W175)))</formula>
    </cfRule>
  </conditionalFormatting>
  <conditionalFormatting sqref="W175 Z175:AA175">
    <cfRule type="containsText" dxfId="3526" priority="238" operator="containsText" text="－">
      <formula>NOT(ISERROR(SEARCH("－",W175)))</formula>
    </cfRule>
  </conditionalFormatting>
  <conditionalFormatting sqref="X175:Y175">
    <cfRule type="containsText" dxfId="3525" priority="233" operator="containsText" text="退">
      <formula>NOT(ISERROR(SEARCH("退",X175)))</formula>
    </cfRule>
    <cfRule type="containsText" dxfId="3524" priority="234" operator="containsText" text="入">
      <formula>NOT(ISERROR(SEARCH("入",X175)))</formula>
    </cfRule>
    <cfRule type="containsText" dxfId="3523" priority="235" operator="containsText" text="入,退">
      <formula>NOT(ISERROR(SEARCH("入,退",X175)))</formula>
    </cfRule>
    <cfRule type="containsText" dxfId="3522" priority="236" operator="containsText" text="入,退">
      <formula>NOT(ISERROR(SEARCH("入,退",X175)))</formula>
    </cfRule>
    <cfRule type="cellIs" dxfId="3521" priority="237" operator="equal">
      <formula>"休"</formula>
    </cfRule>
  </conditionalFormatting>
  <conditionalFormatting sqref="X175:Y175">
    <cfRule type="containsText" dxfId="3520" priority="232" operator="containsText" text="外">
      <formula>NOT(ISERROR(SEARCH("外",X175)))</formula>
    </cfRule>
  </conditionalFormatting>
  <conditionalFormatting sqref="X175:Y175">
    <cfRule type="containsText" dxfId="3519" priority="231" operator="containsText" text="－">
      <formula>NOT(ISERROR(SEARCH("－",X175)))</formula>
    </cfRule>
  </conditionalFormatting>
  <conditionalFormatting sqref="AI173:AI177">
    <cfRule type="containsText" dxfId="3518" priority="226" operator="containsText" text="退">
      <formula>NOT(ISERROR(SEARCH("退",AI173)))</formula>
    </cfRule>
    <cfRule type="containsText" dxfId="3517" priority="227" operator="containsText" text="入">
      <formula>NOT(ISERROR(SEARCH("入",AI173)))</formula>
    </cfRule>
    <cfRule type="containsText" dxfId="3516" priority="228" operator="containsText" text="入,退">
      <formula>NOT(ISERROR(SEARCH("入,退",AI173)))</formula>
    </cfRule>
    <cfRule type="containsText" dxfId="3515" priority="229" operator="containsText" text="入,退">
      <formula>NOT(ISERROR(SEARCH("入,退",AI173)))</formula>
    </cfRule>
    <cfRule type="cellIs" dxfId="3514" priority="230" operator="equal">
      <formula>"休"</formula>
    </cfRule>
  </conditionalFormatting>
  <conditionalFormatting sqref="AI173:AI177">
    <cfRule type="containsText" dxfId="3513" priority="225" operator="containsText" text="外">
      <formula>NOT(ISERROR(SEARCH("外",AI173)))</formula>
    </cfRule>
  </conditionalFormatting>
  <conditionalFormatting sqref="AI173:AI177">
    <cfRule type="containsText" dxfId="3512" priority="224" operator="containsText" text="－">
      <formula>NOT(ISERROR(SEARCH("－",AI173)))</formula>
    </cfRule>
  </conditionalFormatting>
  <conditionalFormatting sqref="F196:AJ196">
    <cfRule type="containsText" dxfId="3511" priority="222" operator="containsText" text="日">
      <formula>NOT(ISERROR(SEARCH("日",F196)))</formula>
    </cfRule>
    <cfRule type="containsText" dxfId="3510" priority="223" operator="containsText" text="土">
      <formula>NOT(ISERROR(SEARCH("土",F196)))</formula>
    </cfRule>
  </conditionalFormatting>
  <conditionalFormatting sqref="F196:AJ196">
    <cfRule type="containsText" dxfId="3509" priority="215" operator="containsText" text="その他">
      <formula>NOT(ISERROR(SEARCH("その他",F196)))</formula>
    </cfRule>
    <cfRule type="containsText" dxfId="3508" priority="216" operator="containsText" text="冬休">
      <formula>NOT(ISERROR(SEARCH("冬休",F196)))</formula>
    </cfRule>
    <cfRule type="containsText" dxfId="3507" priority="217" operator="containsText" text="夏休">
      <formula>NOT(ISERROR(SEARCH("夏休",F196)))</formula>
    </cfRule>
    <cfRule type="containsText" dxfId="3506" priority="218" operator="containsText" text="製作">
      <formula>NOT(ISERROR(SEARCH("製作",F196)))</formula>
    </cfRule>
    <cfRule type="cellIs" dxfId="3505" priority="219" operator="equal">
      <formula>"中止,製作"</formula>
    </cfRule>
    <cfRule type="containsText" dxfId="3504" priority="220" operator="containsText" text="中止,製作,夏休,冬休,その他">
      <formula>NOT(ISERROR(SEARCH("中止,製作,夏休,冬休,その他",F196)))</formula>
    </cfRule>
    <cfRule type="containsText" dxfId="3503" priority="221" operator="containsText" text="中止">
      <formula>NOT(ISERROR(SEARCH("中止",F196)))</formula>
    </cfRule>
  </conditionalFormatting>
  <conditionalFormatting sqref="F203:AJ203">
    <cfRule type="containsText" dxfId="3502" priority="213" operator="containsText" text="日">
      <formula>NOT(ISERROR(SEARCH("日",F203)))</formula>
    </cfRule>
    <cfRule type="containsText" dxfId="3501" priority="214" operator="containsText" text="土">
      <formula>NOT(ISERROR(SEARCH("土",F203)))</formula>
    </cfRule>
  </conditionalFormatting>
  <conditionalFormatting sqref="F203:AJ203">
    <cfRule type="containsText" dxfId="3500" priority="206" operator="containsText" text="その他">
      <formula>NOT(ISERROR(SEARCH("その他",F203)))</formula>
    </cfRule>
    <cfRule type="containsText" dxfId="3499" priority="207" operator="containsText" text="冬休">
      <formula>NOT(ISERROR(SEARCH("冬休",F203)))</formula>
    </cfRule>
    <cfRule type="containsText" dxfId="3498" priority="208" operator="containsText" text="夏休">
      <formula>NOT(ISERROR(SEARCH("夏休",F203)))</formula>
    </cfRule>
    <cfRule type="containsText" dxfId="3497" priority="209" operator="containsText" text="製作">
      <formula>NOT(ISERROR(SEARCH("製作",F203)))</formula>
    </cfRule>
    <cfRule type="cellIs" dxfId="3496" priority="210" operator="equal">
      <formula>"中止,製作"</formula>
    </cfRule>
    <cfRule type="containsText" dxfId="3495" priority="211" operator="containsText" text="中止,製作,夏休,冬休,その他">
      <formula>NOT(ISERROR(SEARCH("中止,製作,夏休,冬休,その他",F203)))</formula>
    </cfRule>
    <cfRule type="containsText" dxfId="3494" priority="212" operator="containsText" text="中止">
      <formula>NOT(ISERROR(SEARCH("中止",F203)))</formula>
    </cfRule>
  </conditionalFormatting>
  <conditionalFormatting sqref="F208:AJ208">
    <cfRule type="containsText" dxfId="3493" priority="204" operator="containsText" text="日">
      <formula>NOT(ISERROR(SEARCH("日",F208)))</formula>
    </cfRule>
    <cfRule type="containsText" dxfId="3492" priority="205" operator="containsText" text="土">
      <formula>NOT(ISERROR(SEARCH("土",F208)))</formula>
    </cfRule>
  </conditionalFormatting>
  <conditionalFormatting sqref="F208:AJ208">
    <cfRule type="containsText" dxfId="3491" priority="197" operator="containsText" text="その他">
      <formula>NOT(ISERROR(SEARCH("その他",F208)))</formula>
    </cfRule>
    <cfRule type="containsText" dxfId="3490" priority="198" operator="containsText" text="冬休">
      <formula>NOT(ISERROR(SEARCH("冬休",F208)))</formula>
    </cfRule>
    <cfRule type="containsText" dxfId="3489" priority="199" operator="containsText" text="夏休">
      <formula>NOT(ISERROR(SEARCH("夏休",F208)))</formula>
    </cfRule>
    <cfRule type="containsText" dxfId="3488" priority="200" operator="containsText" text="製作">
      <formula>NOT(ISERROR(SEARCH("製作",F208)))</formula>
    </cfRule>
    <cfRule type="cellIs" dxfId="3487" priority="201" operator="equal">
      <formula>"中止,製作"</formula>
    </cfRule>
    <cfRule type="containsText" dxfId="3486" priority="202" operator="containsText" text="中止,製作,夏休,冬休,その他">
      <formula>NOT(ISERROR(SEARCH("中止,製作,夏休,冬休,その他",F208)))</formula>
    </cfRule>
    <cfRule type="containsText" dxfId="3485"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3484" priority="192" operator="containsText" text="退">
      <formula>NOT(ISERROR(SEARCH("退",F197)))</formula>
    </cfRule>
    <cfRule type="containsText" dxfId="3483" priority="193" operator="containsText" text="入">
      <formula>NOT(ISERROR(SEARCH("入",F197)))</formula>
    </cfRule>
    <cfRule type="containsText" dxfId="3482" priority="194" operator="containsText" text="入,退">
      <formula>NOT(ISERROR(SEARCH("入,退",F197)))</formula>
    </cfRule>
    <cfRule type="containsText" dxfId="3481" priority="195" operator="containsText" text="入,退">
      <formula>NOT(ISERROR(SEARCH("入,退",F197)))</formula>
    </cfRule>
    <cfRule type="cellIs" dxfId="3480"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3479"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3478" priority="190" operator="containsText" text="－">
      <formula>NOT(ISERROR(SEARCH("－",F197)))</formula>
    </cfRule>
  </conditionalFormatting>
  <conditionalFormatting sqref="F204:AJ207">
    <cfRule type="containsText" dxfId="3477" priority="185" operator="containsText" text="退">
      <formula>NOT(ISERROR(SEARCH("退",F204)))</formula>
    </cfRule>
    <cfRule type="containsText" dxfId="3476" priority="186" operator="containsText" text="入">
      <formula>NOT(ISERROR(SEARCH("入",F204)))</formula>
    </cfRule>
    <cfRule type="containsText" dxfId="3475" priority="187" operator="containsText" text="入,退">
      <formula>NOT(ISERROR(SEARCH("入,退",F204)))</formula>
    </cfRule>
    <cfRule type="containsText" dxfId="3474" priority="188" operator="containsText" text="入,退">
      <formula>NOT(ISERROR(SEARCH("入,退",F204)))</formula>
    </cfRule>
    <cfRule type="cellIs" dxfId="3473" priority="189" operator="equal">
      <formula>"休"</formula>
    </cfRule>
  </conditionalFormatting>
  <conditionalFormatting sqref="F204:AJ207">
    <cfRule type="containsText" dxfId="3472" priority="184" operator="containsText" text="外">
      <formula>NOT(ISERROR(SEARCH("外",F204)))</formula>
    </cfRule>
  </conditionalFormatting>
  <conditionalFormatting sqref="F204:AJ207">
    <cfRule type="containsText" dxfId="3471" priority="183" operator="containsText" text="－">
      <formula>NOT(ISERROR(SEARCH("－",F204)))</formula>
    </cfRule>
  </conditionalFormatting>
  <conditionalFormatting sqref="F209:AJ212">
    <cfRule type="containsText" dxfId="3470" priority="178" operator="containsText" text="退">
      <formula>NOT(ISERROR(SEARCH("退",F209)))</formula>
    </cfRule>
    <cfRule type="containsText" dxfId="3469" priority="179" operator="containsText" text="入">
      <formula>NOT(ISERROR(SEARCH("入",F209)))</formula>
    </cfRule>
    <cfRule type="containsText" dxfId="3468" priority="180" operator="containsText" text="入,退">
      <formula>NOT(ISERROR(SEARCH("入,退",F209)))</formula>
    </cfRule>
    <cfRule type="containsText" dxfId="3467" priority="181" operator="containsText" text="入,退">
      <formula>NOT(ISERROR(SEARCH("入,退",F209)))</formula>
    </cfRule>
    <cfRule type="cellIs" dxfId="3466" priority="182" operator="equal">
      <formula>"休"</formula>
    </cfRule>
  </conditionalFormatting>
  <conditionalFormatting sqref="F209:AJ212">
    <cfRule type="containsText" dxfId="3465" priority="177" operator="containsText" text="外">
      <formula>NOT(ISERROR(SEARCH("外",F209)))</formula>
    </cfRule>
  </conditionalFormatting>
  <conditionalFormatting sqref="F209:AJ212">
    <cfRule type="containsText" dxfId="3464" priority="176" operator="containsText" text="－">
      <formula>NOT(ISERROR(SEARCH("－",F209)))</formula>
    </cfRule>
  </conditionalFormatting>
  <conditionalFormatting sqref="F198:G198">
    <cfRule type="containsText" dxfId="3463" priority="171" operator="containsText" text="退">
      <formula>NOT(ISERROR(SEARCH("退",F198)))</formula>
    </cfRule>
    <cfRule type="containsText" dxfId="3462" priority="172" operator="containsText" text="入">
      <formula>NOT(ISERROR(SEARCH("入",F198)))</formula>
    </cfRule>
    <cfRule type="containsText" dxfId="3461" priority="173" operator="containsText" text="入,退">
      <formula>NOT(ISERROR(SEARCH("入,退",F198)))</formula>
    </cfRule>
    <cfRule type="containsText" dxfId="3460" priority="174" operator="containsText" text="入,退">
      <formula>NOT(ISERROR(SEARCH("入,退",F198)))</formula>
    </cfRule>
    <cfRule type="cellIs" dxfId="3459" priority="175" operator="equal">
      <formula>"休"</formula>
    </cfRule>
  </conditionalFormatting>
  <conditionalFormatting sqref="F198:G198">
    <cfRule type="containsText" dxfId="3458" priority="170" operator="containsText" text="外">
      <formula>NOT(ISERROR(SEARCH("外",F198)))</formula>
    </cfRule>
  </conditionalFormatting>
  <conditionalFormatting sqref="F198:G198">
    <cfRule type="containsText" dxfId="3457" priority="169" operator="containsText" text="－">
      <formula>NOT(ISERROR(SEARCH("－",F198)))</formula>
    </cfRule>
  </conditionalFormatting>
  <conditionalFormatting sqref="J199:K199">
    <cfRule type="containsText" dxfId="3456" priority="164" operator="containsText" text="退">
      <formula>NOT(ISERROR(SEARCH("退",J199)))</formula>
    </cfRule>
    <cfRule type="containsText" dxfId="3455" priority="165" operator="containsText" text="入">
      <formula>NOT(ISERROR(SEARCH("入",J199)))</formula>
    </cfRule>
    <cfRule type="containsText" dxfId="3454" priority="166" operator="containsText" text="入,退">
      <formula>NOT(ISERROR(SEARCH("入,退",J199)))</formula>
    </cfRule>
    <cfRule type="containsText" dxfId="3453" priority="167" operator="containsText" text="入,退">
      <formula>NOT(ISERROR(SEARCH("入,退",J199)))</formula>
    </cfRule>
    <cfRule type="cellIs" dxfId="3452" priority="168" operator="equal">
      <formula>"休"</formula>
    </cfRule>
  </conditionalFormatting>
  <conditionalFormatting sqref="J199:K199">
    <cfRule type="containsText" dxfId="3451" priority="163" operator="containsText" text="外">
      <formula>NOT(ISERROR(SEARCH("外",J199)))</formula>
    </cfRule>
  </conditionalFormatting>
  <conditionalFormatting sqref="J199:K199">
    <cfRule type="containsText" dxfId="3450" priority="162" operator="containsText" text="－">
      <formula>NOT(ISERROR(SEARCH("－",J199)))</formula>
    </cfRule>
  </conditionalFormatting>
  <conditionalFormatting sqref="F201">
    <cfRule type="containsText" dxfId="3449" priority="157" operator="containsText" text="退">
      <formula>NOT(ISERROR(SEARCH("退",F201)))</formula>
    </cfRule>
    <cfRule type="containsText" dxfId="3448" priority="158" operator="containsText" text="入">
      <formula>NOT(ISERROR(SEARCH("入",F201)))</formula>
    </cfRule>
    <cfRule type="containsText" dxfId="3447" priority="159" operator="containsText" text="入,退">
      <formula>NOT(ISERROR(SEARCH("入,退",F201)))</formula>
    </cfRule>
    <cfRule type="containsText" dxfId="3446" priority="160" operator="containsText" text="入,退">
      <formula>NOT(ISERROR(SEARCH("入,退",F201)))</formula>
    </cfRule>
    <cfRule type="cellIs" dxfId="3445" priority="161" operator="equal">
      <formula>"休"</formula>
    </cfRule>
  </conditionalFormatting>
  <conditionalFormatting sqref="F201">
    <cfRule type="containsText" dxfId="3444" priority="156" operator="containsText" text="外">
      <formula>NOT(ISERROR(SEARCH("外",F201)))</formula>
    </cfRule>
  </conditionalFormatting>
  <conditionalFormatting sqref="F201">
    <cfRule type="containsText" dxfId="3443" priority="155" operator="containsText" text="－">
      <formula>NOT(ISERROR(SEARCH("－",F201)))</formula>
    </cfRule>
  </conditionalFormatting>
  <conditionalFormatting sqref="M201">
    <cfRule type="containsText" dxfId="3442" priority="150" operator="containsText" text="退">
      <formula>NOT(ISERROR(SEARCH("退",M201)))</formula>
    </cfRule>
    <cfRule type="containsText" dxfId="3441" priority="151" operator="containsText" text="入">
      <formula>NOT(ISERROR(SEARCH("入",M201)))</formula>
    </cfRule>
    <cfRule type="containsText" dxfId="3440" priority="152" operator="containsText" text="入,退">
      <formula>NOT(ISERROR(SEARCH("入,退",M201)))</formula>
    </cfRule>
    <cfRule type="containsText" dxfId="3439" priority="153" operator="containsText" text="入,退">
      <formula>NOT(ISERROR(SEARCH("入,退",M201)))</formula>
    </cfRule>
    <cfRule type="cellIs" dxfId="3438" priority="154" operator="equal">
      <formula>"休"</formula>
    </cfRule>
  </conditionalFormatting>
  <conditionalFormatting sqref="M201">
    <cfRule type="containsText" dxfId="3437" priority="149" operator="containsText" text="外">
      <formula>NOT(ISERROR(SEARCH("外",M201)))</formula>
    </cfRule>
  </conditionalFormatting>
  <conditionalFormatting sqref="M201">
    <cfRule type="containsText" dxfId="3436" priority="148" operator="containsText" text="－">
      <formula>NOT(ISERROR(SEARCH("－",M201)))</formula>
    </cfRule>
  </conditionalFormatting>
  <conditionalFormatting sqref="N199:O199">
    <cfRule type="containsText" dxfId="3435" priority="143" operator="containsText" text="退">
      <formula>NOT(ISERROR(SEARCH("退",N199)))</formula>
    </cfRule>
    <cfRule type="containsText" dxfId="3434" priority="144" operator="containsText" text="入">
      <formula>NOT(ISERROR(SEARCH("入",N199)))</formula>
    </cfRule>
    <cfRule type="containsText" dxfId="3433" priority="145" operator="containsText" text="入,退">
      <formula>NOT(ISERROR(SEARCH("入,退",N199)))</formula>
    </cfRule>
    <cfRule type="containsText" dxfId="3432" priority="146" operator="containsText" text="入,退">
      <formula>NOT(ISERROR(SEARCH("入,退",N199)))</formula>
    </cfRule>
    <cfRule type="cellIs" dxfId="3431" priority="147" operator="equal">
      <formula>"休"</formula>
    </cfRule>
  </conditionalFormatting>
  <conditionalFormatting sqref="N199:O199">
    <cfRule type="containsText" dxfId="3430" priority="142" operator="containsText" text="外">
      <formula>NOT(ISERROR(SEARCH("外",N199)))</formula>
    </cfRule>
  </conditionalFormatting>
  <conditionalFormatting sqref="N199:O199">
    <cfRule type="containsText" dxfId="3429" priority="141" operator="containsText" text="－">
      <formula>NOT(ISERROR(SEARCH("－",N199)))</formula>
    </cfRule>
  </conditionalFormatting>
  <conditionalFormatting sqref="U199:V199">
    <cfRule type="containsText" dxfId="3428" priority="136" operator="containsText" text="退">
      <formula>NOT(ISERROR(SEARCH("退",U199)))</formula>
    </cfRule>
    <cfRule type="containsText" dxfId="3427" priority="137" operator="containsText" text="入">
      <formula>NOT(ISERROR(SEARCH("入",U199)))</formula>
    </cfRule>
    <cfRule type="containsText" dxfId="3426" priority="138" operator="containsText" text="入,退">
      <formula>NOT(ISERROR(SEARCH("入,退",U199)))</formula>
    </cfRule>
    <cfRule type="containsText" dxfId="3425" priority="139" operator="containsText" text="入,退">
      <formula>NOT(ISERROR(SEARCH("入,退",U199)))</formula>
    </cfRule>
    <cfRule type="cellIs" dxfId="3424" priority="140" operator="equal">
      <formula>"休"</formula>
    </cfRule>
  </conditionalFormatting>
  <conditionalFormatting sqref="U199:V199">
    <cfRule type="containsText" dxfId="3423" priority="135" operator="containsText" text="外">
      <formula>NOT(ISERROR(SEARCH("外",U199)))</formula>
    </cfRule>
  </conditionalFormatting>
  <conditionalFormatting sqref="U199:V199">
    <cfRule type="containsText" dxfId="3422" priority="134" operator="containsText" text="－">
      <formula>NOT(ISERROR(SEARCH("－",U199)))</formula>
    </cfRule>
  </conditionalFormatting>
  <conditionalFormatting sqref="AE199:AF199">
    <cfRule type="containsText" dxfId="3421" priority="129" operator="containsText" text="退">
      <formula>NOT(ISERROR(SEARCH("退",AE199)))</formula>
    </cfRule>
    <cfRule type="containsText" dxfId="3420" priority="130" operator="containsText" text="入">
      <formula>NOT(ISERROR(SEARCH("入",AE199)))</formula>
    </cfRule>
    <cfRule type="containsText" dxfId="3419" priority="131" operator="containsText" text="入,退">
      <formula>NOT(ISERROR(SEARCH("入,退",AE199)))</formula>
    </cfRule>
    <cfRule type="containsText" dxfId="3418" priority="132" operator="containsText" text="入,退">
      <formula>NOT(ISERROR(SEARCH("入,退",AE199)))</formula>
    </cfRule>
    <cfRule type="cellIs" dxfId="3417" priority="133" operator="equal">
      <formula>"休"</formula>
    </cfRule>
  </conditionalFormatting>
  <conditionalFormatting sqref="AE199:AF199">
    <cfRule type="containsText" dxfId="3416" priority="128" operator="containsText" text="外">
      <formula>NOT(ISERROR(SEARCH("外",AE199)))</formula>
    </cfRule>
  </conditionalFormatting>
  <conditionalFormatting sqref="AE199:AF199">
    <cfRule type="containsText" dxfId="3415" priority="127" operator="containsText" text="－">
      <formula>NOT(ISERROR(SEARCH("－",AE199)))</formula>
    </cfRule>
  </conditionalFormatting>
  <conditionalFormatting sqref="I198">
    <cfRule type="containsText" dxfId="3414" priority="122" operator="containsText" text="退">
      <formula>NOT(ISERROR(SEARCH("退",I198)))</formula>
    </cfRule>
    <cfRule type="containsText" dxfId="3413" priority="123" operator="containsText" text="入">
      <formula>NOT(ISERROR(SEARCH("入",I198)))</formula>
    </cfRule>
    <cfRule type="containsText" dxfId="3412" priority="124" operator="containsText" text="入,退">
      <formula>NOT(ISERROR(SEARCH("入,退",I198)))</formula>
    </cfRule>
    <cfRule type="containsText" dxfId="3411" priority="125" operator="containsText" text="入,退">
      <formula>NOT(ISERROR(SEARCH("入,退",I198)))</formula>
    </cfRule>
    <cfRule type="cellIs" dxfId="3410" priority="126" operator="equal">
      <formula>"休"</formula>
    </cfRule>
  </conditionalFormatting>
  <conditionalFormatting sqref="I198">
    <cfRule type="containsText" dxfId="3409" priority="121" operator="containsText" text="外">
      <formula>NOT(ISERROR(SEARCH("外",I198)))</formula>
    </cfRule>
  </conditionalFormatting>
  <conditionalFormatting sqref="I198">
    <cfRule type="containsText" dxfId="3408" priority="120" operator="containsText" text="－">
      <formula>NOT(ISERROR(SEARCH("－",I198)))</formula>
    </cfRule>
  </conditionalFormatting>
  <conditionalFormatting sqref="O198:P198">
    <cfRule type="containsText" dxfId="3407" priority="115" operator="containsText" text="退">
      <formula>NOT(ISERROR(SEARCH("退",O198)))</formula>
    </cfRule>
    <cfRule type="containsText" dxfId="3406" priority="116" operator="containsText" text="入">
      <formula>NOT(ISERROR(SEARCH("入",O198)))</formula>
    </cfRule>
    <cfRule type="containsText" dxfId="3405" priority="117" operator="containsText" text="入,退">
      <formula>NOT(ISERROR(SEARCH("入,退",O198)))</formula>
    </cfRule>
    <cfRule type="containsText" dxfId="3404" priority="118" operator="containsText" text="入,退">
      <formula>NOT(ISERROR(SEARCH("入,退",O198)))</formula>
    </cfRule>
    <cfRule type="cellIs" dxfId="3403" priority="119" operator="equal">
      <formula>"休"</formula>
    </cfRule>
  </conditionalFormatting>
  <conditionalFormatting sqref="O198:P198">
    <cfRule type="containsText" dxfId="3402" priority="114" operator="containsText" text="外">
      <formula>NOT(ISERROR(SEARCH("外",O198)))</formula>
    </cfRule>
  </conditionalFormatting>
  <conditionalFormatting sqref="O198:P198">
    <cfRule type="containsText" dxfId="3401" priority="113" operator="containsText" text="－">
      <formula>NOT(ISERROR(SEARCH("－",O198)))</formula>
    </cfRule>
  </conditionalFormatting>
  <conditionalFormatting sqref="V198:W198">
    <cfRule type="containsText" dxfId="3400" priority="108" operator="containsText" text="退">
      <formula>NOT(ISERROR(SEARCH("退",V198)))</formula>
    </cfRule>
    <cfRule type="containsText" dxfId="3399" priority="109" operator="containsText" text="入">
      <formula>NOT(ISERROR(SEARCH("入",V198)))</formula>
    </cfRule>
    <cfRule type="containsText" dxfId="3398" priority="110" operator="containsText" text="入,退">
      <formula>NOT(ISERROR(SEARCH("入,退",V198)))</formula>
    </cfRule>
    <cfRule type="containsText" dxfId="3397" priority="111" operator="containsText" text="入,退">
      <formula>NOT(ISERROR(SEARCH("入,退",V198)))</formula>
    </cfRule>
    <cfRule type="cellIs" dxfId="3396" priority="112" operator="equal">
      <formula>"休"</formula>
    </cfRule>
  </conditionalFormatting>
  <conditionalFormatting sqref="V198:W198">
    <cfRule type="containsText" dxfId="3395" priority="107" operator="containsText" text="外">
      <formula>NOT(ISERROR(SEARCH("外",V198)))</formula>
    </cfRule>
  </conditionalFormatting>
  <conditionalFormatting sqref="V198:W198">
    <cfRule type="containsText" dxfId="3394" priority="106" operator="containsText" text="－">
      <formula>NOT(ISERROR(SEARCH("－",V198)))</formula>
    </cfRule>
  </conditionalFormatting>
  <conditionalFormatting sqref="AC198:AD198">
    <cfRule type="containsText" dxfId="3393" priority="101" operator="containsText" text="退">
      <formula>NOT(ISERROR(SEARCH("退",AC198)))</formula>
    </cfRule>
    <cfRule type="containsText" dxfId="3392" priority="102" operator="containsText" text="入">
      <formula>NOT(ISERROR(SEARCH("入",AC198)))</formula>
    </cfRule>
    <cfRule type="containsText" dxfId="3391" priority="103" operator="containsText" text="入,退">
      <formula>NOT(ISERROR(SEARCH("入,退",AC198)))</formula>
    </cfRule>
    <cfRule type="containsText" dxfId="3390" priority="104" operator="containsText" text="入,退">
      <formula>NOT(ISERROR(SEARCH("入,退",AC198)))</formula>
    </cfRule>
    <cfRule type="cellIs" dxfId="3389" priority="105" operator="equal">
      <formula>"休"</formula>
    </cfRule>
  </conditionalFormatting>
  <conditionalFormatting sqref="AC198:AD198">
    <cfRule type="containsText" dxfId="3388" priority="100" operator="containsText" text="外">
      <formula>NOT(ISERROR(SEARCH("外",AC198)))</formula>
    </cfRule>
  </conditionalFormatting>
  <conditionalFormatting sqref="AC198:AD198">
    <cfRule type="containsText" dxfId="3387" priority="99" operator="containsText" text="－">
      <formula>NOT(ISERROR(SEARCH("－",AC198)))</formula>
    </cfRule>
  </conditionalFormatting>
  <conditionalFormatting sqref="AB199:AD199">
    <cfRule type="containsText" dxfId="3386" priority="94" operator="containsText" text="退">
      <formula>NOT(ISERROR(SEARCH("退",AB199)))</formula>
    </cfRule>
    <cfRule type="containsText" dxfId="3385" priority="95" operator="containsText" text="入">
      <formula>NOT(ISERROR(SEARCH("入",AB199)))</formula>
    </cfRule>
    <cfRule type="containsText" dxfId="3384" priority="96" operator="containsText" text="入,退">
      <formula>NOT(ISERROR(SEARCH("入,退",AB199)))</formula>
    </cfRule>
    <cfRule type="containsText" dxfId="3383" priority="97" operator="containsText" text="入,退">
      <formula>NOT(ISERROR(SEARCH("入,退",AB199)))</formula>
    </cfRule>
    <cfRule type="cellIs" dxfId="3382" priority="98" operator="equal">
      <formula>"休"</formula>
    </cfRule>
  </conditionalFormatting>
  <conditionalFormatting sqref="AB199:AD199">
    <cfRule type="containsText" dxfId="3381" priority="93" operator="containsText" text="外">
      <formula>NOT(ISERROR(SEARCH("外",AB199)))</formula>
    </cfRule>
  </conditionalFormatting>
  <conditionalFormatting sqref="AB199:AD199">
    <cfRule type="containsText" dxfId="3380" priority="92" operator="containsText" text="－">
      <formula>NOT(ISERROR(SEARCH("－",AB199)))</formula>
    </cfRule>
  </conditionalFormatting>
  <conditionalFormatting sqref="P199 S199:T199">
    <cfRule type="containsText" dxfId="3379" priority="87" operator="containsText" text="退">
      <formula>NOT(ISERROR(SEARCH("退",P199)))</formula>
    </cfRule>
    <cfRule type="containsText" dxfId="3378" priority="88" operator="containsText" text="入">
      <formula>NOT(ISERROR(SEARCH("入",P199)))</formula>
    </cfRule>
    <cfRule type="containsText" dxfId="3377" priority="89" operator="containsText" text="入,退">
      <formula>NOT(ISERROR(SEARCH("入,退",P199)))</formula>
    </cfRule>
    <cfRule type="containsText" dxfId="3376" priority="90" operator="containsText" text="入,退">
      <formula>NOT(ISERROR(SEARCH("入,退",P199)))</formula>
    </cfRule>
    <cfRule type="cellIs" dxfId="3375" priority="91" operator="equal">
      <formula>"休"</formula>
    </cfRule>
  </conditionalFormatting>
  <conditionalFormatting sqref="P199 S199:T199">
    <cfRule type="containsText" dxfId="3374" priority="86" operator="containsText" text="外">
      <formula>NOT(ISERROR(SEARCH("外",P199)))</formula>
    </cfRule>
  </conditionalFormatting>
  <conditionalFormatting sqref="P199 S199:T199">
    <cfRule type="containsText" dxfId="3373" priority="85" operator="containsText" text="－">
      <formula>NOT(ISERROR(SEARCH("－",P199)))</formula>
    </cfRule>
  </conditionalFormatting>
  <conditionalFormatting sqref="Q199:R199">
    <cfRule type="containsText" dxfId="3372" priority="80" operator="containsText" text="退">
      <formula>NOT(ISERROR(SEARCH("退",Q199)))</formula>
    </cfRule>
    <cfRule type="containsText" dxfId="3371" priority="81" operator="containsText" text="入">
      <formula>NOT(ISERROR(SEARCH("入",Q199)))</formula>
    </cfRule>
    <cfRule type="containsText" dxfId="3370" priority="82" operator="containsText" text="入,退">
      <formula>NOT(ISERROR(SEARCH("入,退",Q199)))</formula>
    </cfRule>
    <cfRule type="containsText" dxfId="3369" priority="83" operator="containsText" text="入,退">
      <formula>NOT(ISERROR(SEARCH("入,退",Q199)))</formula>
    </cfRule>
    <cfRule type="cellIs" dxfId="3368" priority="84" operator="equal">
      <formula>"休"</formula>
    </cfRule>
  </conditionalFormatting>
  <conditionalFormatting sqref="Q199:R199">
    <cfRule type="containsText" dxfId="3367" priority="79" operator="containsText" text="外">
      <formula>NOT(ISERROR(SEARCH("外",Q199)))</formula>
    </cfRule>
  </conditionalFormatting>
  <conditionalFormatting sqref="Q199:R199">
    <cfRule type="containsText" dxfId="3366" priority="78" operator="containsText" text="－">
      <formula>NOT(ISERROR(SEARCH("－",Q199)))</formula>
    </cfRule>
  </conditionalFormatting>
  <conditionalFormatting sqref="W199 Z199:AA199">
    <cfRule type="containsText" dxfId="3365" priority="73" operator="containsText" text="退">
      <formula>NOT(ISERROR(SEARCH("退",W199)))</formula>
    </cfRule>
    <cfRule type="containsText" dxfId="3364" priority="74" operator="containsText" text="入">
      <formula>NOT(ISERROR(SEARCH("入",W199)))</formula>
    </cfRule>
    <cfRule type="containsText" dxfId="3363" priority="75" operator="containsText" text="入,退">
      <formula>NOT(ISERROR(SEARCH("入,退",W199)))</formula>
    </cfRule>
    <cfRule type="containsText" dxfId="3362" priority="76" operator="containsText" text="入,退">
      <formula>NOT(ISERROR(SEARCH("入,退",W199)))</formula>
    </cfRule>
    <cfRule type="cellIs" dxfId="3361" priority="77" operator="equal">
      <formula>"休"</formula>
    </cfRule>
  </conditionalFormatting>
  <conditionalFormatting sqref="W199 Z199:AA199">
    <cfRule type="containsText" dxfId="3360" priority="72" operator="containsText" text="外">
      <formula>NOT(ISERROR(SEARCH("外",W199)))</formula>
    </cfRule>
  </conditionalFormatting>
  <conditionalFormatting sqref="W199 Z199:AA199">
    <cfRule type="containsText" dxfId="3359" priority="71" operator="containsText" text="－">
      <formula>NOT(ISERROR(SEARCH("－",W199)))</formula>
    </cfRule>
  </conditionalFormatting>
  <conditionalFormatting sqref="X199:Y199">
    <cfRule type="containsText" dxfId="3358" priority="66" operator="containsText" text="退">
      <formula>NOT(ISERROR(SEARCH("退",X199)))</formula>
    </cfRule>
    <cfRule type="containsText" dxfId="3357" priority="67" operator="containsText" text="入">
      <formula>NOT(ISERROR(SEARCH("入",X199)))</formula>
    </cfRule>
    <cfRule type="containsText" dxfId="3356" priority="68" operator="containsText" text="入,退">
      <formula>NOT(ISERROR(SEARCH("入,退",X199)))</formula>
    </cfRule>
    <cfRule type="containsText" dxfId="3355" priority="69" operator="containsText" text="入,退">
      <formula>NOT(ISERROR(SEARCH("入,退",X199)))</formula>
    </cfRule>
    <cfRule type="cellIs" dxfId="3354" priority="70" operator="equal">
      <formula>"休"</formula>
    </cfRule>
  </conditionalFormatting>
  <conditionalFormatting sqref="X199:Y199">
    <cfRule type="containsText" dxfId="3353" priority="65" operator="containsText" text="外">
      <formula>NOT(ISERROR(SEARCH("外",X199)))</formula>
    </cfRule>
  </conditionalFormatting>
  <conditionalFormatting sqref="X199:Y199">
    <cfRule type="containsText" dxfId="3352" priority="64" operator="containsText" text="－">
      <formula>NOT(ISERROR(SEARCH("－",X199)))</formula>
    </cfRule>
  </conditionalFormatting>
  <conditionalFormatting sqref="AI197:AI201">
    <cfRule type="containsText" dxfId="3351" priority="59" operator="containsText" text="退">
      <formula>NOT(ISERROR(SEARCH("退",AI197)))</formula>
    </cfRule>
    <cfRule type="containsText" dxfId="3350" priority="60" operator="containsText" text="入">
      <formula>NOT(ISERROR(SEARCH("入",AI197)))</formula>
    </cfRule>
    <cfRule type="containsText" dxfId="3349" priority="61" operator="containsText" text="入,退">
      <formula>NOT(ISERROR(SEARCH("入,退",AI197)))</formula>
    </cfRule>
    <cfRule type="containsText" dxfId="3348" priority="62" operator="containsText" text="入,退">
      <formula>NOT(ISERROR(SEARCH("入,退",AI197)))</formula>
    </cfRule>
    <cfRule type="cellIs" dxfId="3347" priority="63" operator="equal">
      <formula>"休"</formula>
    </cfRule>
  </conditionalFormatting>
  <conditionalFormatting sqref="AI197:AI201">
    <cfRule type="containsText" dxfId="3346" priority="58" operator="containsText" text="外">
      <formula>NOT(ISERROR(SEARCH("外",AI197)))</formula>
    </cfRule>
  </conditionalFormatting>
  <conditionalFormatting sqref="AI197:AI201">
    <cfRule type="containsText" dxfId="3345" priority="57" operator="containsText" text="－">
      <formula>NOT(ISERROR(SEARCH("－",AI197)))</formula>
    </cfRule>
  </conditionalFormatting>
  <conditionalFormatting sqref="R201:S201 U201">
    <cfRule type="containsText" dxfId="3344" priority="52" operator="containsText" text="退">
      <formula>NOT(ISERROR(SEARCH("退",R201)))</formula>
    </cfRule>
    <cfRule type="containsText" dxfId="3343" priority="53" operator="containsText" text="入">
      <formula>NOT(ISERROR(SEARCH("入",R201)))</formula>
    </cfRule>
    <cfRule type="containsText" dxfId="3342" priority="54" operator="containsText" text="入,退">
      <formula>NOT(ISERROR(SEARCH("入,退",R201)))</formula>
    </cfRule>
    <cfRule type="containsText" dxfId="3341" priority="55" operator="containsText" text="入,退">
      <formula>NOT(ISERROR(SEARCH("入,退",R201)))</formula>
    </cfRule>
    <cfRule type="cellIs" dxfId="3340" priority="56" operator="equal">
      <formula>"休"</formula>
    </cfRule>
  </conditionalFormatting>
  <conditionalFormatting sqref="R201:S201 U201">
    <cfRule type="containsText" dxfId="3339" priority="51" operator="containsText" text="外">
      <formula>NOT(ISERROR(SEARCH("外",R201)))</formula>
    </cfRule>
  </conditionalFormatting>
  <conditionalFormatting sqref="R201:S201 U201">
    <cfRule type="containsText" dxfId="3338" priority="50" operator="containsText" text="－">
      <formula>NOT(ISERROR(SEARCH("－",R201)))</formula>
    </cfRule>
  </conditionalFormatting>
  <conditionalFormatting sqref="T201">
    <cfRule type="containsText" dxfId="3337" priority="45" operator="containsText" text="退">
      <formula>NOT(ISERROR(SEARCH("退",T201)))</formula>
    </cfRule>
    <cfRule type="containsText" dxfId="3336" priority="46" operator="containsText" text="入">
      <formula>NOT(ISERROR(SEARCH("入",T201)))</formula>
    </cfRule>
    <cfRule type="containsText" dxfId="3335" priority="47" operator="containsText" text="入,退">
      <formula>NOT(ISERROR(SEARCH("入,退",T201)))</formula>
    </cfRule>
    <cfRule type="containsText" dxfId="3334" priority="48" operator="containsText" text="入,退">
      <formula>NOT(ISERROR(SEARCH("入,退",T201)))</formula>
    </cfRule>
    <cfRule type="cellIs" dxfId="3333" priority="49" operator="equal">
      <formula>"休"</formula>
    </cfRule>
  </conditionalFormatting>
  <conditionalFormatting sqref="T201">
    <cfRule type="containsText" dxfId="3332" priority="44" operator="containsText" text="外">
      <formula>NOT(ISERROR(SEARCH("外",T201)))</formula>
    </cfRule>
  </conditionalFormatting>
  <conditionalFormatting sqref="T201">
    <cfRule type="containsText" dxfId="3331" priority="43" operator="containsText" text="－">
      <formula>NOT(ISERROR(SEARCH("－",T201)))</formula>
    </cfRule>
  </conditionalFormatting>
  <conditionalFormatting sqref="Y201:Z201 AB201">
    <cfRule type="containsText" dxfId="3330" priority="38" operator="containsText" text="退">
      <formula>NOT(ISERROR(SEARCH("退",Y201)))</formula>
    </cfRule>
    <cfRule type="containsText" dxfId="3329" priority="39" operator="containsText" text="入">
      <formula>NOT(ISERROR(SEARCH("入",Y201)))</formula>
    </cfRule>
    <cfRule type="containsText" dxfId="3328" priority="40" operator="containsText" text="入,退">
      <formula>NOT(ISERROR(SEARCH("入,退",Y201)))</formula>
    </cfRule>
    <cfRule type="containsText" dxfId="3327" priority="41" operator="containsText" text="入,退">
      <formula>NOT(ISERROR(SEARCH("入,退",Y201)))</formula>
    </cfRule>
    <cfRule type="cellIs" dxfId="3326" priority="42" operator="equal">
      <formula>"休"</formula>
    </cfRule>
  </conditionalFormatting>
  <conditionalFormatting sqref="Y201:Z201 AB201">
    <cfRule type="containsText" dxfId="3325" priority="37" operator="containsText" text="外">
      <formula>NOT(ISERROR(SEARCH("外",Y201)))</formula>
    </cfRule>
  </conditionalFormatting>
  <conditionalFormatting sqref="Y201:Z201 AB201">
    <cfRule type="containsText" dxfId="3324" priority="36" operator="containsText" text="－">
      <formula>NOT(ISERROR(SEARCH("－",Y201)))</formula>
    </cfRule>
  </conditionalFormatting>
  <conditionalFormatting sqref="AA201">
    <cfRule type="containsText" dxfId="3323" priority="31" operator="containsText" text="退">
      <formula>NOT(ISERROR(SEARCH("退",AA201)))</formula>
    </cfRule>
    <cfRule type="containsText" dxfId="3322" priority="32" operator="containsText" text="入">
      <formula>NOT(ISERROR(SEARCH("入",AA201)))</formula>
    </cfRule>
    <cfRule type="containsText" dxfId="3321" priority="33" operator="containsText" text="入,退">
      <formula>NOT(ISERROR(SEARCH("入,退",AA201)))</formula>
    </cfRule>
    <cfRule type="containsText" dxfId="3320" priority="34" operator="containsText" text="入,退">
      <formula>NOT(ISERROR(SEARCH("入,退",AA201)))</formula>
    </cfRule>
    <cfRule type="cellIs" dxfId="3319" priority="35" operator="equal">
      <formula>"休"</formula>
    </cfRule>
  </conditionalFormatting>
  <conditionalFormatting sqref="AA201">
    <cfRule type="containsText" dxfId="3318" priority="30" operator="containsText" text="外">
      <formula>NOT(ISERROR(SEARCH("外",AA201)))</formula>
    </cfRule>
  </conditionalFormatting>
  <conditionalFormatting sqref="AA201">
    <cfRule type="containsText" dxfId="3317" priority="29" operator="containsText" text="－">
      <formula>NOT(ISERROR(SEARCH("－",AA201)))</formula>
    </cfRule>
  </conditionalFormatting>
  <conditionalFormatting sqref="F199:G199">
    <cfRule type="containsText" dxfId="3316" priority="24" operator="containsText" text="退">
      <formula>NOT(ISERROR(SEARCH("退",F199)))</formula>
    </cfRule>
    <cfRule type="containsText" dxfId="3315" priority="25" operator="containsText" text="入">
      <formula>NOT(ISERROR(SEARCH("入",F199)))</formula>
    </cfRule>
    <cfRule type="containsText" dxfId="3314" priority="26" operator="containsText" text="入,退">
      <formula>NOT(ISERROR(SEARCH("入,退",F199)))</formula>
    </cfRule>
    <cfRule type="containsText" dxfId="3313" priority="27" operator="containsText" text="入,退">
      <formula>NOT(ISERROR(SEARCH("入,退",F199)))</formula>
    </cfRule>
    <cfRule type="cellIs" dxfId="3312" priority="28" operator="equal">
      <formula>"休"</formula>
    </cfRule>
  </conditionalFormatting>
  <conditionalFormatting sqref="F199:G199">
    <cfRule type="containsText" dxfId="3311" priority="23" operator="containsText" text="外">
      <formula>NOT(ISERROR(SEARCH("外",F199)))</formula>
    </cfRule>
  </conditionalFormatting>
  <conditionalFormatting sqref="F199:G199">
    <cfRule type="containsText" dxfId="3310" priority="22" operator="containsText" text="－">
      <formula>NOT(ISERROR(SEARCH("－",F199)))</formula>
    </cfRule>
  </conditionalFormatting>
  <conditionalFormatting sqref="H197 H200:H201">
    <cfRule type="containsText" dxfId="3309" priority="17" operator="containsText" text="退">
      <formula>NOT(ISERROR(SEARCH("退",H197)))</formula>
    </cfRule>
    <cfRule type="containsText" dxfId="3308" priority="18" operator="containsText" text="入">
      <formula>NOT(ISERROR(SEARCH("入",H197)))</formula>
    </cfRule>
    <cfRule type="containsText" dxfId="3307" priority="19" operator="containsText" text="入,退">
      <formula>NOT(ISERROR(SEARCH("入,退",H197)))</formula>
    </cfRule>
    <cfRule type="containsText" dxfId="3306" priority="20" operator="containsText" text="入,退">
      <formula>NOT(ISERROR(SEARCH("入,退",H197)))</formula>
    </cfRule>
    <cfRule type="cellIs" dxfId="3305" priority="21" operator="equal">
      <formula>"休"</formula>
    </cfRule>
  </conditionalFormatting>
  <conditionalFormatting sqref="H197 H200:H201">
    <cfRule type="containsText" dxfId="3304" priority="16" operator="containsText" text="外">
      <formula>NOT(ISERROR(SEARCH("外",H197)))</formula>
    </cfRule>
  </conditionalFormatting>
  <conditionalFormatting sqref="H197 H200:H201">
    <cfRule type="containsText" dxfId="3303" priority="15" operator="containsText" text="－">
      <formula>NOT(ISERROR(SEARCH("－",H197)))</formula>
    </cfRule>
  </conditionalFormatting>
  <conditionalFormatting sqref="H198">
    <cfRule type="containsText" dxfId="3302" priority="10" operator="containsText" text="退">
      <formula>NOT(ISERROR(SEARCH("退",H198)))</formula>
    </cfRule>
    <cfRule type="containsText" dxfId="3301" priority="11" operator="containsText" text="入">
      <formula>NOT(ISERROR(SEARCH("入",H198)))</formula>
    </cfRule>
    <cfRule type="containsText" dxfId="3300" priority="12" operator="containsText" text="入,退">
      <formula>NOT(ISERROR(SEARCH("入,退",H198)))</formula>
    </cfRule>
    <cfRule type="containsText" dxfId="3299" priority="13" operator="containsText" text="入,退">
      <formula>NOT(ISERROR(SEARCH("入,退",H198)))</formula>
    </cfRule>
    <cfRule type="cellIs" dxfId="3298" priority="14" operator="equal">
      <formula>"休"</formula>
    </cfRule>
  </conditionalFormatting>
  <conditionalFormatting sqref="H198">
    <cfRule type="containsText" dxfId="3297" priority="9" operator="containsText" text="外">
      <formula>NOT(ISERROR(SEARCH("外",H198)))</formula>
    </cfRule>
  </conditionalFormatting>
  <conditionalFormatting sqref="H198">
    <cfRule type="containsText" dxfId="3296" priority="8" operator="containsText" text="－">
      <formula>NOT(ISERROR(SEARCH("－",H198)))</formula>
    </cfRule>
  </conditionalFormatting>
  <conditionalFormatting sqref="H199">
    <cfRule type="containsText" dxfId="3295" priority="3" operator="containsText" text="退">
      <formula>NOT(ISERROR(SEARCH("退",H199)))</formula>
    </cfRule>
    <cfRule type="containsText" dxfId="3294" priority="4" operator="containsText" text="入">
      <formula>NOT(ISERROR(SEARCH("入",H199)))</formula>
    </cfRule>
    <cfRule type="containsText" dxfId="3293" priority="5" operator="containsText" text="入,退">
      <formula>NOT(ISERROR(SEARCH("入,退",H199)))</formula>
    </cfRule>
    <cfRule type="containsText" dxfId="3292" priority="6" operator="containsText" text="入,退">
      <formula>NOT(ISERROR(SEARCH("入,退",H199)))</formula>
    </cfRule>
    <cfRule type="cellIs" dxfId="3291" priority="7" operator="equal">
      <formula>"休"</formula>
    </cfRule>
  </conditionalFormatting>
  <conditionalFormatting sqref="H199">
    <cfRule type="containsText" dxfId="3290" priority="2" operator="containsText" text="外">
      <formula>NOT(ISERROR(SEARCH("外",H199)))</formula>
    </cfRule>
  </conditionalFormatting>
  <conditionalFormatting sqref="H199">
    <cfRule type="containsText" dxfId="3289"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70" zoomScaleNormal="70" zoomScaleSheetLayoutView="70" workbookViewId="0">
      <selection activeCell="X21" sqref="X21"/>
    </sheetView>
  </sheetViews>
  <sheetFormatPr defaultColWidth="9" defaultRowHeight="13.5"/>
  <cols>
    <col min="1" max="1" width="1.75" style="1112" customWidth="1"/>
    <col min="2" max="2" width="5.375" style="1112" customWidth="1"/>
    <col min="3" max="4" width="7.75" style="1112" customWidth="1"/>
    <col min="5" max="5" width="10" style="1113" customWidth="1"/>
    <col min="6" max="36" width="3.75" style="1113" customWidth="1"/>
    <col min="37" max="37" width="7.125" style="1112" customWidth="1"/>
    <col min="38" max="38" width="7.125" style="1113" customWidth="1"/>
    <col min="39" max="39" width="7.125" style="1112" customWidth="1"/>
    <col min="40" max="40" width="9.75" style="1121" customWidth="1"/>
    <col min="41" max="41" width="9.125" style="1112" customWidth="1"/>
    <col min="42" max="16384" width="9" style="1112"/>
  </cols>
  <sheetData>
    <row r="1" spans="1:44" ht="18.75">
      <c r="A1" s="1110" t="s">
        <v>2017</v>
      </c>
      <c r="B1" s="1111"/>
      <c r="P1" s="1114"/>
      <c r="AI1" s="1115"/>
      <c r="AJ1" s="1115"/>
      <c r="AK1" s="1115"/>
      <c r="AL1" s="1115"/>
      <c r="AM1" s="1116"/>
      <c r="AN1" s="1117"/>
      <c r="AO1" s="1118" t="s">
        <v>1967</v>
      </c>
    </row>
    <row r="2" spans="1:44" ht="18.75">
      <c r="B2" s="1111"/>
      <c r="P2" s="1114"/>
      <c r="AI2" s="1112"/>
      <c r="AJ2" s="1119"/>
      <c r="AK2" s="1119"/>
      <c r="AL2" s="1119" t="s">
        <v>852</v>
      </c>
      <c r="AM2" s="3379" t="s">
        <v>888</v>
      </c>
      <c r="AN2" s="3379"/>
      <c r="AO2" s="3379"/>
    </row>
    <row r="3" spans="1:44" ht="18.75">
      <c r="B3" s="1111"/>
      <c r="P3" s="1114"/>
      <c r="AL3" s="1120"/>
    </row>
    <row r="4" spans="1:44" ht="19.5" thickBot="1">
      <c r="B4" s="1111"/>
      <c r="P4" s="1114"/>
      <c r="AL4" s="1120"/>
      <c r="AM4" s="3380" t="s">
        <v>853</v>
      </c>
      <c r="AN4" s="3380"/>
      <c r="AO4" s="3380"/>
    </row>
    <row r="5" spans="1:44" s="1122" customFormat="1" ht="13.5" customHeight="1">
      <c r="B5" s="1123" t="s">
        <v>1968</v>
      </c>
      <c r="C5" s="1123"/>
      <c r="E5" s="1113" t="s">
        <v>851</v>
      </c>
      <c r="F5" s="3354" t="str">
        <f>入力シート!C10</f>
        <v>県道博多天神線排水性舗装工事（第２工区）</v>
      </c>
      <c r="G5" s="3354"/>
      <c r="H5" s="3354"/>
      <c r="I5" s="3354"/>
      <c r="J5" s="3354"/>
      <c r="K5" s="3354"/>
      <c r="L5" s="3354"/>
      <c r="M5" s="3354"/>
      <c r="N5" s="1124"/>
      <c r="O5" s="1125"/>
      <c r="P5" s="3355" t="s">
        <v>1969</v>
      </c>
      <c r="Q5" s="3356"/>
      <c r="R5" s="3356"/>
      <c r="S5" s="3356"/>
      <c r="T5" s="3356"/>
      <c r="U5" s="3359" t="str">
        <f>IF(AND(U7="未達成",AO8&lt;0.285),"未達成","達成")</f>
        <v>達成</v>
      </c>
      <c r="V5" s="3359"/>
      <c r="W5" s="3359"/>
      <c r="X5" s="3360"/>
      <c r="AA5" s="3363" t="s">
        <v>1970</v>
      </c>
      <c r="AB5" s="3363"/>
      <c r="AC5" s="3364" t="s">
        <v>1971</v>
      </c>
      <c r="AD5" s="3364"/>
      <c r="AE5" s="3364"/>
      <c r="AF5" s="3364"/>
      <c r="AG5" s="3364" t="s">
        <v>1972</v>
      </c>
      <c r="AH5" s="3364"/>
      <c r="AI5" s="3364"/>
      <c r="AJ5" s="3364"/>
      <c r="AK5" s="3365" t="s">
        <v>837</v>
      </c>
      <c r="AL5" s="3366" t="s">
        <v>886</v>
      </c>
      <c r="AM5" s="3365" t="s">
        <v>854</v>
      </c>
      <c r="AN5" s="3367" t="s">
        <v>855</v>
      </c>
      <c r="AO5" s="3365" t="s">
        <v>1973</v>
      </c>
      <c r="AP5" s="1116"/>
      <c r="AQ5" s="1116"/>
      <c r="AR5" s="1116"/>
    </row>
    <row r="6" spans="1:44" s="1116" customFormat="1" ht="13.5" customHeight="1">
      <c r="B6" s="1123" t="s">
        <v>1974</v>
      </c>
      <c r="C6" s="1123"/>
      <c r="E6" s="1113" t="s">
        <v>851</v>
      </c>
      <c r="F6" s="3426">
        <f>入力シート!C14</f>
        <v>45840</v>
      </c>
      <c r="G6" s="3426"/>
      <c r="H6" s="3426"/>
      <c r="I6" s="3426"/>
      <c r="J6" s="3426"/>
      <c r="K6" s="1126"/>
      <c r="L6" s="1127"/>
      <c r="M6" s="1127"/>
      <c r="N6" s="1128"/>
      <c r="O6" s="1129"/>
      <c r="P6" s="3357"/>
      <c r="Q6" s="3358"/>
      <c r="R6" s="3358"/>
      <c r="S6" s="3358"/>
      <c r="T6" s="3358"/>
      <c r="U6" s="3361"/>
      <c r="V6" s="3361"/>
      <c r="W6" s="3361"/>
      <c r="X6" s="3362"/>
      <c r="Z6" s="1130"/>
      <c r="AA6" s="3363"/>
      <c r="AB6" s="3363"/>
      <c r="AC6" s="3364"/>
      <c r="AD6" s="3364"/>
      <c r="AE6" s="3364"/>
      <c r="AF6" s="3364"/>
      <c r="AG6" s="3364"/>
      <c r="AH6" s="3364"/>
      <c r="AI6" s="3364"/>
      <c r="AJ6" s="3364"/>
      <c r="AK6" s="3365"/>
      <c r="AL6" s="3366"/>
      <c r="AM6" s="3365"/>
      <c r="AN6" s="3367"/>
      <c r="AO6" s="3365"/>
    </row>
    <row r="7" spans="1:44" s="1116" customFormat="1" ht="13.5" customHeight="1">
      <c r="B7" s="1123" t="s">
        <v>2018</v>
      </c>
      <c r="C7" s="1123"/>
      <c r="E7" s="1113" t="s">
        <v>851</v>
      </c>
      <c r="F7" s="3425">
        <f>入力シート!C15</f>
        <v>45988</v>
      </c>
      <c r="G7" s="3425"/>
      <c r="H7" s="3425"/>
      <c r="I7" s="3425"/>
      <c r="J7" s="3425"/>
      <c r="K7" s="1126"/>
      <c r="L7" s="1127"/>
      <c r="M7" s="1127"/>
      <c r="N7" s="1128"/>
      <c r="O7" s="1131"/>
      <c r="P7" s="3368" t="s">
        <v>1976</v>
      </c>
      <c r="Q7" s="3369"/>
      <c r="R7" s="3369"/>
      <c r="S7" s="3369"/>
      <c r="T7" s="3369"/>
      <c r="U7" s="3372" t="str">
        <f>IF(COUNTIF(AO24:AO525,"NG")&gt;=1,"未達成","達成")</f>
        <v>未達成</v>
      </c>
      <c r="V7" s="3372"/>
      <c r="W7" s="3372"/>
      <c r="X7" s="3373"/>
      <c r="Y7" s="1130"/>
      <c r="Z7" s="1130"/>
      <c r="AA7" s="3363"/>
      <c r="AB7" s="3363"/>
      <c r="AC7" s="3364"/>
      <c r="AD7" s="3364"/>
      <c r="AE7" s="3364"/>
      <c r="AF7" s="3364"/>
      <c r="AG7" s="3364"/>
      <c r="AH7" s="3364"/>
      <c r="AI7" s="3364"/>
      <c r="AJ7" s="3364"/>
      <c r="AK7" s="1132" t="s">
        <v>1977</v>
      </c>
      <c r="AL7" s="1133" t="s">
        <v>1978</v>
      </c>
      <c r="AM7" s="1134" t="s">
        <v>1979</v>
      </c>
      <c r="AN7" s="1135" t="s">
        <v>1980</v>
      </c>
      <c r="AO7" s="1132" t="s">
        <v>889</v>
      </c>
    </row>
    <row r="8" spans="1:44" s="1116" customFormat="1" ht="13.5" customHeight="1" thickBot="1">
      <c r="B8" s="1136"/>
      <c r="C8" s="1137"/>
      <c r="E8" s="1138"/>
      <c r="F8" s="1139"/>
      <c r="G8" s="1137"/>
      <c r="H8" s="1126"/>
      <c r="I8" s="1140"/>
      <c r="J8" s="1140"/>
      <c r="K8" s="1126"/>
      <c r="L8" s="1140"/>
      <c r="M8" s="1140"/>
      <c r="N8" s="1128"/>
      <c r="P8" s="3370"/>
      <c r="Q8" s="3371"/>
      <c r="R8" s="3371"/>
      <c r="S8" s="3371"/>
      <c r="T8" s="3371"/>
      <c r="U8" s="3374"/>
      <c r="V8" s="3374"/>
      <c r="W8" s="3374"/>
      <c r="X8" s="3375"/>
      <c r="AA8" s="3376" t="s">
        <v>856</v>
      </c>
      <c r="AB8" s="3376"/>
      <c r="AC8" s="3377" t="s">
        <v>857</v>
      </c>
      <c r="AD8" s="3377"/>
      <c r="AE8" s="3377"/>
      <c r="AF8" s="3377"/>
      <c r="AG8" s="3378" t="s">
        <v>1981</v>
      </c>
      <c r="AH8" s="3378"/>
      <c r="AI8" s="3378"/>
      <c r="AJ8" s="3378"/>
      <c r="AK8" s="1141">
        <f>IFERROR((AK29+AK53+AK77+AK101+AK125+AK149+AK173+AK197+AK221+AK245+AK269+AK293+AK317+AK341+AK365+AK389+AK413+AK437+AK461+AK485+AK509),"")</f>
        <v>139</v>
      </c>
      <c r="AL8" s="1141">
        <f>IFERROR((AL29+AL53+AL77+AL101+AL125+AL149+AL173+AL197+AL221+AL245+AL269+AL293+AL317+AL341+AL365+AL389+AL413+AL437+AL461+AL485+AL509),"")</f>
        <v>10</v>
      </c>
      <c r="AM8" s="1141">
        <f>IFERROR((AM29+AM53+AM77+AM101+AM125+AM149+AM173+AM197+AM221+AM245+AM269+AM293+AM317+AM341+AM365+AM389+AM413+AM437+AM461+AM485+AM509),"")</f>
        <v>64</v>
      </c>
      <c r="AN8" s="1142">
        <f>IFERROR(ROUND(AM8/AK8,3),"")</f>
        <v>0.46</v>
      </c>
      <c r="AO8" s="3434">
        <f>ROUND(AVERAGE(AN8:AN21),3)</f>
        <v>0.629</v>
      </c>
    </row>
    <row r="9" spans="1:44" s="1116" customFormat="1" ht="13.5" customHeight="1">
      <c r="B9" s="3382" t="s">
        <v>845</v>
      </c>
      <c r="C9" s="3382"/>
      <c r="E9" s="1113" t="s">
        <v>851</v>
      </c>
      <c r="F9" s="3383">
        <f>+F7-F6+1</f>
        <v>149</v>
      </c>
      <c r="G9" s="3383"/>
      <c r="H9" s="3383"/>
      <c r="I9" s="1143"/>
      <c r="J9" s="1140"/>
      <c r="K9" s="1126"/>
      <c r="L9" s="1140"/>
      <c r="M9" s="1140"/>
      <c r="N9" s="1128"/>
      <c r="O9" s="1144"/>
      <c r="Y9" s="1145"/>
      <c r="AA9" s="3376"/>
      <c r="AB9" s="3376"/>
      <c r="AC9" s="3377"/>
      <c r="AD9" s="3377"/>
      <c r="AE9" s="3377"/>
      <c r="AF9" s="3377"/>
      <c r="AG9" s="3384" t="s">
        <v>1982</v>
      </c>
      <c r="AH9" s="3384"/>
      <c r="AI9" s="3384"/>
      <c r="AJ9" s="3384"/>
      <c r="AK9" s="1146">
        <f t="shared" ref="AK9:AM13" si="0">IFERROR((AK30+AK54+AK78+AK102+AK126+AK150+AK174+AK198+AK222+AK246+AK270+AK294+AK318+AK342+AK366+AK390+AK414+AK438+AK462+AK486+AK510),"")</f>
        <v>140</v>
      </c>
      <c r="AL9" s="1146">
        <f t="shared" si="0"/>
        <v>9</v>
      </c>
      <c r="AM9" s="1146">
        <f t="shared" si="0"/>
        <v>66</v>
      </c>
      <c r="AN9" s="1147">
        <f t="shared" ref="AN9:AN12" si="1">IFERROR(ROUND(AM9/AK9,3),"")</f>
        <v>0.47099999999999997</v>
      </c>
      <c r="AO9" s="3434"/>
    </row>
    <row r="10" spans="1:44" s="1116" customFormat="1" ht="13.5" customHeight="1">
      <c r="B10" s="1148"/>
      <c r="K10" s="1128"/>
      <c r="L10" s="1144"/>
      <c r="M10" s="1144"/>
      <c r="N10" s="1128"/>
      <c r="O10" s="1144"/>
      <c r="P10" s="1144"/>
      <c r="Q10" s="1128"/>
      <c r="R10" s="1149"/>
      <c r="S10" s="1149"/>
      <c r="T10" s="1150"/>
      <c r="U10" s="1150"/>
      <c r="V10" s="1150"/>
      <c r="W10" s="1115"/>
      <c r="X10" s="1145"/>
      <c r="Y10" s="1145"/>
      <c r="AA10" s="3376"/>
      <c r="AB10" s="3376"/>
      <c r="AC10" s="3377"/>
      <c r="AD10" s="3377"/>
      <c r="AE10" s="3377"/>
      <c r="AF10" s="3377"/>
      <c r="AG10" s="3384" t="s">
        <v>1983</v>
      </c>
      <c r="AH10" s="3384"/>
      <c r="AI10" s="3384"/>
      <c r="AJ10" s="3384"/>
      <c r="AK10" s="1146">
        <f t="shared" si="0"/>
        <v>122</v>
      </c>
      <c r="AL10" s="1146">
        <f t="shared" si="0"/>
        <v>27</v>
      </c>
      <c r="AM10" s="1146">
        <f t="shared" si="0"/>
        <v>75</v>
      </c>
      <c r="AN10" s="1147">
        <f t="shared" si="1"/>
        <v>0.61499999999999999</v>
      </c>
      <c r="AO10" s="3434"/>
    </row>
    <row r="11" spans="1:44" s="1116" customFormat="1" ht="13.5" customHeight="1">
      <c r="B11" s="1148"/>
      <c r="C11" s="1129"/>
      <c r="D11" s="1129"/>
      <c r="E11" s="1138"/>
      <c r="F11" s="1138"/>
      <c r="G11" s="1138"/>
      <c r="H11" s="1128"/>
      <c r="I11" s="1144"/>
      <c r="J11" s="1144"/>
      <c r="K11" s="1128"/>
      <c r="L11" s="1144"/>
      <c r="M11" s="1144"/>
      <c r="N11" s="1128"/>
      <c r="O11" s="1144"/>
      <c r="P11" s="1144"/>
      <c r="Q11" s="1128"/>
      <c r="R11" s="1149"/>
      <c r="S11" s="1149"/>
      <c r="T11" s="1150"/>
      <c r="U11" s="1150"/>
      <c r="V11" s="1150"/>
      <c r="W11" s="1115"/>
      <c r="X11" s="1145"/>
      <c r="Y11" s="1145"/>
      <c r="AA11" s="3376"/>
      <c r="AB11" s="3376"/>
      <c r="AC11" s="3377"/>
      <c r="AD11" s="3377"/>
      <c r="AE11" s="3377"/>
      <c r="AF11" s="3377"/>
      <c r="AG11" s="3384" t="s">
        <v>1984</v>
      </c>
      <c r="AH11" s="3384"/>
      <c r="AI11" s="3384"/>
      <c r="AJ11" s="3384"/>
      <c r="AK11" s="1146">
        <f t="shared" si="0"/>
        <v>122</v>
      </c>
      <c r="AL11" s="1146">
        <f t="shared" si="0"/>
        <v>27</v>
      </c>
      <c r="AM11" s="1146">
        <f t="shared" si="0"/>
        <v>59</v>
      </c>
      <c r="AN11" s="1147">
        <f t="shared" si="1"/>
        <v>0.48399999999999999</v>
      </c>
      <c r="AO11" s="3434"/>
    </row>
    <row r="12" spans="1:44" s="1116" customFormat="1" ht="13.5" customHeight="1">
      <c r="B12" s="1148"/>
      <c r="C12" s="1129"/>
      <c r="D12" s="1129"/>
      <c r="E12" s="1138"/>
      <c r="F12" s="1138"/>
      <c r="G12" s="1138"/>
      <c r="H12" s="1128"/>
      <c r="I12" s="1144"/>
      <c r="J12" s="1144"/>
      <c r="K12" s="1128"/>
      <c r="L12" s="1144"/>
      <c r="M12" s="1144"/>
      <c r="N12" s="1128"/>
      <c r="O12" s="1144"/>
      <c r="P12" s="1144"/>
      <c r="Q12" s="1128"/>
      <c r="R12" s="1149"/>
      <c r="S12" s="1149"/>
      <c r="T12" s="1150"/>
      <c r="U12" s="1150"/>
      <c r="V12" s="1150"/>
      <c r="W12" s="1115"/>
      <c r="X12" s="1115"/>
      <c r="Y12" s="1115"/>
      <c r="AA12" s="3376"/>
      <c r="AB12" s="3376"/>
      <c r="AC12" s="3377"/>
      <c r="AD12" s="3377"/>
      <c r="AE12" s="3377"/>
      <c r="AF12" s="3377"/>
      <c r="AG12" s="3385" t="s">
        <v>1985</v>
      </c>
      <c r="AH12" s="3385"/>
      <c r="AI12" s="3385"/>
      <c r="AJ12" s="3385"/>
      <c r="AK12" s="1146">
        <f t="shared" si="0"/>
        <v>107</v>
      </c>
      <c r="AL12" s="1146">
        <f t="shared" si="0"/>
        <v>42</v>
      </c>
      <c r="AM12" s="1146">
        <f t="shared" si="0"/>
        <v>55</v>
      </c>
      <c r="AN12" s="1147">
        <f t="shared" si="1"/>
        <v>0.51400000000000001</v>
      </c>
      <c r="AO12" s="3434"/>
    </row>
    <row r="13" spans="1:44" s="1116" customFormat="1" ht="13.5" customHeight="1">
      <c r="B13" s="1148"/>
      <c r="C13" s="1129"/>
      <c r="D13" s="1129"/>
      <c r="E13" s="1138"/>
      <c r="F13" s="1138"/>
      <c r="G13" s="1138"/>
      <c r="H13" s="1128"/>
      <c r="I13" s="1144"/>
      <c r="J13" s="1144"/>
      <c r="K13" s="1128"/>
      <c r="L13" s="1144"/>
      <c r="M13" s="1144"/>
      <c r="N13" s="1128"/>
      <c r="O13" s="1144"/>
      <c r="P13" s="1144"/>
      <c r="Q13" s="1128"/>
      <c r="R13" s="1149"/>
      <c r="S13" s="1149"/>
      <c r="T13" s="1150"/>
      <c r="U13" s="1150"/>
      <c r="V13" s="1150"/>
      <c r="W13" s="1115"/>
      <c r="X13" s="1115"/>
      <c r="Y13" s="1115"/>
      <c r="AA13" s="3376"/>
      <c r="AB13" s="3376"/>
      <c r="AC13" s="3377"/>
      <c r="AD13" s="3377"/>
      <c r="AE13" s="3377"/>
      <c r="AF13" s="3377"/>
      <c r="AG13" s="3386"/>
      <c r="AH13" s="3386"/>
      <c r="AI13" s="3386"/>
      <c r="AJ13" s="3386"/>
      <c r="AK13" s="1151" t="str">
        <f t="shared" si="0"/>
        <v/>
      </c>
      <c r="AL13" s="1152" t="str">
        <f t="shared" si="0"/>
        <v/>
      </c>
      <c r="AM13" s="1152" t="str">
        <f t="shared" si="0"/>
        <v/>
      </c>
      <c r="AN13" s="1153" t="str">
        <f>IFERROR(ROUND(AM13/AK13,3),"")</f>
        <v/>
      </c>
      <c r="AO13" s="3434"/>
    </row>
    <row r="14" spans="1:44" s="1116" customFormat="1" ht="13.5" customHeight="1">
      <c r="B14" s="1148"/>
      <c r="C14" s="1129"/>
      <c r="D14" s="1129"/>
      <c r="E14" s="1138"/>
      <c r="F14" s="1138"/>
      <c r="G14" s="1138"/>
      <c r="H14" s="1128"/>
      <c r="I14" s="1144"/>
      <c r="J14" s="1144"/>
      <c r="K14" s="1128"/>
      <c r="L14" s="1144"/>
      <c r="M14" s="1144"/>
      <c r="N14" s="1128"/>
      <c r="O14" s="1144"/>
      <c r="P14" s="1144"/>
      <c r="Q14" s="1128"/>
      <c r="R14" s="1149"/>
      <c r="S14" s="1149"/>
      <c r="T14" s="1150"/>
      <c r="U14" s="1150"/>
      <c r="V14" s="1150"/>
      <c r="W14" s="1115"/>
      <c r="X14" s="1115"/>
      <c r="AA14" s="3364" t="s">
        <v>858</v>
      </c>
      <c r="AB14" s="3364"/>
      <c r="AC14" s="3387" t="s">
        <v>859</v>
      </c>
      <c r="AD14" s="3387"/>
      <c r="AE14" s="3387"/>
      <c r="AF14" s="3387"/>
      <c r="AG14" s="3429" t="s">
        <v>1981</v>
      </c>
      <c r="AH14" s="3429"/>
      <c r="AI14" s="3429"/>
      <c r="AJ14" s="3430"/>
      <c r="AK14" s="1141">
        <f>IFERROR((AK36+AK60+AK84+AK108+AK132+AK156+AK180+AK204+AK228+AK252+AK276+AK300+AK324+AK348+AK372+AK396+AK420+AK444+AK468+AK492+AK516),"")</f>
        <v>96</v>
      </c>
      <c r="AL14" s="1141">
        <f t="shared" ref="AL14:AM15" si="2">IFERROR((AL36+AL60+AL84+AL108+AL132+AL156+AL180+AL204+AL228+AL252+AL276+AL300+AL324+AL348+AL372+AL396+AL420+AL444+AL468+AL492+AL516),"")</f>
        <v>53</v>
      </c>
      <c r="AM14" s="1141">
        <f t="shared" si="2"/>
        <v>77</v>
      </c>
      <c r="AN14" s="1142">
        <f>IFERROR(ROUND(AM14/AK14,3),"")</f>
        <v>0.80200000000000005</v>
      </c>
      <c r="AO14" s="3434"/>
    </row>
    <row r="15" spans="1:44" s="1116" customFormat="1" ht="13.5" customHeight="1">
      <c r="B15" s="1148"/>
      <c r="C15" s="1129"/>
      <c r="D15" s="1129"/>
      <c r="E15" s="1138"/>
      <c r="F15" s="1138"/>
      <c r="G15" s="1138"/>
      <c r="H15" s="1128"/>
      <c r="I15" s="1144"/>
      <c r="J15" s="1144"/>
      <c r="K15" s="1128"/>
      <c r="L15" s="1144"/>
      <c r="M15" s="1144"/>
      <c r="N15" s="1128"/>
      <c r="O15" s="1144"/>
      <c r="P15" s="1144"/>
      <c r="Q15" s="1128"/>
      <c r="R15" s="1149"/>
      <c r="S15" s="1149"/>
      <c r="T15" s="1150"/>
      <c r="U15" s="1150"/>
      <c r="V15" s="1150"/>
      <c r="W15" s="1115"/>
      <c r="X15" s="1115"/>
      <c r="Y15" s="1115"/>
      <c r="AA15" s="3364"/>
      <c r="AB15" s="3364"/>
      <c r="AC15" s="3387"/>
      <c r="AD15" s="3387"/>
      <c r="AE15" s="3387"/>
      <c r="AF15" s="3387"/>
      <c r="AG15" s="3431" t="s">
        <v>1982</v>
      </c>
      <c r="AH15" s="3432"/>
      <c r="AI15" s="3432"/>
      <c r="AJ15" s="3433"/>
      <c r="AK15" s="1146">
        <f>IFERROR((AK37+AK61+AK85+AK109+AK133+AK157+AK181+AK205+AK229+AK253+AK277+AK301+AK325+AK349+AK373+AK397+AK421+AK445+AK469+AK493+AK517),"")</f>
        <v>94</v>
      </c>
      <c r="AL15" s="1146">
        <f t="shared" si="2"/>
        <v>55</v>
      </c>
      <c r="AM15" s="1146">
        <f t="shared" si="2"/>
        <v>77</v>
      </c>
      <c r="AN15" s="1147">
        <f t="shared" ref="AN15:AN17" si="3">IFERROR(ROUND(AM15/AK15,3),"")</f>
        <v>0.81899999999999995</v>
      </c>
      <c r="AO15" s="3434"/>
    </row>
    <row r="16" spans="1:44" s="1116" customFormat="1" ht="13.5" customHeight="1">
      <c r="B16" s="1148"/>
      <c r="C16" s="1129"/>
      <c r="D16" s="1129"/>
      <c r="E16" s="1138"/>
      <c r="F16" s="1138"/>
      <c r="G16" s="1138"/>
      <c r="H16" s="1128"/>
      <c r="I16" s="1144"/>
      <c r="J16" s="1144"/>
      <c r="K16" s="1128"/>
      <c r="L16" s="1144"/>
      <c r="M16" s="1144"/>
      <c r="N16" s="1128"/>
      <c r="O16" s="1144"/>
      <c r="P16" s="1144"/>
      <c r="Q16" s="1128"/>
      <c r="R16" s="1149"/>
      <c r="S16" s="1149"/>
      <c r="T16" s="1150"/>
      <c r="U16" s="1150"/>
      <c r="V16" s="1150"/>
      <c r="W16" s="1115"/>
      <c r="X16" s="1115"/>
      <c r="Y16" s="1115"/>
      <c r="AA16" s="3364"/>
      <c r="AB16" s="3364"/>
      <c r="AC16" s="3387"/>
      <c r="AD16" s="3387"/>
      <c r="AE16" s="3387"/>
      <c r="AF16" s="3387"/>
      <c r="AG16" s="3431"/>
      <c r="AH16" s="3432"/>
      <c r="AI16" s="3432"/>
      <c r="AJ16" s="3433"/>
      <c r="AK16" s="1146" t="str">
        <f t="shared" ref="AK16:AM17" si="4">IFERROR((AK38+AK62+AK86+AK110+AK134+AK158+AK182+AK206+AK230+AK254+AK278+AK302+AK326+AK350+AK374+AK398+AK422+AK446+AK470+AK494+AK518),"")</f>
        <v/>
      </c>
      <c r="AL16" s="1146" t="str">
        <f t="shared" si="4"/>
        <v/>
      </c>
      <c r="AM16" s="1146" t="str">
        <f t="shared" si="4"/>
        <v/>
      </c>
      <c r="AN16" s="1147" t="str">
        <f t="shared" si="3"/>
        <v/>
      </c>
      <c r="AO16" s="3434"/>
    </row>
    <row r="17" spans="1:44" s="1116" customFormat="1" ht="13.5" customHeight="1">
      <c r="B17" s="1148"/>
      <c r="C17" s="1129"/>
      <c r="D17" s="1129"/>
      <c r="E17" s="1138"/>
      <c r="F17" s="1138"/>
      <c r="G17" s="1138"/>
      <c r="H17" s="1128"/>
      <c r="I17" s="1144"/>
      <c r="J17" s="1144"/>
      <c r="K17" s="1128"/>
      <c r="L17" s="1144"/>
      <c r="M17" s="1144"/>
      <c r="N17" s="1128"/>
      <c r="O17" s="1144"/>
      <c r="P17" s="1144"/>
      <c r="Q17" s="1128"/>
      <c r="R17" s="1149"/>
      <c r="S17" s="1149"/>
      <c r="T17" s="1150"/>
      <c r="U17" s="1150"/>
      <c r="V17" s="1150"/>
      <c r="W17" s="1115"/>
      <c r="X17" s="1115"/>
      <c r="Y17" s="1115"/>
      <c r="AA17" s="3364"/>
      <c r="AB17" s="3364"/>
      <c r="AC17" s="3387"/>
      <c r="AD17" s="3387"/>
      <c r="AE17" s="3387"/>
      <c r="AF17" s="3387"/>
      <c r="AG17" s="3386"/>
      <c r="AH17" s="3386"/>
      <c r="AI17" s="3386"/>
      <c r="AJ17" s="3386"/>
      <c r="AK17" s="1152" t="str">
        <f t="shared" si="4"/>
        <v/>
      </c>
      <c r="AL17" s="1152" t="str">
        <f t="shared" si="4"/>
        <v/>
      </c>
      <c r="AM17" s="1152" t="str">
        <f t="shared" si="4"/>
        <v/>
      </c>
      <c r="AN17" s="1153" t="str">
        <f t="shared" si="3"/>
        <v/>
      </c>
      <c r="AO17" s="3434"/>
    </row>
    <row r="18" spans="1:44" s="1116" customFormat="1" ht="13.5" customHeight="1">
      <c r="B18" s="1148"/>
      <c r="C18" s="1129"/>
      <c r="D18" s="1129"/>
      <c r="E18" s="1138"/>
      <c r="F18" s="1138"/>
      <c r="G18" s="1138"/>
      <c r="H18" s="1128"/>
      <c r="I18" s="1144"/>
      <c r="J18" s="1144"/>
      <c r="K18" s="1128"/>
      <c r="L18" s="1144"/>
      <c r="M18" s="1144"/>
      <c r="N18" s="1128"/>
      <c r="O18" s="1144"/>
      <c r="P18" s="1144"/>
      <c r="Q18" s="1128"/>
      <c r="R18" s="1149"/>
      <c r="S18" s="1149"/>
      <c r="T18" s="1150"/>
      <c r="U18" s="1150"/>
      <c r="V18" s="1150"/>
      <c r="W18" s="1115"/>
      <c r="X18" s="1115"/>
      <c r="Y18" s="1115"/>
      <c r="AA18" s="3364"/>
      <c r="AB18" s="3364"/>
      <c r="AC18" s="3387" t="s">
        <v>860</v>
      </c>
      <c r="AD18" s="3387"/>
      <c r="AE18" s="3387"/>
      <c r="AF18" s="3387"/>
      <c r="AG18" s="3387" t="s">
        <v>1982</v>
      </c>
      <c r="AH18" s="3387"/>
      <c r="AI18" s="3387"/>
      <c r="AJ18" s="3387"/>
      <c r="AK18" s="1141">
        <f>IFERROR((AK41+AK65+AK89+AK113+AK137+AK161+AK185+AK209+AK233+AK257+AK281+AK305+AK329+AK353+AK377+AK401+AK425+AK449+AK473+AK497+AK521),"")</f>
        <v>120</v>
      </c>
      <c r="AL18" s="1141">
        <f t="shared" ref="AL18:AM18" si="5">IFERROR((AL41+AL65+AL89+AL113+AL137+AL161+AL185+AL209+AL233+AL257+AL281+AL305+AL329+AL353+AL377+AL401+AL425+AL449+AL473+AL497+AL521),"")</f>
        <v>29</v>
      </c>
      <c r="AM18" s="1141">
        <f t="shared" si="5"/>
        <v>104</v>
      </c>
      <c r="AN18" s="1142">
        <f>IFERROR(ROUND(AM18/AK18,3),"")</f>
        <v>0.86699999999999999</v>
      </c>
      <c r="AO18" s="3434"/>
    </row>
    <row r="19" spans="1:44" s="1116" customFormat="1" ht="13.5" customHeight="1">
      <c r="B19" s="1148"/>
      <c r="C19" s="1129"/>
      <c r="D19" s="1129"/>
      <c r="E19" s="1138"/>
      <c r="F19" s="1138"/>
      <c r="G19" s="1138"/>
      <c r="H19" s="1128"/>
      <c r="I19" s="1144"/>
      <c r="J19" s="1144"/>
      <c r="K19" s="1128"/>
      <c r="L19" s="1144"/>
      <c r="M19" s="1144"/>
      <c r="N19" s="1128"/>
      <c r="O19" s="1144"/>
      <c r="P19" s="1144"/>
      <c r="Q19" s="1128"/>
      <c r="R19" s="1149"/>
      <c r="S19" s="1149"/>
      <c r="T19" s="1150"/>
      <c r="U19" s="1150"/>
      <c r="V19" s="1150"/>
      <c r="W19" s="1115"/>
      <c r="X19" s="1115"/>
      <c r="Y19" s="1115"/>
      <c r="Z19" s="1115"/>
      <c r="AA19" s="3364"/>
      <c r="AB19" s="3364"/>
      <c r="AC19" s="3387"/>
      <c r="AD19" s="3387"/>
      <c r="AE19" s="3387"/>
      <c r="AF19" s="3387"/>
      <c r="AG19" s="3387"/>
      <c r="AH19" s="3387"/>
      <c r="AI19" s="3387"/>
      <c r="AJ19" s="3387"/>
      <c r="AK19" s="1146" t="str">
        <f t="shared" ref="AK19:AM21" si="6">IFERROR((AK42+AK66+AK90+AK114+AK138+AK162+AK186+AK210+AK234+AK258+AK282+AK306+AK330+AK354+AK378+AK402+AK426+AK450+AK474+AK498+AK522),"")</f>
        <v/>
      </c>
      <c r="AL19" s="1146" t="str">
        <f t="shared" si="6"/>
        <v/>
      </c>
      <c r="AM19" s="1146" t="str">
        <f t="shared" si="6"/>
        <v/>
      </c>
      <c r="AN19" s="1147" t="str">
        <f t="shared" ref="AN19:AN21" si="7">IFERROR(ROUND(AM19/AK19,3),"")</f>
        <v/>
      </c>
      <c r="AO19" s="3434"/>
    </row>
    <row r="20" spans="1:44" s="1116" customFormat="1" ht="13.5" customHeight="1">
      <c r="B20" s="1148"/>
      <c r="C20" s="1129"/>
      <c r="D20" s="1129"/>
      <c r="E20" s="1138"/>
      <c r="F20" s="1138"/>
      <c r="G20" s="1138"/>
      <c r="H20" s="1128"/>
      <c r="I20" s="1144"/>
      <c r="J20" s="1144"/>
      <c r="K20" s="1128"/>
      <c r="L20" s="1144"/>
      <c r="M20" s="1144"/>
      <c r="N20" s="1128"/>
      <c r="O20" s="1144"/>
      <c r="P20" s="1144"/>
      <c r="Q20" s="1128"/>
      <c r="R20" s="1149"/>
      <c r="S20" s="1149"/>
      <c r="T20" s="1150"/>
      <c r="U20" s="1150"/>
      <c r="V20" s="1150"/>
      <c r="W20" s="1154"/>
      <c r="X20" s="1154"/>
      <c r="Y20" s="1154"/>
      <c r="Z20" s="1154"/>
      <c r="AA20" s="3364"/>
      <c r="AB20" s="3364"/>
      <c r="AC20" s="3387"/>
      <c r="AD20" s="3387"/>
      <c r="AE20" s="3387"/>
      <c r="AF20" s="3387"/>
      <c r="AG20" s="3387"/>
      <c r="AH20" s="3387"/>
      <c r="AI20" s="3387"/>
      <c r="AJ20" s="3387"/>
      <c r="AK20" s="1146" t="str">
        <f t="shared" si="6"/>
        <v/>
      </c>
      <c r="AL20" s="1146" t="str">
        <f t="shared" si="6"/>
        <v/>
      </c>
      <c r="AM20" s="1146" t="str">
        <f t="shared" si="6"/>
        <v/>
      </c>
      <c r="AN20" s="1147" t="str">
        <f t="shared" si="7"/>
        <v/>
      </c>
      <c r="AO20" s="3434"/>
    </row>
    <row r="21" spans="1:44" s="1116" customFormat="1" ht="13.5" customHeight="1">
      <c r="B21" s="1148"/>
      <c r="C21" s="1129"/>
      <c r="D21" s="1129"/>
      <c r="E21" s="1138"/>
      <c r="F21" s="1138"/>
      <c r="G21" s="1138"/>
      <c r="H21" s="1128"/>
      <c r="I21" s="1144"/>
      <c r="J21" s="1144"/>
      <c r="K21" s="1128"/>
      <c r="L21" s="1144"/>
      <c r="M21" s="1144"/>
      <c r="N21" s="1128"/>
      <c r="O21" s="1144"/>
      <c r="P21" s="1144"/>
      <c r="Q21" s="1128"/>
      <c r="R21" s="1149"/>
      <c r="S21" s="1149"/>
      <c r="T21" s="1150"/>
      <c r="U21" s="1150"/>
      <c r="V21" s="1150"/>
      <c r="W21" s="1154"/>
      <c r="X21" s="1154"/>
      <c r="Y21" s="1154"/>
      <c r="Z21" s="1154"/>
      <c r="AA21" s="3364"/>
      <c r="AB21" s="3364"/>
      <c r="AC21" s="3387"/>
      <c r="AD21" s="3387"/>
      <c r="AE21" s="3387"/>
      <c r="AF21" s="3387"/>
      <c r="AG21" s="3387"/>
      <c r="AH21" s="3387"/>
      <c r="AI21" s="3387"/>
      <c r="AJ21" s="3387"/>
      <c r="AK21" s="1155" t="str">
        <f t="shared" si="6"/>
        <v/>
      </c>
      <c r="AL21" s="1155" t="str">
        <f t="shared" si="6"/>
        <v/>
      </c>
      <c r="AM21" s="1155" t="str">
        <f t="shared" si="6"/>
        <v/>
      </c>
      <c r="AN21" s="1156" t="str">
        <f t="shared" si="7"/>
        <v/>
      </c>
      <c r="AO21" s="3434"/>
    </row>
    <row r="22" spans="1:44" ht="18" customHeight="1">
      <c r="E22" s="1157"/>
      <c r="F22" s="1157"/>
      <c r="G22" s="1157"/>
      <c r="H22" s="1157"/>
      <c r="J22" s="1158"/>
      <c r="K22" s="1158"/>
      <c r="L22" s="1158"/>
      <c r="M22" s="1158"/>
      <c r="N22" s="1159"/>
      <c r="O22" s="1160"/>
      <c r="P22" s="1160"/>
      <c r="Q22" s="1160"/>
      <c r="S22" s="1161"/>
      <c r="T22" s="1161"/>
      <c r="U22" s="1161"/>
      <c r="AD22" s="1162"/>
      <c r="AE22" s="1163"/>
      <c r="AF22" s="1163"/>
      <c r="AG22" s="1163"/>
      <c r="AH22" s="1163"/>
      <c r="AI22" s="1163"/>
      <c r="AJ22" s="1163"/>
      <c r="AK22" s="1163"/>
      <c r="AL22" s="1164"/>
    </row>
    <row r="23" spans="1:44" ht="13.5" hidden="1" customHeight="1">
      <c r="F23" s="1112">
        <f>YEAR(F6)</f>
        <v>2025</v>
      </c>
      <c r="G23" s="1112">
        <f>MONTH(F6)</f>
        <v>7</v>
      </c>
      <c r="H23" s="1112"/>
      <c r="I23" s="1165">
        <f>DATE(F23,G23,1)</f>
        <v>45839</v>
      </c>
      <c r="Z23" s="1166"/>
      <c r="AA23" s="1166"/>
      <c r="AB23" s="1166"/>
      <c r="AC23" s="1166"/>
      <c r="AD23" s="1166"/>
      <c r="AE23" s="1166"/>
      <c r="AF23" s="1166"/>
      <c r="AG23" s="1166"/>
      <c r="AH23" s="1166"/>
      <c r="AI23" s="1166"/>
      <c r="AJ23" s="1166"/>
    </row>
    <row r="24" spans="1:44" ht="13.5" customHeight="1">
      <c r="B24" s="3401"/>
      <c r="C24" s="3402"/>
      <c r="D24" s="3403"/>
      <c r="E24" s="1167" t="s">
        <v>1986</v>
      </c>
      <c r="F24" s="3410">
        <f>F25</f>
        <v>45839</v>
      </c>
      <c r="G24" s="3411"/>
      <c r="H24" s="3411"/>
      <c r="I24" s="3411"/>
      <c r="J24" s="3411"/>
      <c r="K24" s="3411"/>
      <c r="L24" s="3411"/>
      <c r="M24" s="3411"/>
      <c r="N24" s="3411"/>
      <c r="O24" s="3411"/>
      <c r="P24" s="3411"/>
      <c r="Q24" s="3411"/>
      <c r="R24" s="3411"/>
      <c r="S24" s="3411"/>
      <c r="T24" s="3411"/>
      <c r="U24" s="3411"/>
      <c r="V24" s="3411"/>
      <c r="W24" s="3411"/>
      <c r="X24" s="3411"/>
      <c r="Y24" s="3411"/>
      <c r="Z24" s="3411"/>
      <c r="AA24" s="3411"/>
      <c r="AB24" s="3411"/>
      <c r="AC24" s="3411"/>
      <c r="AD24" s="3411"/>
      <c r="AE24" s="3411"/>
      <c r="AF24" s="3411"/>
      <c r="AG24" s="3411"/>
      <c r="AH24" s="3411"/>
      <c r="AI24" s="3411"/>
      <c r="AJ24" s="3411"/>
      <c r="AK24" s="3365" t="s">
        <v>861</v>
      </c>
      <c r="AL24" s="3412" t="s">
        <v>862</v>
      </c>
      <c r="AM24" s="3365" t="s">
        <v>854</v>
      </c>
      <c r="AN24" s="3367" t="s">
        <v>1987</v>
      </c>
      <c r="AO24" s="3365" t="s">
        <v>1988</v>
      </c>
      <c r="AQ24" s="3388" t="s">
        <v>1989</v>
      </c>
      <c r="AR24" s="3388" t="s">
        <v>890</v>
      </c>
    </row>
    <row r="25" spans="1:44" ht="13.5" hidden="1" customHeight="1">
      <c r="B25" s="3404"/>
      <c r="C25" s="3405"/>
      <c r="D25" s="3406"/>
      <c r="E25" s="1168"/>
      <c r="F25" s="1169">
        <f>DATE($F23,$G23,1)</f>
        <v>45839</v>
      </c>
      <c r="G25" s="1170">
        <f>F25+1</f>
        <v>45840</v>
      </c>
      <c r="H25" s="1170">
        <f t="shared" ref="H25:AJ25" si="8">G25+1</f>
        <v>45841</v>
      </c>
      <c r="I25" s="1170">
        <f t="shared" si="8"/>
        <v>45842</v>
      </c>
      <c r="J25" s="1170">
        <f t="shared" si="8"/>
        <v>45843</v>
      </c>
      <c r="K25" s="1170">
        <f t="shared" si="8"/>
        <v>45844</v>
      </c>
      <c r="L25" s="1170">
        <f t="shared" si="8"/>
        <v>45845</v>
      </c>
      <c r="M25" s="1170">
        <f t="shared" si="8"/>
        <v>45846</v>
      </c>
      <c r="N25" s="1170">
        <f t="shared" si="8"/>
        <v>45847</v>
      </c>
      <c r="O25" s="1170">
        <f t="shared" si="8"/>
        <v>45848</v>
      </c>
      <c r="P25" s="1170">
        <f t="shared" si="8"/>
        <v>45849</v>
      </c>
      <c r="Q25" s="1170">
        <f t="shared" si="8"/>
        <v>45850</v>
      </c>
      <c r="R25" s="1170">
        <f t="shared" si="8"/>
        <v>45851</v>
      </c>
      <c r="S25" s="1170">
        <f t="shared" si="8"/>
        <v>45852</v>
      </c>
      <c r="T25" s="1170">
        <f t="shared" si="8"/>
        <v>45853</v>
      </c>
      <c r="U25" s="1170">
        <f t="shared" si="8"/>
        <v>45854</v>
      </c>
      <c r="V25" s="1170">
        <f t="shared" si="8"/>
        <v>45855</v>
      </c>
      <c r="W25" s="1170">
        <f t="shared" si="8"/>
        <v>45856</v>
      </c>
      <c r="X25" s="1170">
        <f t="shared" si="8"/>
        <v>45857</v>
      </c>
      <c r="Y25" s="1170">
        <f t="shared" si="8"/>
        <v>45858</v>
      </c>
      <c r="Z25" s="1170">
        <f t="shared" si="8"/>
        <v>45859</v>
      </c>
      <c r="AA25" s="1170">
        <f t="shared" si="8"/>
        <v>45860</v>
      </c>
      <c r="AB25" s="1170">
        <f t="shared" si="8"/>
        <v>45861</v>
      </c>
      <c r="AC25" s="1170">
        <f t="shared" si="8"/>
        <v>45862</v>
      </c>
      <c r="AD25" s="1170">
        <f t="shared" si="8"/>
        <v>45863</v>
      </c>
      <c r="AE25" s="1170">
        <f t="shared" si="8"/>
        <v>45864</v>
      </c>
      <c r="AF25" s="1170">
        <f t="shared" si="8"/>
        <v>45865</v>
      </c>
      <c r="AG25" s="1170">
        <f t="shared" si="8"/>
        <v>45866</v>
      </c>
      <c r="AH25" s="1170">
        <f t="shared" si="8"/>
        <v>45867</v>
      </c>
      <c r="AI25" s="1170">
        <f t="shared" si="8"/>
        <v>45868</v>
      </c>
      <c r="AJ25" s="1171">
        <f t="shared" si="8"/>
        <v>45869</v>
      </c>
      <c r="AK25" s="3365"/>
      <c r="AL25" s="3412"/>
      <c r="AM25" s="3365"/>
      <c r="AN25" s="3367"/>
      <c r="AO25" s="3365"/>
      <c r="AQ25" s="3388"/>
      <c r="AR25" s="3388"/>
    </row>
    <row r="26" spans="1:44" ht="13.5" customHeight="1">
      <c r="B26" s="3404"/>
      <c r="C26" s="3405"/>
      <c r="D26" s="3406"/>
      <c r="E26" s="1168" t="s">
        <v>1990</v>
      </c>
      <c r="F26" s="1172" t="str">
        <f>IF(F25&gt;=F6,F25,"")</f>
        <v/>
      </c>
      <c r="G26" s="1173">
        <f t="shared" ref="G26:AH26" si="9">IF(G25&lt;$F6,"",IF(F25=EOMONTH(DATE($F23,$G23,1),0),"",IF(F25="","",F25+1)))</f>
        <v>45840</v>
      </c>
      <c r="H26" s="1173">
        <f t="shared" si="9"/>
        <v>45841</v>
      </c>
      <c r="I26" s="1173">
        <f t="shared" si="9"/>
        <v>45842</v>
      </c>
      <c r="J26" s="1173">
        <f t="shared" si="9"/>
        <v>45843</v>
      </c>
      <c r="K26" s="1173">
        <f t="shared" si="9"/>
        <v>45844</v>
      </c>
      <c r="L26" s="1173">
        <f t="shared" si="9"/>
        <v>45845</v>
      </c>
      <c r="M26" s="1173">
        <f t="shared" si="9"/>
        <v>45846</v>
      </c>
      <c r="N26" s="1173">
        <f t="shared" si="9"/>
        <v>45847</v>
      </c>
      <c r="O26" s="1173">
        <f t="shared" si="9"/>
        <v>45848</v>
      </c>
      <c r="P26" s="1173">
        <f t="shared" si="9"/>
        <v>45849</v>
      </c>
      <c r="Q26" s="1173">
        <f t="shared" si="9"/>
        <v>45850</v>
      </c>
      <c r="R26" s="1173">
        <f t="shared" si="9"/>
        <v>45851</v>
      </c>
      <c r="S26" s="1173">
        <f t="shared" si="9"/>
        <v>45852</v>
      </c>
      <c r="T26" s="1173">
        <f t="shared" si="9"/>
        <v>45853</v>
      </c>
      <c r="U26" s="1173">
        <f t="shared" si="9"/>
        <v>45854</v>
      </c>
      <c r="V26" s="1173">
        <f t="shared" si="9"/>
        <v>45855</v>
      </c>
      <c r="W26" s="1173">
        <f t="shared" si="9"/>
        <v>45856</v>
      </c>
      <c r="X26" s="1173">
        <f t="shared" si="9"/>
        <v>45857</v>
      </c>
      <c r="Y26" s="1173">
        <f t="shared" si="9"/>
        <v>45858</v>
      </c>
      <c r="Z26" s="1173">
        <f t="shared" si="9"/>
        <v>45859</v>
      </c>
      <c r="AA26" s="1173">
        <f t="shared" si="9"/>
        <v>45860</v>
      </c>
      <c r="AB26" s="1173">
        <f t="shared" si="9"/>
        <v>45861</v>
      </c>
      <c r="AC26" s="1173">
        <f t="shared" si="9"/>
        <v>45862</v>
      </c>
      <c r="AD26" s="1173">
        <f t="shared" si="9"/>
        <v>45863</v>
      </c>
      <c r="AE26" s="1173">
        <f t="shared" si="9"/>
        <v>45864</v>
      </c>
      <c r="AF26" s="1173">
        <f t="shared" si="9"/>
        <v>45865</v>
      </c>
      <c r="AG26" s="1173">
        <f t="shared" si="9"/>
        <v>45866</v>
      </c>
      <c r="AH26" s="1173">
        <f t="shared" si="9"/>
        <v>45867</v>
      </c>
      <c r="AI26" s="1173">
        <f>IF(AI25&lt;$F6,"",IF(AH25=EOMONTH(DATE($F23,$G23,1),0),"",IF(AH26="","",AH26+1)))</f>
        <v>45868</v>
      </c>
      <c r="AJ26" s="1174">
        <f>IF(AJ25&lt;$F6,"",IF(AI26=EOMONTH(DATE($F23,$G23,1),0),"",IF(AI26="","",AI26+1)))</f>
        <v>45869</v>
      </c>
      <c r="AK26" s="3365"/>
      <c r="AL26" s="3412"/>
      <c r="AM26" s="3365"/>
      <c r="AN26" s="3367"/>
      <c r="AO26" s="3365"/>
      <c r="AQ26" s="3388"/>
      <c r="AR26" s="3388"/>
    </row>
    <row r="27" spans="1:44">
      <c r="B27" s="3407"/>
      <c r="C27" s="3408"/>
      <c r="D27" s="3409"/>
      <c r="E27" s="1175" t="s">
        <v>846</v>
      </c>
      <c r="F27" s="1176" t="str">
        <f>IFERROR(TEXT(WEEKDAY(+F26),"aaa"),"")</f>
        <v/>
      </c>
      <c r="G27" s="1176" t="str">
        <f t="shared" ref="G27:AJ27" si="10">IFERROR(TEXT(WEEKDAY(+G26),"aaa"),"")</f>
        <v>水</v>
      </c>
      <c r="H27" s="1176" t="str">
        <f t="shared" si="10"/>
        <v>木</v>
      </c>
      <c r="I27" s="1176" t="str">
        <f t="shared" si="10"/>
        <v>金</v>
      </c>
      <c r="J27" s="1176" t="str">
        <f t="shared" si="10"/>
        <v>土</v>
      </c>
      <c r="K27" s="1176" t="str">
        <f>IFERROR(TEXT(WEEKDAY(+K26),"aaa"),"")</f>
        <v>日</v>
      </c>
      <c r="L27" s="1176" t="str">
        <f t="shared" si="10"/>
        <v>月</v>
      </c>
      <c r="M27" s="1176" t="str">
        <f t="shared" si="10"/>
        <v>火</v>
      </c>
      <c r="N27" s="1176" t="str">
        <f t="shared" si="10"/>
        <v>水</v>
      </c>
      <c r="O27" s="1176" t="str">
        <f t="shared" si="10"/>
        <v>木</v>
      </c>
      <c r="P27" s="1176" t="str">
        <f t="shared" si="10"/>
        <v>金</v>
      </c>
      <c r="Q27" s="1176" t="str">
        <f t="shared" si="10"/>
        <v>土</v>
      </c>
      <c r="R27" s="1176" t="str">
        <f t="shared" si="10"/>
        <v>日</v>
      </c>
      <c r="S27" s="1176" t="str">
        <f t="shared" si="10"/>
        <v>月</v>
      </c>
      <c r="T27" s="1176" t="str">
        <f t="shared" si="10"/>
        <v>火</v>
      </c>
      <c r="U27" s="1176" t="str">
        <f t="shared" si="10"/>
        <v>水</v>
      </c>
      <c r="V27" s="1176" t="str">
        <f t="shared" si="10"/>
        <v>木</v>
      </c>
      <c r="W27" s="1176" t="str">
        <f t="shared" si="10"/>
        <v>金</v>
      </c>
      <c r="X27" s="1176" t="str">
        <f t="shared" si="10"/>
        <v>土</v>
      </c>
      <c r="Y27" s="1176" t="str">
        <f t="shared" si="10"/>
        <v>日</v>
      </c>
      <c r="Z27" s="1176" t="str">
        <f t="shared" si="10"/>
        <v>月</v>
      </c>
      <c r="AA27" s="1176" t="str">
        <f t="shared" si="10"/>
        <v>火</v>
      </c>
      <c r="AB27" s="1176" t="str">
        <f t="shared" si="10"/>
        <v>水</v>
      </c>
      <c r="AC27" s="1176" t="str">
        <f t="shared" si="10"/>
        <v>木</v>
      </c>
      <c r="AD27" s="1176" t="str">
        <f t="shared" si="10"/>
        <v>金</v>
      </c>
      <c r="AE27" s="1176" t="str">
        <f t="shared" si="10"/>
        <v>土</v>
      </c>
      <c r="AF27" s="1176" t="str">
        <f t="shared" si="10"/>
        <v>日</v>
      </c>
      <c r="AG27" s="1176" t="str">
        <f t="shared" si="10"/>
        <v>月</v>
      </c>
      <c r="AH27" s="1176" t="str">
        <f t="shared" si="10"/>
        <v>火</v>
      </c>
      <c r="AI27" s="1176" t="str">
        <f t="shared" si="10"/>
        <v>水</v>
      </c>
      <c r="AJ27" s="1177" t="str">
        <f t="shared" si="10"/>
        <v>木</v>
      </c>
      <c r="AK27" s="3365"/>
      <c r="AL27" s="3412"/>
      <c r="AM27" s="3365"/>
      <c r="AN27" s="3367"/>
      <c r="AO27" s="3365"/>
      <c r="AQ27" s="3388"/>
      <c r="AR27" s="3388"/>
    </row>
    <row r="28" spans="1:44" ht="21" customHeight="1">
      <c r="A28" s="3390"/>
      <c r="B28" s="1178" t="s">
        <v>1991</v>
      </c>
      <c r="C28" s="1179" t="s">
        <v>1971</v>
      </c>
      <c r="D28" s="1180" t="s">
        <v>1997</v>
      </c>
      <c r="E28" s="1181" t="s">
        <v>1994</v>
      </c>
      <c r="F28" s="1182"/>
      <c r="G28" s="1183" t="s">
        <v>891</v>
      </c>
      <c r="H28" s="1183" t="s">
        <v>891</v>
      </c>
      <c r="I28" s="1183" t="s">
        <v>891</v>
      </c>
      <c r="J28" s="1183" t="s">
        <v>891</v>
      </c>
      <c r="K28" s="1183" t="s">
        <v>891</v>
      </c>
      <c r="L28" s="1183" t="s">
        <v>891</v>
      </c>
      <c r="M28" s="1183" t="s">
        <v>891</v>
      </c>
      <c r="N28" s="1183" t="s">
        <v>891</v>
      </c>
      <c r="O28" s="1183" t="s">
        <v>891</v>
      </c>
      <c r="P28" s="1183" t="s">
        <v>891</v>
      </c>
      <c r="Q28" s="1183" t="s">
        <v>891</v>
      </c>
      <c r="R28" s="1183" t="s">
        <v>891</v>
      </c>
      <c r="S28" s="1183" t="s">
        <v>891</v>
      </c>
      <c r="T28" s="1183" t="s">
        <v>891</v>
      </c>
      <c r="U28" s="1183" t="s">
        <v>891</v>
      </c>
      <c r="V28" s="1183" t="s">
        <v>891</v>
      </c>
      <c r="W28" s="1183" t="s">
        <v>891</v>
      </c>
      <c r="X28" s="1183" t="s">
        <v>891</v>
      </c>
      <c r="Y28" s="1183" t="s">
        <v>891</v>
      </c>
      <c r="Z28" s="1183" t="s">
        <v>891</v>
      </c>
      <c r="AA28" s="1183" t="s">
        <v>891</v>
      </c>
      <c r="AB28" s="1183" t="s">
        <v>891</v>
      </c>
      <c r="AC28" s="1183" t="s">
        <v>891</v>
      </c>
      <c r="AD28" s="1183" t="s">
        <v>891</v>
      </c>
      <c r="AE28" s="1183" t="s">
        <v>891</v>
      </c>
      <c r="AF28" s="1183" t="s">
        <v>891</v>
      </c>
      <c r="AG28" s="1183" t="s">
        <v>891</v>
      </c>
      <c r="AH28" s="1183" t="s">
        <v>891</v>
      </c>
      <c r="AI28" s="1183" t="s">
        <v>891</v>
      </c>
      <c r="AJ28" s="1183"/>
      <c r="AK28" s="1184" t="s">
        <v>1977</v>
      </c>
      <c r="AL28" s="1184" t="s">
        <v>2002</v>
      </c>
      <c r="AM28" s="1184" t="s">
        <v>1979</v>
      </c>
      <c r="AN28" s="1185" t="s">
        <v>2008</v>
      </c>
      <c r="AO28" s="1184" t="s">
        <v>889</v>
      </c>
      <c r="AQ28" s="3389"/>
      <c r="AR28" s="3389"/>
    </row>
    <row r="29" spans="1:44" ht="13.5" customHeight="1">
      <c r="A29" s="3391"/>
      <c r="B29" s="3392" t="s">
        <v>856</v>
      </c>
      <c r="C29" s="3395" t="s">
        <v>857</v>
      </c>
      <c r="D29" s="1186" t="s">
        <v>1981</v>
      </c>
      <c r="E29" s="1187"/>
      <c r="F29" s="1188"/>
      <c r="G29" s="1189"/>
      <c r="H29" s="1189" t="s">
        <v>863</v>
      </c>
      <c r="I29" s="1112"/>
      <c r="J29" s="1112"/>
      <c r="K29" s="1189"/>
      <c r="L29" s="1189"/>
      <c r="M29" s="1189" t="s">
        <v>864</v>
      </c>
      <c r="N29" s="1189" t="s">
        <v>864</v>
      </c>
      <c r="O29" s="1189"/>
      <c r="P29" s="1189"/>
      <c r="Q29" s="1189"/>
      <c r="R29" s="1189"/>
      <c r="S29" s="1189"/>
      <c r="T29" s="1189" t="s">
        <v>864</v>
      </c>
      <c r="U29" s="1189" t="s">
        <v>864</v>
      </c>
      <c r="V29" s="1189"/>
      <c r="W29" s="1189"/>
      <c r="X29" s="1189"/>
      <c r="Y29" s="1189"/>
      <c r="Z29" s="1189"/>
      <c r="AA29" s="1189" t="s">
        <v>864</v>
      </c>
      <c r="AB29" s="1189" t="s">
        <v>864</v>
      </c>
      <c r="AC29" s="1189"/>
      <c r="AD29" s="1189"/>
      <c r="AE29" s="1189"/>
      <c r="AF29" s="1189"/>
      <c r="AG29" s="1189"/>
      <c r="AH29" s="1189" t="s">
        <v>864</v>
      </c>
      <c r="AI29" s="1190" t="s">
        <v>864</v>
      </c>
      <c r="AJ29" s="1190"/>
      <c r="AK29" s="1191">
        <f>IF(D29="","",COUNT($F$26:$AJ$26)-AL29)</f>
        <v>30</v>
      </c>
      <c r="AL29" s="1192">
        <f>IF(D29="","",AQ29+AR29)</f>
        <v>0</v>
      </c>
      <c r="AM29" s="1192">
        <f t="shared" ref="AM29:AM33" si="11">IF(D29="","",COUNTIF(F29:AJ29,"休"))</f>
        <v>8</v>
      </c>
      <c r="AN29" s="1193">
        <f t="shared" ref="AN29:AN34" si="12">IF(D29="","",IFERROR(ROUND(AM29/AK29,3),""))</f>
        <v>0.26700000000000002</v>
      </c>
      <c r="AO29" s="3398">
        <f>ROUND(AVERAGE(AN29:AN44),3)</f>
        <v>0.214</v>
      </c>
      <c r="AQ29" s="1194">
        <f t="shared" ref="AQ29:AQ31" si="13">IF(D29="","",COUNTIF(F29:AJ29,"－"))</f>
        <v>0</v>
      </c>
      <c r="AR29" s="1194">
        <f t="shared" ref="AR29:AR32" si="14">IF(D29="","",COUNTIF(F29:AJ29,"外"))</f>
        <v>0</v>
      </c>
    </row>
    <row r="30" spans="1:44" ht="13.5" customHeight="1">
      <c r="B30" s="3393"/>
      <c r="C30" s="3396"/>
      <c r="D30" s="1195" t="s">
        <v>1982</v>
      </c>
      <c r="E30" s="1187"/>
      <c r="F30" s="1196"/>
      <c r="G30" s="1197"/>
      <c r="H30" s="1197" t="s">
        <v>863</v>
      </c>
      <c r="I30" s="1112"/>
      <c r="J30" s="1112"/>
      <c r="K30" s="1197" t="s">
        <v>864</v>
      </c>
      <c r="L30" s="1197" t="s">
        <v>864</v>
      </c>
      <c r="M30" s="1197"/>
      <c r="N30" s="1197"/>
      <c r="O30" s="1197"/>
      <c r="P30" s="1197"/>
      <c r="Q30" s="1197"/>
      <c r="R30" s="1197" t="s">
        <v>864</v>
      </c>
      <c r="S30" s="1197" t="s">
        <v>864</v>
      </c>
      <c r="T30" s="1197"/>
      <c r="U30" s="1197"/>
      <c r="V30" s="1197"/>
      <c r="W30" s="1197"/>
      <c r="X30" s="1197"/>
      <c r="Y30" s="1197" t="s">
        <v>864</v>
      </c>
      <c r="Z30" s="1197" t="s">
        <v>864</v>
      </c>
      <c r="AA30" s="1197"/>
      <c r="AB30" s="1197"/>
      <c r="AC30" s="1197"/>
      <c r="AD30" s="1197"/>
      <c r="AE30" s="1197"/>
      <c r="AF30" s="1197" t="s">
        <v>864</v>
      </c>
      <c r="AG30" s="1197" t="s">
        <v>864</v>
      </c>
      <c r="AH30" s="1197"/>
      <c r="AI30" s="1198"/>
      <c r="AJ30" s="1198"/>
      <c r="AK30" s="1191">
        <f>IF(D30="","",COUNT($F$26:$AJ$26)-AL30)</f>
        <v>30</v>
      </c>
      <c r="AL30" s="1199">
        <f t="shared" ref="AL30:AL33" si="15">IF(D30="","",AQ30+AR30)</f>
        <v>0</v>
      </c>
      <c r="AM30" s="1199">
        <f t="shared" si="11"/>
        <v>8</v>
      </c>
      <c r="AN30" s="1200">
        <f t="shared" si="12"/>
        <v>0.26700000000000002</v>
      </c>
      <c r="AO30" s="3399"/>
      <c r="AQ30" s="1194">
        <f t="shared" si="13"/>
        <v>0</v>
      </c>
      <c r="AR30" s="1194">
        <f t="shared" si="14"/>
        <v>0</v>
      </c>
    </row>
    <row r="31" spans="1:44">
      <c r="B31" s="3393"/>
      <c r="C31" s="3396"/>
      <c r="D31" s="1201" t="s">
        <v>1983</v>
      </c>
      <c r="E31" s="1187"/>
      <c r="F31" s="1196"/>
      <c r="G31" s="1197"/>
      <c r="H31" s="1197" t="s">
        <v>865</v>
      </c>
      <c r="I31" s="1197" t="s">
        <v>865</v>
      </c>
      <c r="J31" s="1197" t="s">
        <v>865</v>
      </c>
      <c r="K31" s="1197" t="s">
        <v>865</v>
      </c>
      <c r="L31" s="1197" t="s">
        <v>865</v>
      </c>
      <c r="M31" s="1197" t="s">
        <v>865</v>
      </c>
      <c r="N31" s="1197" t="s">
        <v>865</v>
      </c>
      <c r="O31" s="1197" t="s">
        <v>865</v>
      </c>
      <c r="P31" s="1197" t="s">
        <v>865</v>
      </c>
      <c r="Q31" s="1197" t="s">
        <v>865</v>
      </c>
      <c r="R31" s="1197" t="s">
        <v>865</v>
      </c>
      <c r="S31" s="1197" t="s">
        <v>865</v>
      </c>
      <c r="T31" s="1197" t="s">
        <v>865</v>
      </c>
      <c r="U31" s="1197" t="s">
        <v>865</v>
      </c>
      <c r="V31" s="1197" t="s">
        <v>865</v>
      </c>
      <c r="W31" s="1197" t="s">
        <v>865</v>
      </c>
      <c r="X31" s="1197" t="s">
        <v>865</v>
      </c>
      <c r="Y31" s="1197" t="s">
        <v>865</v>
      </c>
      <c r="Z31" s="1197" t="s">
        <v>863</v>
      </c>
      <c r="AA31" s="1197"/>
      <c r="AB31" s="1197"/>
      <c r="AC31" s="1197" t="s">
        <v>864</v>
      </c>
      <c r="AD31" s="1197" t="s">
        <v>864</v>
      </c>
      <c r="AE31" s="1197"/>
      <c r="AF31" s="1197"/>
      <c r="AG31" s="1197" t="s">
        <v>864</v>
      </c>
      <c r="AH31" s="1198"/>
      <c r="AI31" s="1198"/>
      <c r="AJ31" s="1198"/>
      <c r="AK31" s="1191">
        <f t="shared" ref="AK31:AK33" si="16">IF(D31="","",COUNT($F$26:$AJ$26)-AL31)</f>
        <v>12</v>
      </c>
      <c r="AL31" s="1199">
        <f t="shared" si="15"/>
        <v>18</v>
      </c>
      <c r="AM31" s="1199">
        <f t="shared" si="11"/>
        <v>3</v>
      </c>
      <c r="AN31" s="1200">
        <f t="shared" si="12"/>
        <v>0.25</v>
      </c>
      <c r="AO31" s="3399"/>
      <c r="AQ31" s="1194">
        <f t="shared" si="13"/>
        <v>18</v>
      </c>
      <c r="AR31" s="1194">
        <f t="shared" si="14"/>
        <v>0</v>
      </c>
    </row>
    <row r="32" spans="1:44">
      <c r="B32" s="3393"/>
      <c r="C32" s="3396"/>
      <c r="D32" s="1201" t="s">
        <v>1984</v>
      </c>
      <c r="E32" s="1202"/>
      <c r="F32" s="1196"/>
      <c r="G32" s="1197"/>
      <c r="H32" s="1197" t="s">
        <v>865</v>
      </c>
      <c r="I32" s="1197" t="s">
        <v>865</v>
      </c>
      <c r="J32" s="1197" t="s">
        <v>865</v>
      </c>
      <c r="K32" s="1197" t="s">
        <v>865</v>
      </c>
      <c r="L32" s="1197" t="s">
        <v>865</v>
      </c>
      <c r="M32" s="1197" t="s">
        <v>865</v>
      </c>
      <c r="N32" s="1197" t="s">
        <v>865</v>
      </c>
      <c r="O32" s="1197" t="s">
        <v>865</v>
      </c>
      <c r="P32" s="1197" t="s">
        <v>865</v>
      </c>
      <c r="Q32" s="1197" t="s">
        <v>865</v>
      </c>
      <c r="R32" s="1197" t="s">
        <v>865</v>
      </c>
      <c r="S32" s="1197" t="s">
        <v>865</v>
      </c>
      <c r="T32" s="1197" t="s">
        <v>865</v>
      </c>
      <c r="U32" s="1197" t="s">
        <v>865</v>
      </c>
      <c r="V32" s="1197" t="s">
        <v>865</v>
      </c>
      <c r="W32" s="1197" t="s">
        <v>865</v>
      </c>
      <c r="X32" s="1197" t="s">
        <v>865</v>
      </c>
      <c r="Y32" s="1197" t="s">
        <v>863</v>
      </c>
      <c r="Z32" s="1197"/>
      <c r="AA32" s="1197"/>
      <c r="AB32" s="1197" t="s">
        <v>864</v>
      </c>
      <c r="AC32" s="1197"/>
      <c r="AD32" s="1197"/>
      <c r="AE32" s="1197" t="s">
        <v>864</v>
      </c>
      <c r="AF32" s="1197"/>
      <c r="AG32" s="1197"/>
      <c r="AH32" s="1198"/>
      <c r="AI32" s="1198" t="s">
        <v>864</v>
      </c>
      <c r="AJ32" s="1198"/>
      <c r="AK32" s="1191">
        <f t="shared" si="16"/>
        <v>13</v>
      </c>
      <c r="AL32" s="1199">
        <f>IF(D32="","",AQ32+AR32)</f>
        <v>17</v>
      </c>
      <c r="AM32" s="1199">
        <f t="shared" si="11"/>
        <v>3</v>
      </c>
      <c r="AN32" s="1200">
        <f t="shared" si="12"/>
        <v>0.23100000000000001</v>
      </c>
      <c r="AO32" s="3399"/>
      <c r="AQ32" s="1194">
        <f>IF(D32="","",COUNTIF(F32:AJ32,"－"))</f>
        <v>17</v>
      </c>
      <c r="AR32" s="1194">
        <f t="shared" si="14"/>
        <v>0</v>
      </c>
    </row>
    <row r="33" spans="1:44">
      <c r="B33" s="3393"/>
      <c r="C33" s="3396"/>
      <c r="D33" s="1201" t="s">
        <v>1985</v>
      </c>
      <c r="E33" s="1187"/>
      <c r="F33" s="1196"/>
      <c r="G33" s="1197"/>
      <c r="H33" s="1197" t="s">
        <v>865</v>
      </c>
      <c r="I33" s="1197" t="s">
        <v>865</v>
      </c>
      <c r="J33" s="1197" t="s">
        <v>865</v>
      </c>
      <c r="K33" s="1197" t="s">
        <v>865</v>
      </c>
      <c r="L33" s="1197" t="s">
        <v>865</v>
      </c>
      <c r="M33" s="1197" t="s">
        <v>865</v>
      </c>
      <c r="N33" s="1197" t="s">
        <v>865</v>
      </c>
      <c r="O33" s="1197" t="s">
        <v>865</v>
      </c>
      <c r="P33" s="1197" t="s">
        <v>865</v>
      </c>
      <c r="Q33" s="1197" t="s">
        <v>865</v>
      </c>
      <c r="R33" s="1197" t="s">
        <v>865</v>
      </c>
      <c r="S33" s="1197" t="s">
        <v>865</v>
      </c>
      <c r="T33" s="1197" t="s">
        <v>865</v>
      </c>
      <c r="U33" s="1197" t="s">
        <v>865</v>
      </c>
      <c r="V33" s="1197" t="s">
        <v>865</v>
      </c>
      <c r="W33" s="1197" t="s">
        <v>865</v>
      </c>
      <c r="X33" s="1197" t="s">
        <v>865</v>
      </c>
      <c r="Y33" s="1197" t="s">
        <v>865</v>
      </c>
      <c r="Z33" s="1197" t="s">
        <v>865</v>
      </c>
      <c r="AA33" s="1197" t="s">
        <v>865</v>
      </c>
      <c r="AB33" s="1197" t="s">
        <v>865</v>
      </c>
      <c r="AC33" s="1197" t="s">
        <v>865</v>
      </c>
      <c r="AD33" s="1197" t="s">
        <v>865</v>
      </c>
      <c r="AE33" s="1197" t="s">
        <v>865</v>
      </c>
      <c r="AF33" s="1197" t="s">
        <v>865</v>
      </c>
      <c r="AG33" s="1197" t="s">
        <v>865</v>
      </c>
      <c r="AH33" s="1197" t="s">
        <v>865</v>
      </c>
      <c r="AI33" s="1197" t="s">
        <v>865</v>
      </c>
      <c r="AJ33" s="1197"/>
      <c r="AK33" s="1191">
        <f t="shared" si="16"/>
        <v>2</v>
      </c>
      <c r="AL33" s="1199">
        <f t="shared" si="15"/>
        <v>28</v>
      </c>
      <c r="AM33" s="1199">
        <f t="shared" si="11"/>
        <v>0</v>
      </c>
      <c r="AN33" s="1200">
        <f>IF(D33="","",IFERROR(ROUND(AM33/AK33,3),""))</f>
        <v>0</v>
      </c>
      <c r="AO33" s="3399"/>
      <c r="AQ33" s="1194">
        <f>IF(D33="","",COUNTIF(F33:AJ33,"－"))</f>
        <v>28</v>
      </c>
      <c r="AR33" s="1194">
        <f>IF(D33="","",COUNTIF(F33:AJ33,"外"))</f>
        <v>0</v>
      </c>
    </row>
    <row r="34" spans="1:44">
      <c r="B34" s="3394"/>
      <c r="C34" s="3397"/>
      <c r="D34" s="1203"/>
      <c r="E34" s="1204"/>
      <c r="F34" s="1205"/>
      <c r="G34" s="1206"/>
      <c r="H34" s="1207"/>
      <c r="I34" s="1207"/>
      <c r="J34" s="1207"/>
      <c r="K34" s="1207"/>
      <c r="L34" s="1207"/>
      <c r="M34" s="1207"/>
      <c r="N34" s="1207"/>
      <c r="O34" s="1207"/>
      <c r="P34" s="1207"/>
      <c r="Q34" s="1207"/>
      <c r="R34" s="1207"/>
      <c r="S34" s="1207"/>
      <c r="T34" s="1207"/>
      <c r="U34" s="1207"/>
      <c r="V34" s="1207"/>
      <c r="W34" s="1207"/>
      <c r="X34" s="1207"/>
      <c r="Y34" s="1207"/>
      <c r="Z34" s="1207"/>
      <c r="AA34" s="1207"/>
      <c r="AB34" s="1207"/>
      <c r="AC34" s="1207"/>
      <c r="AD34" s="1207"/>
      <c r="AE34" s="1207"/>
      <c r="AF34" s="1207"/>
      <c r="AG34" s="1208"/>
      <c r="AH34" s="1208"/>
      <c r="AI34" s="1208"/>
      <c r="AJ34" s="1208"/>
      <c r="AK34" s="1191" t="str">
        <f>IF(D34="","",COUNT($F$26:$AJ$26)-AL34)</f>
        <v/>
      </c>
      <c r="AL34" s="1192" t="str">
        <f>IF(D34="","",AQ34+AR34)</f>
        <v/>
      </c>
      <c r="AM34" s="1209" t="str">
        <f>IF(D34="","",COUNTIF(F34:AJ34,"休"))</f>
        <v/>
      </c>
      <c r="AN34" s="1200" t="str">
        <f t="shared" si="12"/>
        <v/>
      </c>
      <c r="AO34" s="3399"/>
      <c r="AQ34" s="1194" t="str">
        <f>IF(D34="","",COUNTIF(F34:AJ34,"－"))</f>
        <v/>
      </c>
      <c r="AR34" s="1194" t="str">
        <f>IF(D34="","",COUNTIF(F34:AJ34,"外"))</f>
        <v/>
      </c>
    </row>
    <row r="35" spans="1:44" ht="23.25" customHeight="1">
      <c r="A35" s="3390"/>
      <c r="B35" s="3392" t="s">
        <v>858</v>
      </c>
      <c r="C35" s="3395" t="s">
        <v>859</v>
      </c>
      <c r="D35" s="1180" t="s">
        <v>1972</v>
      </c>
      <c r="E35" s="1210" t="s">
        <v>1994</v>
      </c>
      <c r="F35" s="1182"/>
      <c r="G35" s="1183" t="s">
        <v>891</v>
      </c>
      <c r="H35" s="1183" t="s">
        <v>891</v>
      </c>
      <c r="I35" s="1183" t="s">
        <v>891</v>
      </c>
      <c r="J35" s="1183" t="s">
        <v>891</v>
      </c>
      <c r="K35" s="1183" t="s">
        <v>891</v>
      </c>
      <c r="L35" s="1183" t="s">
        <v>891</v>
      </c>
      <c r="M35" s="1183" t="s">
        <v>891</v>
      </c>
      <c r="N35" s="1183" t="s">
        <v>891</v>
      </c>
      <c r="O35" s="1183" t="s">
        <v>891</v>
      </c>
      <c r="P35" s="1183" t="s">
        <v>891</v>
      </c>
      <c r="Q35" s="1183" t="s">
        <v>891</v>
      </c>
      <c r="R35" s="1183" t="s">
        <v>891</v>
      </c>
      <c r="S35" s="1183" t="s">
        <v>891</v>
      </c>
      <c r="T35" s="1183" t="s">
        <v>891</v>
      </c>
      <c r="U35" s="1183" t="s">
        <v>891</v>
      </c>
      <c r="V35" s="1183" t="s">
        <v>891</v>
      </c>
      <c r="W35" s="1183" t="s">
        <v>891</v>
      </c>
      <c r="X35" s="1183" t="s">
        <v>891</v>
      </c>
      <c r="Y35" s="1183" t="s">
        <v>891</v>
      </c>
      <c r="Z35" s="1183" t="s">
        <v>891</v>
      </c>
      <c r="AA35" s="1183" t="s">
        <v>891</v>
      </c>
      <c r="AB35" s="1183" t="s">
        <v>891</v>
      </c>
      <c r="AC35" s="1183" t="s">
        <v>891</v>
      </c>
      <c r="AD35" s="1183" t="s">
        <v>891</v>
      </c>
      <c r="AE35" s="1183" t="s">
        <v>891</v>
      </c>
      <c r="AF35" s="1183" t="s">
        <v>891</v>
      </c>
      <c r="AG35" s="1211" t="s">
        <v>891</v>
      </c>
      <c r="AH35" s="1211" t="s">
        <v>891</v>
      </c>
      <c r="AI35" s="1211" t="s">
        <v>891</v>
      </c>
      <c r="AJ35" s="1211" t="s">
        <v>891</v>
      </c>
      <c r="AK35" s="1212"/>
      <c r="AL35" s="1194"/>
      <c r="AM35" s="1213"/>
      <c r="AN35" s="1214"/>
      <c r="AO35" s="3399"/>
      <c r="AQ35" s="1116"/>
      <c r="AR35" s="1116"/>
    </row>
    <row r="36" spans="1:44" ht="13.5" customHeight="1">
      <c r="A36" s="3391"/>
      <c r="B36" s="3393"/>
      <c r="C36" s="3396"/>
      <c r="D36" s="1215" t="s">
        <v>1981</v>
      </c>
      <c r="E36" s="1187"/>
      <c r="F36" s="1188"/>
      <c r="G36" s="1189"/>
      <c r="H36" s="1189" t="s">
        <v>865</v>
      </c>
      <c r="I36" s="1189" t="s">
        <v>865</v>
      </c>
      <c r="J36" s="1189" t="s">
        <v>865</v>
      </c>
      <c r="K36" s="1189" t="s">
        <v>865</v>
      </c>
      <c r="L36" s="1189" t="s">
        <v>865</v>
      </c>
      <c r="M36" s="1189" t="s">
        <v>865</v>
      </c>
      <c r="N36" s="1189" t="s">
        <v>865</v>
      </c>
      <c r="O36" s="1189" t="s">
        <v>865</v>
      </c>
      <c r="P36" s="1189" t="s">
        <v>865</v>
      </c>
      <c r="Q36" s="1189" t="s">
        <v>865</v>
      </c>
      <c r="R36" s="1189" t="s">
        <v>865</v>
      </c>
      <c r="S36" s="1189" t="s">
        <v>865</v>
      </c>
      <c r="T36" s="1189" t="s">
        <v>865</v>
      </c>
      <c r="U36" s="1189" t="s">
        <v>865</v>
      </c>
      <c r="V36" s="1189" t="s">
        <v>865</v>
      </c>
      <c r="W36" s="1189" t="s">
        <v>865</v>
      </c>
      <c r="X36" s="1189" t="s">
        <v>865</v>
      </c>
      <c r="Y36" s="1189" t="s">
        <v>865</v>
      </c>
      <c r="Z36" s="1189" t="s">
        <v>865</v>
      </c>
      <c r="AA36" s="1189" t="s">
        <v>865</v>
      </c>
      <c r="AB36" s="1189" t="s">
        <v>865</v>
      </c>
      <c r="AC36" s="1189" t="s">
        <v>863</v>
      </c>
      <c r="AD36" s="1189"/>
      <c r="AE36" s="1189"/>
      <c r="AF36" s="1189"/>
      <c r="AG36" s="1189" t="s">
        <v>864</v>
      </c>
      <c r="AH36" s="1190" t="s">
        <v>864</v>
      </c>
      <c r="AI36" s="1190" t="s">
        <v>864</v>
      </c>
      <c r="AJ36" s="1198"/>
      <c r="AK36" s="1191">
        <f>IF(D36="","",COUNT($F$26:$AJ$26)-AL36)</f>
        <v>9</v>
      </c>
      <c r="AL36" s="1192">
        <f>IF(D36="","",AQ36+AR36)</f>
        <v>21</v>
      </c>
      <c r="AM36" s="1192">
        <f t="shared" ref="AM36:AM39" si="17">IF(D36="","",COUNTIF(F36:AJ36,"休"))</f>
        <v>3</v>
      </c>
      <c r="AN36" s="1193">
        <f t="shared" ref="AN36:AN39" si="18">IF(D36="","",IFERROR(ROUND(AM36/AK36,3),""))</f>
        <v>0.33300000000000002</v>
      </c>
      <c r="AO36" s="3399"/>
      <c r="AQ36" s="1194">
        <f>+COUNTIF(F36:AI36,"－")</f>
        <v>21</v>
      </c>
      <c r="AR36" s="1194">
        <f>+COUNTIF(F36:AI36,"外")</f>
        <v>0</v>
      </c>
    </row>
    <row r="37" spans="1:44" ht="13.5" customHeight="1">
      <c r="B37" s="3393"/>
      <c r="C37" s="3396"/>
      <c r="D37" s="1195" t="s">
        <v>1982</v>
      </c>
      <c r="E37" s="1216"/>
      <c r="F37" s="1196"/>
      <c r="G37" s="1197"/>
      <c r="H37" s="1197" t="s">
        <v>865</v>
      </c>
      <c r="I37" s="1197" t="s">
        <v>865</v>
      </c>
      <c r="J37" s="1197" t="s">
        <v>865</v>
      </c>
      <c r="K37" s="1197" t="s">
        <v>865</v>
      </c>
      <c r="L37" s="1197" t="s">
        <v>865</v>
      </c>
      <c r="M37" s="1197" t="s">
        <v>865</v>
      </c>
      <c r="N37" s="1197" t="s">
        <v>865</v>
      </c>
      <c r="O37" s="1197" t="s">
        <v>865</v>
      </c>
      <c r="P37" s="1197" t="s">
        <v>865</v>
      </c>
      <c r="Q37" s="1197" t="s">
        <v>865</v>
      </c>
      <c r="R37" s="1197" t="s">
        <v>865</v>
      </c>
      <c r="S37" s="1197" t="s">
        <v>865</v>
      </c>
      <c r="T37" s="1197" t="s">
        <v>865</v>
      </c>
      <c r="U37" s="1197" t="s">
        <v>865</v>
      </c>
      <c r="V37" s="1197" t="s">
        <v>865</v>
      </c>
      <c r="W37" s="1197" t="s">
        <v>865</v>
      </c>
      <c r="X37" s="1197" t="s">
        <v>865</v>
      </c>
      <c r="Y37" s="1197" t="s">
        <v>865</v>
      </c>
      <c r="Z37" s="1197" t="s">
        <v>865</v>
      </c>
      <c r="AA37" s="1197" t="s">
        <v>865</v>
      </c>
      <c r="AB37" s="1197" t="s">
        <v>865</v>
      </c>
      <c r="AC37" s="1197" t="s">
        <v>865</v>
      </c>
      <c r="AD37" s="1197" t="s">
        <v>865</v>
      </c>
      <c r="AE37" s="1197" t="s">
        <v>865</v>
      </c>
      <c r="AF37" s="1197" t="s">
        <v>863</v>
      </c>
      <c r="AG37" s="1197"/>
      <c r="AH37" s="1198"/>
      <c r="AI37" s="1198"/>
      <c r="AJ37" s="1198"/>
      <c r="AK37" s="1191">
        <f>IF(D37="","",COUNT($F$26:$AJ$26)-AL37)</f>
        <v>6</v>
      </c>
      <c r="AL37" s="1199">
        <f t="shared" ref="AL37:AL39" si="19">IF(D37="","",AQ37+AR37)</f>
        <v>24</v>
      </c>
      <c r="AM37" s="1199">
        <f t="shared" si="17"/>
        <v>0</v>
      </c>
      <c r="AN37" s="1200">
        <f t="shared" si="18"/>
        <v>0</v>
      </c>
      <c r="AO37" s="3399"/>
      <c r="AQ37" s="1194">
        <f>+COUNTIF(F37:AI37,"－")</f>
        <v>24</v>
      </c>
      <c r="AR37" s="1194">
        <f>+COUNTIF(F37:AI37,"外")</f>
        <v>0</v>
      </c>
    </row>
    <row r="38" spans="1:44">
      <c r="B38" s="3393"/>
      <c r="C38" s="3396"/>
      <c r="E38" s="1216"/>
      <c r="F38" s="1196"/>
      <c r="G38" s="1197"/>
      <c r="H38" s="1197"/>
      <c r="I38" s="1197"/>
      <c r="J38" s="1197"/>
      <c r="K38" s="1197"/>
      <c r="L38" s="1197"/>
      <c r="M38" s="1197"/>
      <c r="N38" s="1197"/>
      <c r="O38" s="1197"/>
      <c r="P38" s="1197"/>
      <c r="Q38" s="1197"/>
      <c r="R38" s="1197"/>
      <c r="S38" s="1197"/>
      <c r="T38" s="1197"/>
      <c r="U38" s="1197"/>
      <c r="V38" s="1197"/>
      <c r="W38" s="1197"/>
      <c r="X38" s="1197"/>
      <c r="Y38" s="1197"/>
      <c r="Z38" s="1197"/>
      <c r="AA38" s="1197"/>
      <c r="AB38" s="1197"/>
      <c r="AC38" s="1197"/>
      <c r="AD38" s="1197"/>
      <c r="AE38" s="1197"/>
      <c r="AF38" s="1197"/>
      <c r="AG38" s="1198"/>
      <c r="AH38" s="1198"/>
      <c r="AI38" s="1198"/>
      <c r="AJ38" s="1197"/>
      <c r="AK38" s="1191" t="str">
        <f t="shared" ref="AK38:AK39" si="20">IF(D38="","",COUNT($F$26:$AJ$26)-AL38)</f>
        <v/>
      </c>
      <c r="AL38" s="1199" t="str">
        <f t="shared" si="19"/>
        <v/>
      </c>
      <c r="AM38" s="1199" t="str">
        <f t="shared" si="17"/>
        <v/>
      </c>
      <c r="AN38" s="1200" t="str">
        <f t="shared" si="18"/>
        <v/>
      </c>
      <c r="AO38" s="3399"/>
      <c r="AQ38" s="1194">
        <f>+COUNTIF(F38:AJ38,"－")</f>
        <v>0</v>
      </c>
      <c r="AR38" s="1194">
        <f>+COUNTIF(F38:AJ38,"外")</f>
        <v>0</v>
      </c>
    </row>
    <row r="39" spans="1:44">
      <c r="B39" s="3393"/>
      <c r="C39" s="3397"/>
      <c r="D39" s="1217"/>
      <c r="E39" s="1218"/>
      <c r="F39" s="1196"/>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190"/>
      <c r="AH39" s="1190"/>
      <c r="AI39" s="1190"/>
      <c r="AJ39" s="1208"/>
      <c r="AK39" s="1191" t="str">
        <f t="shared" si="20"/>
        <v/>
      </c>
      <c r="AL39" s="1192" t="str">
        <f t="shared" si="19"/>
        <v/>
      </c>
      <c r="AM39" s="1199" t="str">
        <f t="shared" si="17"/>
        <v/>
      </c>
      <c r="AN39" s="1200" t="str">
        <f t="shared" si="18"/>
        <v/>
      </c>
      <c r="AO39" s="3399"/>
      <c r="AQ39" s="1194">
        <f>+COUNTIF(F39:AJ39,"－")</f>
        <v>0</v>
      </c>
      <c r="AR39" s="1194">
        <f>+COUNTIF(F39:AJ39,"外")</f>
        <v>0</v>
      </c>
    </row>
    <row r="40" spans="1:44" ht="23.25" customHeight="1">
      <c r="A40" s="3390"/>
      <c r="B40" s="3393"/>
      <c r="C40" s="3395" t="s">
        <v>860</v>
      </c>
      <c r="D40" s="1180" t="s">
        <v>1972</v>
      </c>
      <c r="E40" s="1220" t="s">
        <v>1994</v>
      </c>
      <c r="F40" s="1182"/>
      <c r="G40" s="1183"/>
      <c r="H40" s="1183" t="s">
        <v>891</v>
      </c>
      <c r="I40" s="1183" t="s">
        <v>891</v>
      </c>
      <c r="J40" s="1183" t="s">
        <v>891</v>
      </c>
      <c r="K40" s="1183" t="s">
        <v>891</v>
      </c>
      <c r="L40" s="1183" t="s">
        <v>891</v>
      </c>
      <c r="M40" s="1183" t="s">
        <v>891</v>
      </c>
      <c r="N40" s="1183" t="s">
        <v>891</v>
      </c>
      <c r="O40" s="1183" t="s">
        <v>891</v>
      </c>
      <c r="P40" s="1183" t="s">
        <v>891</v>
      </c>
      <c r="Q40" s="1183" t="s">
        <v>891</v>
      </c>
      <c r="R40" s="1183" t="s">
        <v>891</v>
      </c>
      <c r="S40" s="1183" t="s">
        <v>891</v>
      </c>
      <c r="T40" s="1183" t="s">
        <v>891</v>
      </c>
      <c r="U40" s="1183" t="s">
        <v>891</v>
      </c>
      <c r="V40" s="1183" t="s">
        <v>891</v>
      </c>
      <c r="W40" s="1183" t="s">
        <v>891</v>
      </c>
      <c r="X40" s="1183" t="s">
        <v>891</v>
      </c>
      <c r="Y40" s="1183" t="s">
        <v>891</v>
      </c>
      <c r="Z40" s="1183" t="s">
        <v>891</v>
      </c>
      <c r="AA40" s="1183" t="s">
        <v>891</v>
      </c>
      <c r="AB40" s="1183" t="s">
        <v>891</v>
      </c>
      <c r="AC40" s="1183" t="s">
        <v>891</v>
      </c>
      <c r="AD40" s="1183" t="s">
        <v>891</v>
      </c>
      <c r="AE40" s="1183" t="s">
        <v>891</v>
      </c>
      <c r="AF40" s="1183" t="s">
        <v>891</v>
      </c>
      <c r="AG40" s="1211" t="s">
        <v>891</v>
      </c>
      <c r="AH40" s="1211" t="s">
        <v>891</v>
      </c>
      <c r="AI40" s="1211" t="s">
        <v>891</v>
      </c>
      <c r="AJ40" s="1211" t="s">
        <v>891</v>
      </c>
      <c r="AK40" s="1212"/>
      <c r="AL40" s="1194"/>
      <c r="AM40" s="1221"/>
      <c r="AN40" s="1214"/>
      <c r="AO40" s="3399"/>
      <c r="AQ40" s="1116"/>
      <c r="AR40" s="1116"/>
    </row>
    <row r="41" spans="1:44" ht="13.5" customHeight="1">
      <c r="A41" s="3391"/>
      <c r="B41" s="3393"/>
      <c r="C41" s="3396"/>
      <c r="D41" s="1222" t="s">
        <v>1982</v>
      </c>
      <c r="E41" s="1187"/>
      <c r="F41" s="1188"/>
      <c r="G41" s="1189"/>
      <c r="H41" s="1189" t="s">
        <v>865</v>
      </c>
      <c r="I41" s="1189" t="s">
        <v>865</v>
      </c>
      <c r="J41" s="1189" t="s">
        <v>865</v>
      </c>
      <c r="K41" s="1189" t="s">
        <v>865</v>
      </c>
      <c r="L41" s="1189" t="s">
        <v>865</v>
      </c>
      <c r="M41" s="1189" t="s">
        <v>865</v>
      </c>
      <c r="N41" s="1189" t="s">
        <v>865</v>
      </c>
      <c r="O41" s="1189" t="s">
        <v>865</v>
      </c>
      <c r="P41" s="1189" t="s">
        <v>865</v>
      </c>
      <c r="Q41" s="1189" t="s">
        <v>865</v>
      </c>
      <c r="R41" s="1189" t="s">
        <v>865</v>
      </c>
      <c r="S41" s="1189" t="s">
        <v>865</v>
      </c>
      <c r="T41" s="1189" t="s">
        <v>865</v>
      </c>
      <c r="U41" s="1189" t="s">
        <v>865</v>
      </c>
      <c r="V41" s="1189" t="s">
        <v>865</v>
      </c>
      <c r="W41" s="1189" t="s">
        <v>865</v>
      </c>
      <c r="X41" s="1189" t="s">
        <v>865</v>
      </c>
      <c r="Y41" s="1189" t="s">
        <v>865</v>
      </c>
      <c r="Z41" s="1189" t="s">
        <v>865</v>
      </c>
      <c r="AA41" s="1189" t="s">
        <v>863</v>
      </c>
      <c r="AB41" s="1189" t="s">
        <v>864</v>
      </c>
      <c r="AC41" s="1189"/>
      <c r="AD41" s="1189" t="s">
        <v>864</v>
      </c>
      <c r="AE41" s="1189"/>
      <c r="AF41" s="1189" t="s">
        <v>864</v>
      </c>
      <c r="AG41" s="1189"/>
      <c r="AH41" s="1223" t="s">
        <v>864</v>
      </c>
      <c r="AI41" s="1223"/>
      <c r="AJ41" s="1223"/>
      <c r="AK41" s="1191">
        <f>IF(D41="","",COUNT($F$26:$AJ$26)-AL41)</f>
        <v>11</v>
      </c>
      <c r="AL41" s="1192">
        <f>IF(D41="","",AQ41+AR41)</f>
        <v>19</v>
      </c>
      <c r="AM41" s="1192">
        <f t="shared" ref="AM41:AM44" si="21">IF(D41="","",COUNTIF(F41:AJ41,"休"))</f>
        <v>4</v>
      </c>
      <c r="AN41" s="1193">
        <f t="shared" ref="AN41:AN44" si="22">IF(D41="","",IFERROR(ROUND(AM41/AK41,3),""))</f>
        <v>0.36399999999999999</v>
      </c>
      <c r="AO41" s="3399"/>
      <c r="AQ41" s="1194">
        <f>+COUNTIF(F41:AJ41,"－")</f>
        <v>19</v>
      </c>
      <c r="AR41" s="1194">
        <f>+COUNTIF(F41:AJ41,"外")</f>
        <v>0</v>
      </c>
    </row>
    <row r="42" spans="1:44" ht="13.5" customHeight="1">
      <c r="B42" s="3393"/>
      <c r="C42" s="3396"/>
      <c r="E42" s="1216"/>
      <c r="F42" s="1196"/>
      <c r="G42" s="1197"/>
      <c r="H42" s="1197"/>
      <c r="I42" s="1197"/>
      <c r="J42" s="1197"/>
      <c r="K42" s="1197"/>
      <c r="L42" s="1197"/>
      <c r="M42" s="1197"/>
      <c r="N42" s="1197"/>
      <c r="O42" s="1197"/>
      <c r="P42" s="1197"/>
      <c r="Q42" s="1197"/>
      <c r="R42" s="1197"/>
      <c r="S42" s="1197"/>
      <c r="T42" s="1197"/>
      <c r="U42" s="1197"/>
      <c r="V42" s="1197"/>
      <c r="W42" s="1197"/>
      <c r="X42" s="1197"/>
      <c r="Y42" s="1197"/>
      <c r="Z42" s="1197"/>
      <c r="AA42" s="1197"/>
      <c r="AB42" s="1197"/>
      <c r="AC42" s="1197"/>
      <c r="AD42" s="1197"/>
      <c r="AE42" s="1197"/>
      <c r="AF42" s="1197"/>
      <c r="AG42" s="1198"/>
      <c r="AH42" s="1198"/>
      <c r="AI42" s="1198"/>
      <c r="AJ42" s="1198"/>
      <c r="AK42" s="1191" t="str">
        <f>IF(D42="","",COUNT($F$26:$AJ$26)-AL42)</f>
        <v/>
      </c>
      <c r="AL42" s="1199" t="str">
        <f t="shared" ref="AL42:AL44" si="23">IF(D42="","",AQ42+AR42)</f>
        <v/>
      </c>
      <c r="AM42" s="1199" t="str">
        <f t="shared" si="21"/>
        <v/>
      </c>
      <c r="AN42" s="1200" t="str">
        <f t="shared" si="22"/>
        <v/>
      </c>
      <c r="AO42" s="3399"/>
      <c r="AQ42" s="1194">
        <f>+COUNTIF(F42:AJ42,"－")</f>
        <v>0</v>
      </c>
      <c r="AR42" s="1194">
        <f>+COUNTIF(F42:AJ42,"外")</f>
        <v>0</v>
      </c>
    </row>
    <row r="43" spans="1:44">
      <c r="B43" s="3393"/>
      <c r="C43" s="3396"/>
      <c r="D43" s="1224"/>
      <c r="E43" s="1216"/>
      <c r="F43" s="1196"/>
      <c r="G43" s="1197"/>
      <c r="H43" s="1197"/>
      <c r="I43" s="1197"/>
      <c r="J43" s="1197"/>
      <c r="K43" s="1197"/>
      <c r="L43" s="1197"/>
      <c r="M43" s="1197"/>
      <c r="N43" s="1197"/>
      <c r="O43" s="1197"/>
      <c r="P43" s="1197"/>
      <c r="Q43" s="1197"/>
      <c r="R43" s="1197"/>
      <c r="S43" s="1197"/>
      <c r="T43" s="1197"/>
      <c r="U43" s="1197"/>
      <c r="V43" s="1197"/>
      <c r="W43" s="1197"/>
      <c r="X43" s="1197"/>
      <c r="Y43" s="1197"/>
      <c r="Z43" s="1197"/>
      <c r="AA43" s="1197"/>
      <c r="AB43" s="1197"/>
      <c r="AC43" s="1197"/>
      <c r="AD43" s="1197"/>
      <c r="AE43" s="1197"/>
      <c r="AF43" s="1197"/>
      <c r="AG43" s="1198"/>
      <c r="AH43" s="1198"/>
      <c r="AI43" s="1198"/>
      <c r="AJ43" s="1198"/>
      <c r="AK43" s="1191" t="str">
        <f t="shared" ref="AK43:AK44" si="24">IF(D43="","",COUNT($F$26:$AJ$26)-AL43)</f>
        <v/>
      </c>
      <c r="AL43" s="1199" t="str">
        <f t="shared" si="23"/>
        <v/>
      </c>
      <c r="AM43" s="1199" t="str">
        <f t="shared" si="21"/>
        <v/>
      </c>
      <c r="AN43" s="1200" t="str">
        <f t="shared" si="22"/>
        <v/>
      </c>
      <c r="AO43" s="3399"/>
      <c r="AQ43" s="1194">
        <f>+COUNTIF(F43:AJ43,"－")</f>
        <v>0</v>
      </c>
      <c r="AR43" s="1194">
        <f>+COUNTIF(F43:AJ43,"外")</f>
        <v>0</v>
      </c>
    </row>
    <row r="44" spans="1:44" ht="14.25" thickBot="1">
      <c r="B44" s="3394"/>
      <c r="C44" s="3397"/>
      <c r="D44" s="1217"/>
      <c r="E44" s="1218"/>
      <c r="F44" s="1225"/>
      <c r="G44" s="1206"/>
      <c r="H44" s="1206"/>
      <c r="I44" s="1206"/>
      <c r="J44" s="1206"/>
      <c r="K44" s="1206"/>
      <c r="L44" s="1206"/>
      <c r="M44" s="1206"/>
      <c r="N44" s="1206"/>
      <c r="O44" s="1206"/>
      <c r="P44" s="1206"/>
      <c r="Q44" s="1206"/>
      <c r="R44" s="1206"/>
      <c r="S44" s="1206"/>
      <c r="T44" s="1206"/>
      <c r="U44" s="1206"/>
      <c r="V44" s="1206"/>
      <c r="W44" s="1206"/>
      <c r="X44" s="1206"/>
      <c r="Y44" s="1206"/>
      <c r="Z44" s="1206"/>
      <c r="AA44" s="1206"/>
      <c r="AB44" s="1206"/>
      <c r="AC44" s="1206"/>
      <c r="AD44" s="1206"/>
      <c r="AE44" s="1206"/>
      <c r="AF44" s="1206"/>
      <c r="AG44" s="1226"/>
      <c r="AH44" s="1226"/>
      <c r="AI44" s="1226"/>
      <c r="AJ44" s="1226"/>
      <c r="AK44" s="1227" t="str">
        <f t="shared" si="24"/>
        <v/>
      </c>
      <c r="AL44" s="1209" t="str">
        <f t="shared" si="23"/>
        <v/>
      </c>
      <c r="AM44" s="1228" t="str">
        <f t="shared" si="21"/>
        <v/>
      </c>
      <c r="AN44" s="1200" t="str">
        <f t="shared" si="22"/>
        <v/>
      </c>
      <c r="AO44" s="3400"/>
      <c r="AQ44" s="1194">
        <f>+COUNTIF(F44:AJ44,"－")</f>
        <v>0</v>
      </c>
      <c r="AR44" s="1194">
        <f>+COUNTIF(F44:AJ44,"外")</f>
        <v>0</v>
      </c>
    </row>
    <row r="45" spans="1:44" ht="14.25" thickBot="1">
      <c r="B45" s="1229"/>
      <c r="C45" s="1230"/>
      <c r="D45" s="1224"/>
      <c r="E45" s="1166"/>
      <c r="F45" s="1190"/>
      <c r="G45" s="1190"/>
      <c r="H45" s="1190"/>
      <c r="I45" s="1190"/>
      <c r="J45" s="1190"/>
      <c r="K45" s="1190"/>
      <c r="L45" s="1190"/>
      <c r="M45" s="1190"/>
      <c r="N45" s="1190"/>
      <c r="O45" s="1190"/>
      <c r="P45" s="1190"/>
      <c r="Q45" s="1190"/>
      <c r="R45" s="1190"/>
      <c r="S45" s="1190"/>
      <c r="T45" s="1190"/>
      <c r="U45" s="1190"/>
      <c r="V45" s="1190"/>
      <c r="W45" s="1190"/>
      <c r="X45" s="1190"/>
      <c r="Y45" s="1190"/>
      <c r="Z45" s="1190"/>
      <c r="AA45" s="1190"/>
      <c r="AB45" s="1190"/>
      <c r="AC45" s="1190"/>
      <c r="AD45" s="1190"/>
      <c r="AE45" s="1190"/>
      <c r="AF45" s="1190"/>
      <c r="AG45" s="1190"/>
      <c r="AH45" s="1190"/>
      <c r="AI45" s="1190"/>
      <c r="AJ45" s="1190"/>
      <c r="AK45" s="1231"/>
      <c r="AL45" s="1232"/>
      <c r="AN45" s="1233" t="s">
        <v>1998</v>
      </c>
      <c r="AO45" s="1234" t="str">
        <f>IF(AO29&gt;=0.285,"OK","NG")</f>
        <v>NG</v>
      </c>
      <c r="AQ45" s="1232"/>
      <c r="AR45" s="1232"/>
    </row>
    <row r="46" spans="1:44">
      <c r="F46" s="1235"/>
      <c r="G46" s="1235"/>
      <c r="H46" s="1235"/>
      <c r="I46" s="1235"/>
      <c r="J46" s="1235"/>
      <c r="K46" s="1235"/>
      <c r="L46" s="1235"/>
      <c r="M46" s="1235"/>
      <c r="N46" s="1235"/>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row>
    <row r="47" spans="1:44" hidden="1">
      <c r="F47" s="1113">
        <f>YEAR(F50)</f>
        <v>2025</v>
      </c>
      <c r="G47" s="1113">
        <f>MONTH(F50)</f>
        <v>8</v>
      </c>
    </row>
    <row r="48" spans="1:44" ht="13.5" customHeight="1">
      <c r="B48" s="3401"/>
      <c r="C48" s="3402"/>
      <c r="D48" s="3403"/>
      <c r="E48" s="1236" t="s">
        <v>1986</v>
      </c>
      <c r="F48" s="3410">
        <f>F50</f>
        <v>45870</v>
      </c>
      <c r="G48" s="3411"/>
      <c r="H48" s="3411"/>
      <c r="I48" s="3411"/>
      <c r="J48" s="3411"/>
      <c r="K48" s="3411"/>
      <c r="L48" s="3411"/>
      <c r="M48" s="3411"/>
      <c r="N48" s="3411"/>
      <c r="O48" s="3411"/>
      <c r="P48" s="3411"/>
      <c r="Q48" s="3411"/>
      <c r="R48" s="3411"/>
      <c r="S48" s="3411"/>
      <c r="T48" s="3411"/>
      <c r="U48" s="3411"/>
      <c r="V48" s="3411"/>
      <c r="W48" s="3411"/>
      <c r="X48" s="3411"/>
      <c r="Y48" s="3411"/>
      <c r="Z48" s="3411"/>
      <c r="AA48" s="3411"/>
      <c r="AB48" s="3411"/>
      <c r="AC48" s="3411"/>
      <c r="AD48" s="3411"/>
      <c r="AE48" s="3411"/>
      <c r="AF48" s="3411"/>
      <c r="AG48" s="3411"/>
      <c r="AH48" s="3411"/>
      <c r="AI48" s="3411"/>
      <c r="AJ48" s="3411"/>
      <c r="AK48" s="3365" t="s">
        <v>861</v>
      </c>
      <c r="AL48" s="3412" t="s">
        <v>862</v>
      </c>
      <c r="AM48" s="3365" t="s">
        <v>854</v>
      </c>
      <c r="AN48" s="3367" t="s">
        <v>1987</v>
      </c>
      <c r="AO48" s="3365" t="s">
        <v>1988</v>
      </c>
      <c r="AQ48" s="3388" t="s">
        <v>1989</v>
      </c>
      <c r="AR48" s="3388" t="s">
        <v>890</v>
      </c>
    </row>
    <row r="49" spans="2:44" ht="13.5" hidden="1" customHeight="1">
      <c r="B49" s="3404"/>
      <c r="C49" s="3405"/>
      <c r="D49" s="3406"/>
      <c r="E49" s="1237"/>
      <c r="F49" s="1173">
        <f>DATE($F47,$G47,1)</f>
        <v>45870</v>
      </c>
      <c r="G49" s="1173">
        <f>F49+1</f>
        <v>45871</v>
      </c>
      <c r="H49" s="1173">
        <f t="shared" ref="H49:AJ49" si="25">G49+1</f>
        <v>45872</v>
      </c>
      <c r="I49" s="1173">
        <f t="shared" si="25"/>
        <v>45873</v>
      </c>
      <c r="J49" s="1173">
        <f t="shared" si="25"/>
        <v>45874</v>
      </c>
      <c r="K49" s="1173">
        <f t="shared" si="25"/>
        <v>45875</v>
      </c>
      <c r="L49" s="1173">
        <f t="shared" si="25"/>
        <v>45876</v>
      </c>
      <c r="M49" s="1173">
        <f t="shared" si="25"/>
        <v>45877</v>
      </c>
      <c r="N49" s="1173">
        <f t="shared" si="25"/>
        <v>45878</v>
      </c>
      <c r="O49" s="1173">
        <f t="shared" si="25"/>
        <v>45879</v>
      </c>
      <c r="P49" s="1173">
        <f t="shared" si="25"/>
        <v>45880</v>
      </c>
      <c r="Q49" s="1173">
        <f t="shared" si="25"/>
        <v>45881</v>
      </c>
      <c r="R49" s="1173">
        <f t="shared" si="25"/>
        <v>45882</v>
      </c>
      <c r="S49" s="1173">
        <f t="shared" si="25"/>
        <v>45883</v>
      </c>
      <c r="T49" s="1173">
        <f t="shared" si="25"/>
        <v>45884</v>
      </c>
      <c r="U49" s="1173">
        <f t="shared" si="25"/>
        <v>45885</v>
      </c>
      <c r="V49" s="1173">
        <f t="shared" si="25"/>
        <v>45886</v>
      </c>
      <c r="W49" s="1173">
        <f t="shared" si="25"/>
        <v>45887</v>
      </c>
      <c r="X49" s="1173">
        <f t="shared" si="25"/>
        <v>45888</v>
      </c>
      <c r="Y49" s="1173">
        <f t="shared" si="25"/>
        <v>45889</v>
      </c>
      <c r="Z49" s="1173">
        <f t="shared" si="25"/>
        <v>45890</v>
      </c>
      <c r="AA49" s="1173">
        <f t="shared" si="25"/>
        <v>45891</v>
      </c>
      <c r="AB49" s="1173">
        <f t="shared" si="25"/>
        <v>45892</v>
      </c>
      <c r="AC49" s="1173">
        <f t="shared" si="25"/>
        <v>45893</v>
      </c>
      <c r="AD49" s="1173">
        <f t="shared" si="25"/>
        <v>45894</v>
      </c>
      <c r="AE49" s="1173">
        <f t="shared" si="25"/>
        <v>45895</v>
      </c>
      <c r="AF49" s="1173">
        <f t="shared" si="25"/>
        <v>45896</v>
      </c>
      <c r="AG49" s="1173">
        <f t="shared" si="25"/>
        <v>45897</v>
      </c>
      <c r="AH49" s="1173">
        <f t="shared" si="25"/>
        <v>45898</v>
      </c>
      <c r="AI49" s="1173">
        <f t="shared" si="25"/>
        <v>45899</v>
      </c>
      <c r="AJ49" s="1173">
        <f t="shared" si="25"/>
        <v>45900</v>
      </c>
      <c r="AK49" s="3365"/>
      <c r="AL49" s="3412"/>
      <c r="AM49" s="3365"/>
      <c r="AN49" s="3367"/>
      <c r="AO49" s="3365"/>
      <c r="AQ49" s="3388"/>
      <c r="AR49" s="3388"/>
    </row>
    <row r="50" spans="2:44">
      <c r="B50" s="3404"/>
      <c r="C50" s="3405"/>
      <c r="D50" s="3406"/>
      <c r="E50" s="1238" t="s">
        <v>1990</v>
      </c>
      <c r="F50" s="1239">
        <f>IF(EDATE(F25,1)&gt;$F$7,"",EDATE(F25,1))</f>
        <v>45870</v>
      </c>
      <c r="G50" s="1173">
        <f t="shared" ref="G50:AJ50" si="26">IF(G49&gt;$F$7,"",IF(F50=EOMONTH(DATE($F47,$G47,1),0),"",IF(F50="","",F50+1)))</f>
        <v>45871</v>
      </c>
      <c r="H50" s="1173">
        <f t="shared" si="26"/>
        <v>45872</v>
      </c>
      <c r="I50" s="1173">
        <f t="shared" si="26"/>
        <v>45873</v>
      </c>
      <c r="J50" s="1173">
        <f t="shared" si="26"/>
        <v>45874</v>
      </c>
      <c r="K50" s="1173">
        <f t="shared" si="26"/>
        <v>45875</v>
      </c>
      <c r="L50" s="1173">
        <f t="shared" si="26"/>
        <v>45876</v>
      </c>
      <c r="M50" s="1173">
        <f t="shared" si="26"/>
        <v>45877</v>
      </c>
      <c r="N50" s="1173">
        <f t="shared" si="26"/>
        <v>45878</v>
      </c>
      <c r="O50" s="1173">
        <f t="shared" si="26"/>
        <v>45879</v>
      </c>
      <c r="P50" s="1173">
        <f t="shared" si="26"/>
        <v>45880</v>
      </c>
      <c r="Q50" s="1173">
        <f t="shared" si="26"/>
        <v>45881</v>
      </c>
      <c r="R50" s="1173">
        <f t="shared" si="26"/>
        <v>45882</v>
      </c>
      <c r="S50" s="1173">
        <f t="shared" si="26"/>
        <v>45883</v>
      </c>
      <c r="T50" s="1173">
        <f t="shared" si="26"/>
        <v>45884</v>
      </c>
      <c r="U50" s="1173">
        <f t="shared" si="26"/>
        <v>45885</v>
      </c>
      <c r="V50" s="1173">
        <f t="shared" si="26"/>
        <v>45886</v>
      </c>
      <c r="W50" s="1173">
        <f t="shared" si="26"/>
        <v>45887</v>
      </c>
      <c r="X50" s="1173">
        <f t="shared" si="26"/>
        <v>45888</v>
      </c>
      <c r="Y50" s="1173">
        <f t="shared" si="26"/>
        <v>45889</v>
      </c>
      <c r="Z50" s="1173">
        <f t="shared" si="26"/>
        <v>45890</v>
      </c>
      <c r="AA50" s="1173">
        <f t="shared" si="26"/>
        <v>45891</v>
      </c>
      <c r="AB50" s="1173">
        <f t="shared" si="26"/>
        <v>45892</v>
      </c>
      <c r="AC50" s="1173">
        <f t="shared" si="26"/>
        <v>45893</v>
      </c>
      <c r="AD50" s="1173">
        <f t="shared" si="26"/>
        <v>45894</v>
      </c>
      <c r="AE50" s="1173">
        <f t="shared" si="26"/>
        <v>45895</v>
      </c>
      <c r="AF50" s="1173">
        <f t="shared" si="26"/>
        <v>45896</v>
      </c>
      <c r="AG50" s="1173">
        <f t="shared" si="26"/>
        <v>45897</v>
      </c>
      <c r="AH50" s="1173">
        <f t="shared" si="26"/>
        <v>45898</v>
      </c>
      <c r="AI50" s="1173">
        <f t="shared" si="26"/>
        <v>45899</v>
      </c>
      <c r="AJ50" s="1173">
        <f t="shared" si="26"/>
        <v>45900</v>
      </c>
      <c r="AK50" s="3365"/>
      <c r="AL50" s="3412"/>
      <c r="AM50" s="3365"/>
      <c r="AN50" s="3367"/>
      <c r="AO50" s="3365"/>
      <c r="AQ50" s="3388"/>
      <c r="AR50" s="3388"/>
    </row>
    <row r="51" spans="2:44" s="1242" customFormat="1">
      <c r="B51" s="3407"/>
      <c r="C51" s="3408"/>
      <c r="D51" s="3409"/>
      <c r="E51" s="1240" t="s">
        <v>846</v>
      </c>
      <c r="F51" s="1241" t="str">
        <f>IFERROR(TEXT(WEEKDAY(+F50),"aaa"),"")</f>
        <v>金</v>
      </c>
      <c r="G51" s="1241" t="str">
        <f t="shared" ref="G51:AJ51" si="27">IFERROR(TEXT(WEEKDAY(+G50),"aaa"),"")</f>
        <v>土</v>
      </c>
      <c r="H51" s="1241" t="str">
        <f t="shared" si="27"/>
        <v>日</v>
      </c>
      <c r="I51" s="1241" t="str">
        <f t="shared" si="27"/>
        <v>月</v>
      </c>
      <c r="J51" s="1241" t="str">
        <f t="shared" si="27"/>
        <v>火</v>
      </c>
      <c r="K51" s="1241" t="str">
        <f t="shared" si="27"/>
        <v>水</v>
      </c>
      <c r="L51" s="1241" t="str">
        <f t="shared" si="27"/>
        <v>木</v>
      </c>
      <c r="M51" s="1241" t="str">
        <f t="shared" si="27"/>
        <v>金</v>
      </c>
      <c r="N51" s="1241" t="str">
        <f t="shared" si="27"/>
        <v>土</v>
      </c>
      <c r="O51" s="1241" t="str">
        <f t="shared" si="27"/>
        <v>日</v>
      </c>
      <c r="P51" s="1241" t="str">
        <f t="shared" si="27"/>
        <v>月</v>
      </c>
      <c r="Q51" s="1241" t="str">
        <f t="shared" si="27"/>
        <v>火</v>
      </c>
      <c r="R51" s="1241" t="str">
        <f t="shared" si="27"/>
        <v>水</v>
      </c>
      <c r="S51" s="1241" t="str">
        <f t="shared" si="27"/>
        <v>木</v>
      </c>
      <c r="T51" s="1241" t="str">
        <f t="shared" si="27"/>
        <v>金</v>
      </c>
      <c r="U51" s="1241" t="str">
        <f t="shared" si="27"/>
        <v>土</v>
      </c>
      <c r="V51" s="1241" t="str">
        <f t="shared" si="27"/>
        <v>日</v>
      </c>
      <c r="W51" s="1241" t="str">
        <f t="shared" si="27"/>
        <v>月</v>
      </c>
      <c r="X51" s="1241" t="str">
        <f t="shared" si="27"/>
        <v>火</v>
      </c>
      <c r="Y51" s="1241" t="str">
        <f t="shared" si="27"/>
        <v>水</v>
      </c>
      <c r="Z51" s="1241" t="str">
        <f t="shared" si="27"/>
        <v>木</v>
      </c>
      <c r="AA51" s="1241" t="str">
        <f t="shared" si="27"/>
        <v>金</v>
      </c>
      <c r="AB51" s="1241" t="str">
        <f t="shared" si="27"/>
        <v>土</v>
      </c>
      <c r="AC51" s="1241" t="str">
        <f t="shared" si="27"/>
        <v>日</v>
      </c>
      <c r="AD51" s="1241" t="str">
        <f>IFERROR(TEXT(WEEKDAY(+AD50),"aaa"),"")</f>
        <v>月</v>
      </c>
      <c r="AE51" s="1241" t="str">
        <f t="shared" si="27"/>
        <v>火</v>
      </c>
      <c r="AF51" s="1241" t="str">
        <f t="shared" si="27"/>
        <v>水</v>
      </c>
      <c r="AG51" s="1241" t="str">
        <f t="shared" si="27"/>
        <v>木</v>
      </c>
      <c r="AH51" s="1241" t="str">
        <f t="shared" si="27"/>
        <v>金</v>
      </c>
      <c r="AI51" s="1241" t="str">
        <f t="shared" si="27"/>
        <v>土</v>
      </c>
      <c r="AJ51" s="1241" t="str">
        <f t="shared" si="27"/>
        <v>日</v>
      </c>
      <c r="AK51" s="3365"/>
      <c r="AL51" s="3412"/>
      <c r="AM51" s="3365"/>
      <c r="AN51" s="3367"/>
      <c r="AO51" s="3365"/>
      <c r="AP51" s="1112"/>
      <c r="AQ51" s="3388"/>
      <c r="AR51" s="3388"/>
    </row>
    <row r="52" spans="2:44" s="1242" customFormat="1" ht="21" customHeight="1">
      <c r="B52" s="1243" t="s">
        <v>1991</v>
      </c>
      <c r="C52" s="1244" t="s">
        <v>1971</v>
      </c>
      <c r="D52" s="1180" t="s">
        <v>1972</v>
      </c>
      <c r="E52" s="1181" t="s">
        <v>1994</v>
      </c>
      <c r="F52" s="1182" t="s">
        <v>891</v>
      </c>
      <c r="G52" s="1183"/>
      <c r="H52" s="1183" t="s">
        <v>891</v>
      </c>
      <c r="I52" s="1183" t="s">
        <v>891</v>
      </c>
      <c r="J52" s="1183" t="s">
        <v>891</v>
      </c>
      <c r="K52" s="1183" t="s">
        <v>891</v>
      </c>
      <c r="L52" s="1183" t="s">
        <v>891</v>
      </c>
      <c r="M52" s="1183" t="s">
        <v>891</v>
      </c>
      <c r="N52" s="1183" t="s">
        <v>891</v>
      </c>
      <c r="O52" s="1183" t="s">
        <v>891</v>
      </c>
      <c r="P52" s="1183" t="s">
        <v>891</v>
      </c>
      <c r="Q52" s="1183" t="s">
        <v>891</v>
      </c>
      <c r="R52" s="1183" t="s">
        <v>891</v>
      </c>
      <c r="S52" s="1183" t="s">
        <v>891</v>
      </c>
      <c r="T52" s="1183" t="s">
        <v>891</v>
      </c>
      <c r="U52" s="1183" t="s">
        <v>891</v>
      </c>
      <c r="V52" s="1183"/>
      <c r="W52" s="1183"/>
      <c r="X52" s="1183"/>
      <c r="Y52" s="1183" t="s">
        <v>891</v>
      </c>
      <c r="Z52" s="1183" t="s">
        <v>891</v>
      </c>
      <c r="AA52" s="1183" t="s">
        <v>891</v>
      </c>
      <c r="AB52" s="1183" t="s">
        <v>891</v>
      </c>
      <c r="AC52" s="1183" t="s">
        <v>891</v>
      </c>
      <c r="AD52" s="1183" t="s">
        <v>891</v>
      </c>
      <c r="AE52" s="1183" t="s">
        <v>891</v>
      </c>
      <c r="AF52" s="1183" t="s">
        <v>891</v>
      </c>
      <c r="AG52" s="1211"/>
      <c r="AH52" s="1211"/>
      <c r="AI52" s="1211"/>
      <c r="AJ52" s="1211"/>
      <c r="AK52" s="1184" t="s">
        <v>1977</v>
      </c>
      <c r="AL52" s="1184" t="s">
        <v>2019</v>
      </c>
      <c r="AM52" s="1184" t="s">
        <v>2003</v>
      </c>
      <c r="AN52" s="1185" t="s">
        <v>1980</v>
      </c>
      <c r="AO52" s="1184" t="s">
        <v>889</v>
      </c>
      <c r="AP52" s="1112"/>
      <c r="AQ52" s="3389"/>
      <c r="AR52" s="3389"/>
    </row>
    <row r="53" spans="2:44" s="1242" customFormat="1" ht="13.5" customHeight="1">
      <c r="B53" s="3392" t="s">
        <v>856</v>
      </c>
      <c r="C53" s="3395" t="s">
        <v>857</v>
      </c>
      <c r="D53" s="1186" t="s">
        <v>1981</v>
      </c>
      <c r="E53" s="1187"/>
      <c r="F53" s="1245"/>
      <c r="G53" s="1246"/>
      <c r="H53" s="1223"/>
      <c r="I53" s="1189"/>
      <c r="J53" s="1189"/>
      <c r="K53" s="1189" t="s">
        <v>864</v>
      </c>
      <c r="L53" s="1189" t="s">
        <v>864</v>
      </c>
      <c r="M53" s="1189"/>
      <c r="N53" s="1189"/>
      <c r="O53" s="1189"/>
      <c r="P53" s="1189"/>
      <c r="Q53" s="1189"/>
      <c r="R53" s="1189" t="s">
        <v>864</v>
      </c>
      <c r="S53" s="1189" t="s">
        <v>864</v>
      </c>
      <c r="T53" s="1189"/>
      <c r="U53" s="1189"/>
      <c r="V53" s="1189"/>
      <c r="W53" s="1189"/>
      <c r="X53" s="1189"/>
      <c r="Y53" s="1189" t="s">
        <v>864</v>
      </c>
      <c r="Z53" s="1189" t="s">
        <v>864</v>
      </c>
      <c r="AA53" s="1189"/>
      <c r="AB53" s="1189"/>
      <c r="AC53" s="1189"/>
      <c r="AD53" s="1189"/>
      <c r="AE53" s="1189"/>
      <c r="AF53" s="1189" t="s">
        <v>864</v>
      </c>
      <c r="AG53" s="1189" t="s">
        <v>864</v>
      </c>
      <c r="AH53" s="1189"/>
      <c r="AI53" s="1190"/>
      <c r="AJ53" s="1190"/>
      <c r="AK53" s="1191">
        <f>IF(D53="","",COUNT($F$50:$AJ$50)-AL53)</f>
        <v>31</v>
      </c>
      <c r="AL53" s="1192">
        <f>IF(D53="","",AQ53+AR53)</f>
        <v>0</v>
      </c>
      <c r="AM53" s="1192">
        <f>IF(D53="","",COUNTIF(F53:AJ53,"休"))</f>
        <v>8</v>
      </c>
      <c r="AN53" s="1193">
        <f>IF(D53="","",IFERROR(ROUND(AM53/AK53,3),""))</f>
        <v>0.25800000000000001</v>
      </c>
      <c r="AO53" s="3398">
        <f>ROUND(AVERAGE(AN53:AN68),3)</f>
        <v>0.312</v>
      </c>
      <c r="AP53" s="1112"/>
      <c r="AQ53" s="1194">
        <f>+COUNTIF(F53:AJ53,"－")</f>
        <v>0</v>
      </c>
      <c r="AR53" s="1194">
        <f t="shared" ref="AR53:AR58" si="28">+COUNTIF(H53:AJ53,"外")</f>
        <v>0</v>
      </c>
    </row>
    <row r="54" spans="2:44" s="1242" customFormat="1" ht="13.5" customHeight="1">
      <c r="B54" s="3393"/>
      <c r="C54" s="3396"/>
      <c r="D54" s="1195" t="s">
        <v>1982</v>
      </c>
      <c r="E54" s="1187"/>
      <c r="F54" s="1247"/>
      <c r="G54" s="1248"/>
      <c r="H54" s="1198"/>
      <c r="I54" s="1197" t="s">
        <v>864</v>
      </c>
      <c r="J54" s="1197" t="s">
        <v>864</v>
      </c>
      <c r="K54" s="1197"/>
      <c r="L54" s="1197"/>
      <c r="M54" s="1197"/>
      <c r="N54" s="1197"/>
      <c r="O54" s="1197"/>
      <c r="P54" s="1197" t="s">
        <v>864</v>
      </c>
      <c r="Q54" s="1197" t="s">
        <v>864</v>
      </c>
      <c r="R54" s="1197"/>
      <c r="S54" s="1197"/>
      <c r="T54" s="1197"/>
      <c r="U54" s="1197"/>
      <c r="V54" s="1197"/>
      <c r="W54" s="1197" t="s">
        <v>864</v>
      </c>
      <c r="X54" s="1197" t="s">
        <v>864</v>
      </c>
      <c r="Y54" s="1197"/>
      <c r="Z54" s="1197"/>
      <c r="AA54" s="1197"/>
      <c r="AB54" s="1197"/>
      <c r="AC54" s="1197"/>
      <c r="AD54" s="1197" t="s">
        <v>864</v>
      </c>
      <c r="AE54" s="1197" t="s">
        <v>864</v>
      </c>
      <c r="AF54" s="1197"/>
      <c r="AG54" s="1197"/>
      <c r="AH54" s="1197"/>
      <c r="AI54" s="1198"/>
      <c r="AJ54" s="1198"/>
      <c r="AK54" s="1191">
        <f t="shared" ref="AK54:AK58" si="29">IF(D54="","",COUNT($F$50:$AJ$50)-AL54)</f>
        <v>31</v>
      </c>
      <c r="AL54" s="1192">
        <f t="shared" ref="AL54:AL58" si="30">IF(D54="","",AQ54+AR54)</f>
        <v>0</v>
      </c>
      <c r="AM54" s="1192">
        <f t="shared" ref="AM54:AM58" si="31">IF(D54="","",COUNTIF(F54:AJ54,"休"))</f>
        <v>8</v>
      </c>
      <c r="AN54" s="1193">
        <f t="shared" ref="AN54:AN58" si="32">IF(D54="","",IFERROR(ROUND(AM54/AK54,3),""))</f>
        <v>0.25800000000000001</v>
      </c>
      <c r="AO54" s="3399"/>
      <c r="AP54" s="1112"/>
      <c r="AQ54" s="1194">
        <f>+COUNTIF(F54:AJ54,"－")</f>
        <v>0</v>
      </c>
      <c r="AR54" s="1194">
        <f t="shared" si="28"/>
        <v>0</v>
      </c>
    </row>
    <row r="55" spans="2:44" s="1242" customFormat="1">
      <c r="B55" s="3393"/>
      <c r="C55" s="3396"/>
      <c r="D55" s="1201" t="s">
        <v>1983</v>
      </c>
      <c r="E55" s="1187"/>
      <c r="F55" s="1247"/>
      <c r="G55" s="1197" t="s">
        <v>864</v>
      </c>
      <c r="H55" s="1249"/>
      <c r="I55" s="1197"/>
      <c r="J55" s="1197" t="s">
        <v>864</v>
      </c>
      <c r="K55" s="1197"/>
      <c r="L55" s="1197"/>
      <c r="M55" s="1197" t="s">
        <v>864</v>
      </c>
      <c r="N55" s="1197" t="s">
        <v>864</v>
      </c>
      <c r="O55" s="1197"/>
      <c r="P55" s="1197"/>
      <c r="Q55" s="1197" t="s">
        <v>864</v>
      </c>
      <c r="R55" s="1197"/>
      <c r="S55" s="1197"/>
      <c r="T55" s="1197"/>
      <c r="U55" s="1197" t="s">
        <v>864</v>
      </c>
      <c r="V55" s="1197"/>
      <c r="W55" s="1197"/>
      <c r="X55" s="1197" t="s">
        <v>864</v>
      </c>
      <c r="Y55" s="1197"/>
      <c r="Z55" s="1197"/>
      <c r="AA55" s="1197" t="s">
        <v>864</v>
      </c>
      <c r="AB55" s="1197" t="s">
        <v>864</v>
      </c>
      <c r="AC55" s="1197"/>
      <c r="AD55" s="1197"/>
      <c r="AE55" s="1197" t="s">
        <v>864</v>
      </c>
      <c r="AF55" s="1197"/>
      <c r="AG55" s="1197"/>
      <c r="AH55" s="1197"/>
      <c r="AI55" s="1197" t="s">
        <v>864</v>
      </c>
      <c r="AJ55" s="1198"/>
      <c r="AK55" s="1191">
        <f t="shared" si="29"/>
        <v>31</v>
      </c>
      <c r="AL55" s="1192">
        <f t="shared" si="30"/>
        <v>0</v>
      </c>
      <c r="AM55" s="1192">
        <f t="shared" si="31"/>
        <v>11</v>
      </c>
      <c r="AN55" s="1193">
        <f t="shared" si="32"/>
        <v>0.35499999999999998</v>
      </c>
      <c r="AO55" s="3399"/>
      <c r="AP55" s="1112"/>
      <c r="AQ55" s="1194">
        <f t="shared" ref="AQ55:AQ58" si="33">+COUNTIF(F55:AJ55,"－")</f>
        <v>0</v>
      </c>
      <c r="AR55" s="1194">
        <f t="shared" si="28"/>
        <v>0</v>
      </c>
    </row>
    <row r="56" spans="2:44" s="1242" customFormat="1">
      <c r="B56" s="3393"/>
      <c r="C56" s="3396"/>
      <c r="D56" s="1201" t="s">
        <v>1984</v>
      </c>
      <c r="E56" s="1202"/>
      <c r="F56" s="1247"/>
      <c r="G56" s="1248"/>
      <c r="H56" s="1249" t="s">
        <v>864</v>
      </c>
      <c r="I56" s="1197"/>
      <c r="J56" s="1197"/>
      <c r="K56" s="1197"/>
      <c r="L56" s="1197" t="s">
        <v>864</v>
      </c>
      <c r="M56" s="1197"/>
      <c r="N56" s="1197"/>
      <c r="O56" s="1197" t="s">
        <v>864</v>
      </c>
      <c r="P56" s="1197"/>
      <c r="Q56" s="1197"/>
      <c r="R56" s="1197"/>
      <c r="S56" s="1197" t="s">
        <v>864</v>
      </c>
      <c r="T56" s="1197"/>
      <c r="U56" s="1197"/>
      <c r="V56" s="1197" t="s">
        <v>864</v>
      </c>
      <c r="W56" s="1197"/>
      <c r="X56" s="1197"/>
      <c r="Y56" s="1197"/>
      <c r="Z56" s="1197" t="s">
        <v>864</v>
      </c>
      <c r="AA56" s="1197"/>
      <c r="AB56" s="1197"/>
      <c r="AC56" s="1197" t="s">
        <v>864</v>
      </c>
      <c r="AD56" s="1197"/>
      <c r="AE56" s="1197"/>
      <c r="AF56" s="1197"/>
      <c r="AG56" s="1197" t="s">
        <v>864</v>
      </c>
      <c r="AH56" s="1197"/>
      <c r="AI56" s="1198"/>
      <c r="AJ56" s="1197" t="s">
        <v>864</v>
      </c>
      <c r="AK56" s="1191">
        <f t="shared" si="29"/>
        <v>31</v>
      </c>
      <c r="AL56" s="1192">
        <f t="shared" si="30"/>
        <v>0</v>
      </c>
      <c r="AM56" s="1192">
        <f t="shared" si="31"/>
        <v>9</v>
      </c>
      <c r="AN56" s="1193">
        <f t="shared" si="32"/>
        <v>0.28999999999999998</v>
      </c>
      <c r="AO56" s="3399"/>
      <c r="AP56" s="1112"/>
      <c r="AQ56" s="1194">
        <f t="shared" si="33"/>
        <v>0</v>
      </c>
      <c r="AR56" s="1194">
        <f t="shared" si="28"/>
        <v>0</v>
      </c>
    </row>
    <row r="57" spans="2:44" s="1242" customFormat="1">
      <c r="B57" s="3393"/>
      <c r="C57" s="3396"/>
      <c r="D57" s="1201" t="s">
        <v>1985</v>
      </c>
      <c r="E57" s="1187"/>
      <c r="F57" s="1247" t="s">
        <v>865</v>
      </c>
      <c r="G57" s="1248" t="s">
        <v>865</v>
      </c>
      <c r="H57" s="1198" t="s">
        <v>865</v>
      </c>
      <c r="I57" s="1197" t="s">
        <v>865</v>
      </c>
      <c r="J57" s="1197" t="s">
        <v>863</v>
      </c>
      <c r="K57" s="1197"/>
      <c r="L57" s="1197"/>
      <c r="M57" s="1197" t="s">
        <v>864</v>
      </c>
      <c r="N57" s="1197"/>
      <c r="O57" s="1197"/>
      <c r="P57" s="1197" t="s">
        <v>864</v>
      </c>
      <c r="Q57" s="1197"/>
      <c r="R57" s="1197"/>
      <c r="S57" s="1197"/>
      <c r="T57" s="1197" t="s">
        <v>864</v>
      </c>
      <c r="U57" s="1197"/>
      <c r="V57" s="1197"/>
      <c r="W57" s="1197" t="s">
        <v>864</v>
      </c>
      <c r="X57" s="1197"/>
      <c r="Y57" s="1197"/>
      <c r="Z57" s="1197"/>
      <c r="AA57" s="1197" t="s">
        <v>864</v>
      </c>
      <c r="AB57" s="1197"/>
      <c r="AC57" s="1197"/>
      <c r="AD57" s="1197" t="s">
        <v>864</v>
      </c>
      <c r="AE57" s="1197"/>
      <c r="AF57" s="1197"/>
      <c r="AG57" s="1197"/>
      <c r="AH57" s="1197" t="s">
        <v>864</v>
      </c>
      <c r="AI57" s="1198"/>
      <c r="AJ57" s="1198"/>
      <c r="AK57" s="1191">
        <f t="shared" si="29"/>
        <v>27</v>
      </c>
      <c r="AL57" s="1192">
        <f t="shared" si="30"/>
        <v>4</v>
      </c>
      <c r="AM57" s="1192">
        <f t="shared" si="31"/>
        <v>7</v>
      </c>
      <c r="AN57" s="1193">
        <f t="shared" si="32"/>
        <v>0.25900000000000001</v>
      </c>
      <c r="AO57" s="3399"/>
      <c r="AP57" s="1112"/>
      <c r="AQ57" s="1194">
        <f t="shared" si="33"/>
        <v>4</v>
      </c>
      <c r="AR57" s="1194">
        <f t="shared" si="28"/>
        <v>0</v>
      </c>
    </row>
    <row r="58" spans="2:44" s="1242" customFormat="1">
      <c r="B58" s="3394"/>
      <c r="C58" s="3397"/>
      <c r="D58" s="1203">
        <f>E$29</f>
        <v>0</v>
      </c>
      <c r="E58" s="1204"/>
      <c r="F58" s="1225"/>
      <c r="G58" s="1250"/>
      <c r="H58" s="1226"/>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8"/>
      <c r="AJ58" s="1208"/>
      <c r="AK58" s="1191">
        <f t="shared" si="29"/>
        <v>31</v>
      </c>
      <c r="AL58" s="1192">
        <f t="shared" si="30"/>
        <v>0</v>
      </c>
      <c r="AM58" s="1209">
        <f t="shared" si="31"/>
        <v>0</v>
      </c>
      <c r="AN58" s="1193">
        <f t="shared" si="32"/>
        <v>0</v>
      </c>
      <c r="AO58" s="3399"/>
      <c r="AP58" s="1112"/>
      <c r="AQ58" s="1194">
        <f t="shared" si="33"/>
        <v>0</v>
      </c>
      <c r="AR58" s="1194">
        <f t="shared" si="28"/>
        <v>0</v>
      </c>
    </row>
    <row r="59" spans="2:44" s="1242" customFormat="1" ht="15">
      <c r="B59" s="3392" t="s">
        <v>858</v>
      </c>
      <c r="C59" s="3395" t="s">
        <v>859</v>
      </c>
      <c r="D59" s="1180" t="s">
        <v>1993</v>
      </c>
      <c r="E59" s="1251" t="s">
        <v>1994</v>
      </c>
      <c r="F59" s="1182" t="s">
        <v>891</v>
      </c>
      <c r="G59" s="1211" t="s">
        <v>891</v>
      </c>
      <c r="H59" s="1183"/>
      <c r="I59" s="1183"/>
      <c r="J59" s="1183"/>
      <c r="K59" s="1183"/>
      <c r="L59" s="1183"/>
      <c r="M59" s="1183"/>
      <c r="N59" s="1183"/>
      <c r="O59" s="1183"/>
      <c r="P59" s="1183"/>
      <c r="Q59" s="1183"/>
      <c r="R59" s="1183"/>
      <c r="S59" s="1183"/>
      <c r="T59" s="1183"/>
      <c r="U59" s="1183"/>
      <c r="V59" s="1183"/>
      <c r="W59" s="1183"/>
      <c r="X59" s="1183"/>
      <c r="Y59" s="1183"/>
      <c r="Z59" s="1183"/>
      <c r="AA59" s="1183"/>
      <c r="AB59" s="1183"/>
      <c r="AC59" s="1183"/>
      <c r="AD59" s="1183"/>
      <c r="AE59" s="1183" t="s">
        <v>891</v>
      </c>
      <c r="AF59" s="1183" t="s">
        <v>891</v>
      </c>
      <c r="AG59" s="1211"/>
      <c r="AH59" s="1211"/>
      <c r="AI59" s="1211"/>
      <c r="AJ59" s="1211"/>
      <c r="AK59" s="1212"/>
      <c r="AL59" s="1194"/>
      <c r="AM59" s="1213"/>
      <c r="AN59" s="1214"/>
      <c r="AO59" s="3399"/>
      <c r="AP59" s="1112"/>
      <c r="AQ59" s="1116"/>
      <c r="AR59" s="1116"/>
    </row>
    <row r="60" spans="2:44" s="1242" customFormat="1">
      <c r="B60" s="3393"/>
      <c r="C60" s="3396"/>
      <c r="D60" s="1215" t="s">
        <v>1981</v>
      </c>
      <c r="E60" s="1187"/>
      <c r="F60" s="1245"/>
      <c r="G60" s="1252"/>
      <c r="H60" s="1252"/>
      <c r="I60" s="1252"/>
      <c r="J60" s="1252" t="s">
        <v>864</v>
      </c>
      <c r="K60" s="1252" t="s">
        <v>864</v>
      </c>
      <c r="L60" s="1252" t="s">
        <v>864</v>
      </c>
      <c r="M60" s="1252"/>
      <c r="N60" s="1252"/>
      <c r="O60" s="1252"/>
      <c r="P60" s="1252"/>
      <c r="Q60" s="1252" t="s">
        <v>864</v>
      </c>
      <c r="R60" s="1252" t="s">
        <v>864</v>
      </c>
      <c r="S60" s="1252" t="s">
        <v>864</v>
      </c>
      <c r="T60" s="1252"/>
      <c r="U60" s="1252"/>
      <c r="V60" s="1252"/>
      <c r="W60" s="1252"/>
      <c r="X60" s="1252" t="s">
        <v>864</v>
      </c>
      <c r="Y60" s="1252" t="s">
        <v>864</v>
      </c>
      <c r="Z60" s="1252" t="s">
        <v>864</v>
      </c>
      <c r="AA60" s="1252"/>
      <c r="AB60" s="1252"/>
      <c r="AC60" s="1252"/>
      <c r="AD60" s="1252"/>
      <c r="AE60" s="1252" t="s">
        <v>864</v>
      </c>
      <c r="AF60" s="1252" t="s">
        <v>864</v>
      </c>
      <c r="AG60" s="1252" t="s">
        <v>864</v>
      </c>
      <c r="AH60" s="1252"/>
      <c r="AI60" s="1252"/>
      <c r="AJ60" s="1253"/>
      <c r="AK60" s="1191">
        <f>IF(D60="","",COUNT($F$50:$AJ$50)-AL60)</f>
        <v>31</v>
      </c>
      <c r="AL60" s="1192">
        <f>IF(D60="","",AQ60+AR60)</f>
        <v>0</v>
      </c>
      <c r="AM60" s="1192">
        <f>IF(D60="","",COUNTIF(F60:AJ60,"休"))</f>
        <v>12</v>
      </c>
      <c r="AN60" s="1193">
        <f>IF(D60="","",IFERROR(ROUND(AM60/AK60,3),""))</f>
        <v>0.38700000000000001</v>
      </c>
      <c r="AO60" s="3399"/>
      <c r="AP60" s="1112"/>
      <c r="AQ60" s="1194">
        <f>+COUNTIF(F60:AJ60,"－")</f>
        <v>0</v>
      </c>
      <c r="AR60" s="1194">
        <f>+COUNTIF(F60:AJ60,"外")</f>
        <v>0</v>
      </c>
    </row>
    <row r="61" spans="2:44" s="1242" customFormat="1">
      <c r="B61" s="3393"/>
      <c r="C61" s="3396"/>
      <c r="D61" s="1195" t="s">
        <v>1982</v>
      </c>
      <c r="E61" s="1187"/>
      <c r="F61" s="1254" t="s">
        <v>864</v>
      </c>
      <c r="G61" s="1207" t="s">
        <v>864</v>
      </c>
      <c r="H61" s="1207" t="s">
        <v>864</v>
      </c>
      <c r="I61" s="1207"/>
      <c r="J61" s="1207"/>
      <c r="K61" s="1219"/>
      <c r="L61" s="1219"/>
      <c r="M61" s="1207" t="s">
        <v>864</v>
      </c>
      <c r="N61" s="1207" t="s">
        <v>864</v>
      </c>
      <c r="O61" s="1207" t="s">
        <v>864</v>
      </c>
      <c r="P61" s="1207"/>
      <c r="Q61" s="1219"/>
      <c r="R61" s="1219"/>
      <c r="S61" s="1207"/>
      <c r="T61" s="1207" t="s">
        <v>864</v>
      </c>
      <c r="U61" s="1207" t="s">
        <v>864</v>
      </c>
      <c r="V61" s="1207" t="s">
        <v>864</v>
      </c>
      <c r="W61" s="1207"/>
      <c r="X61" s="1207"/>
      <c r="Y61" s="1219"/>
      <c r="Z61" s="1207"/>
      <c r="AA61" s="1207" t="s">
        <v>864</v>
      </c>
      <c r="AB61" s="1207" t="s">
        <v>864</v>
      </c>
      <c r="AC61" s="1207" t="s">
        <v>864</v>
      </c>
      <c r="AD61" s="1207"/>
      <c r="AE61" s="1207"/>
      <c r="AF61" s="1219"/>
      <c r="AG61" s="1207"/>
      <c r="AH61" s="1207" t="s">
        <v>864</v>
      </c>
      <c r="AI61" s="1208" t="s">
        <v>864</v>
      </c>
      <c r="AJ61" s="1208" t="s">
        <v>864</v>
      </c>
      <c r="AK61" s="1191">
        <f t="shared" ref="AK61:AK63" si="34">IF(D61="","",COUNT($F$50:$AJ$50)-AL61)</f>
        <v>31</v>
      </c>
      <c r="AL61" s="1192">
        <f t="shared" ref="AL61:AL63" si="35">IF(D61="","",AQ61+AR61)</f>
        <v>0</v>
      </c>
      <c r="AM61" s="1192">
        <f t="shared" ref="AM61:AM63" si="36">IF(D61="","",COUNTIF(F61:AJ61,"休"))</f>
        <v>15</v>
      </c>
      <c r="AN61" s="1193">
        <f t="shared" ref="AN61:AN63" si="37">IF(D61="","",IFERROR(ROUND(AM61/AK61,3),""))</f>
        <v>0.48399999999999999</v>
      </c>
      <c r="AO61" s="3399"/>
      <c r="AP61" s="1112"/>
      <c r="AQ61" s="1194">
        <f>+COUNTIF(F61:AJ61,"－")</f>
        <v>0</v>
      </c>
      <c r="AR61" s="1194">
        <f>+COUNTIF(F61:AJ61,"外")</f>
        <v>0</v>
      </c>
    </row>
    <row r="62" spans="2:44" s="1242" customFormat="1">
      <c r="B62" s="3393"/>
      <c r="C62" s="3396"/>
      <c r="D62" s="1112"/>
      <c r="E62" s="1187"/>
      <c r="F62" s="1247"/>
      <c r="G62" s="1197"/>
      <c r="H62" s="1197"/>
      <c r="I62" s="1197"/>
      <c r="J62" s="1197"/>
      <c r="K62" s="1197"/>
      <c r="L62" s="1197"/>
      <c r="M62" s="1197"/>
      <c r="N62" s="1197"/>
      <c r="O62" s="1197"/>
      <c r="P62" s="1197"/>
      <c r="Q62" s="1197"/>
      <c r="R62" s="1197"/>
      <c r="S62" s="1197"/>
      <c r="T62" s="1197"/>
      <c r="U62" s="1197"/>
      <c r="V62" s="1197"/>
      <c r="W62" s="1197"/>
      <c r="X62" s="1197"/>
      <c r="Y62" s="1197"/>
      <c r="Z62" s="1197"/>
      <c r="AA62" s="1197"/>
      <c r="AB62" s="1197"/>
      <c r="AC62" s="1197"/>
      <c r="AD62" s="1197"/>
      <c r="AE62" s="1197"/>
      <c r="AF62" s="1197"/>
      <c r="AG62" s="1198"/>
      <c r="AH62" s="1198"/>
      <c r="AI62" s="1198"/>
      <c r="AJ62" s="1198"/>
      <c r="AK62" s="1191" t="str">
        <f t="shared" si="34"/>
        <v/>
      </c>
      <c r="AL62" s="1192" t="str">
        <f t="shared" si="35"/>
        <v/>
      </c>
      <c r="AM62" s="1192" t="str">
        <f t="shared" si="36"/>
        <v/>
      </c>
      <c r="AN62" s="1193" t="str">
        <f t="shared" si="37"/>
        <v/>
      </c>
      <c r="AO62" s="3399"/>
      <c r="AP62" s="1112"/>
      <c r="AQ62" s="1194">
        <f>+COUNTIF(F62:AJ62,"－")</f>
        <v>0</v>
      </c>
      <c r="AR62" s="1194">
        <f>+COUNTIF(F62:AJ62,"外")</f>
        <v>0</v>
      </c>
    </row>
    <row r="63" spans="2:44" s="1242" customFormat="1">
      <c r="B63" s="3393"/>
      <c r="C63" s="3397"/>
      <c r="D63" s="1217"/>
      <c r="E63" s="1255"/>
      <c r="F63" s="1256"/>
      <c r="G63" s="1208"/>
      <c r="H63" s="1219"/>
      <c r="I63" s="1219"/>
      <c r="J63" s="1219"/>
      <c r="K63" s="1219"/>
      <c r="L63" s="1219"/>
      <c r="M63" s="1219"/>
      <c r="N63" s="1219"/>
      <c r="O63" s="1219"/>
      <c r="P63" s="1219"/>
      <c r="Q63" s="1219"/>
      <c r="R63" s="1219"/>
      <c r="S63" s="1219"/>
      <c r="T63" s="1219"/>
      <c r="U63" s="1219"/>
      <c r="V63" s="1219"/>
      <c r="W63" s="1219"/>
      <c r="X63" s="1219"/>
      <c r="Y63" s="1219"/>
      <c r="Z63" s="1219"/>
      <c r="AA63" s="1219"/>
      <c r="AB63" s="1219"/>
      <c r="AC63" s="1219"/>
      <c r="AD63" s="1219"/>
      <c r="AE63" s="1219"/>
      <c r="AF63" s="1219"/>
      <c r="AG63" s="1190"/>
      <c r="AH63" s="1190"/>
      <c r="AI63" s="1190"/>
      <c r="AJ63" s="1190"/>
      <c r="AK63" s="1191" t="str">
        <f t="shared" si="34"/>
        <v/>
      </c>
      <c r="AL63" s="1192" t="str">
        <f t="shared" si="35"/>
        <v/>
      </c>
      <c r="AM63" s="1192" t="str">
        <f t="shared" si="36"/>
        <v/>
      </c>
      <c r="AN63" s="1193" t="str">
        <f t="shared" si="37"/>
        <v/>
      </c>
      <c r="AO63" s="3399"/>
      <c r="AP63" s="1112"/>
      <c r="AQ63" s="1194">
        <f>+COUNTIF(F63:AJ63,"－")</f>
        <v>0</v>
      </c>
      <c r="AR63" s="1194">
        <f>+COUNTIF(F63:AJ63,"外")</f>
        <v>0</v>
      </c>
    </row>
    <row r="64" spans="2:44" s="1242" customFormat="1" ht="15">
      <c r="B64" s="3393"/>
      <c r="C64" s="3395" t="s">
        <v>860</v>
      </c>
      <c r="D64" s="1180" t="s">
        <v>1972</v>
      </c>
      <c r="E64" s="1181" t="s">
        <v>1994</v>
      </c>
      <c r="F64" s="1182" t="s">
        <v>891</v>
      </c>
      <c r="G64" s="1211" t="s">
        <v>891</v>
      </c>
      <c r="H64" s="1183" t="s">
        <v>891</v>
      </c>
      <c r="I64" s="1183" t="s">
        <v>891</v>
      </c>
      <c r="J64" s="1183" t="s">
        <v>891</v>
      </c>
      <c r="K64" s="1183" t="s">
        <v>891</v>
      </c>
      <c r="L64" s="1183" t="s">
        <v>891</v>
      </c>
      <c r="M64" s="1183" t="s">
        <v>891</v>
      </c>
      <c r="N64" s="1183" t="s">
        <v>891</v>
      </c>
      <c r="O64" s="1183" t="s">
        <v>891</v>
      </c>
      <c r="P64" s="1183" t="s">
        <v>891</v>
      </c>
      <c r="Q64" s="1183" t="s">
        <v>891</v>
      </c>
      <c r="R64" s="1183" t="s">
        <v>891</v>
      </c>
      <c r="S64" s="1183" t="s">
        <v>891</v>
      </c>
      <c r="T64" s="1183" t="s">
        <v>891</v>
      </c>
      <c r="U64" s="1183" t="s">
        <v>891</v>
      </c>
      <c r="V64" s="1183"/>
      <c r="W64" s="1183"/>
      <c r="X64" s="1183"/>
      <c r="Y64" s="1183" t="s">
        <v>891</v>
      </c>
      <c r="Z64" s="1183" t="s">
        <v>891</v>
      </c>
      <c r="AA64" s="1183" t="s">
        <v>891</v>
      </c>
      <c r="AB64" s="1183" t="s">
        <v>891</v>
      </c>
      <c r="AC64" s="1183" t="s">
        <v>891</v>
      </c>
      <c r="AD64" s="1183" t="s">
        <v>891</v>
      </c>
      <c r="AE64" s="1183" t="s">
        <v>891</v>
      </c>
      <c r="AF64" s="1183" t="s">
        <v>891</v>
      </c>
      <c r="AG64" s="1211"/>
      <c r="AH64" s="1211"/>
      <c r="AI64" s="1211"/>
      <c r="AJ64" s="1211"/>
      <c r="AK64" s="1212"/>
      <c r="AL64" s="1194"/>
      <c r="AM64" s="1221"/>
      <c r="AN64" s="1214"/>
      <c r="AO64" s="3399"/>
      <c r="AP64" s="1112"/>
      <c r="AQ64" s="1116"/>
      <c r="AR64" s="1116"/>
    </row>
    <row r="65" spans="2:44" s="1242" customFormat="1">
      <c r="B65" s="3393"/>
      <c r="C65" s="3396"/>
      <c r="D65" s="1222" t="s">
        <v>1982</v>
      </c>
      <c r="E65" s="1187"/>
      <c r="F65" s="1245" t="s">
        <v>864</v>
      </c>
      <c r="G65" s="1252"/>
      <c r="H65" s="1189" t="s">
        <v>864</v>
      </c>
      <c r="I65" s="1189"/>
      <c r="J65" s="1189" t="s">
        <v>864</v>
      </c>
      <c r="K65" s="1189"/>
      <c r="L65" s="1189" t="s">
        <v>864</v>
      </c>
      <c r="M65" s="1189"/>
      <c r="N65" s="1189" t="s">
        <v>864</v>
      </c>
      <c r="O65" s="1189"/>
      <c r="P65" s="1189" t="s">
        <v>864</v>
      </c>
      <c r="Q65" s="1189"/>
      <c r="R65" s="1189" t="s">
        <v>864</v>
      </c>
      <c r="S65" s="1189"/>
      <c r="T65" s="1189" t="s">
        <v>864</v>
      </c>
      <c r="U65" s="1189"/>
      <c r="V65" s="1189" t="s">
        <v>864</v>
      </c>
      <c r="W65" s="1189"/>
      <c r="X65" s="1189" t="s">
        <v>864</v>
      </c>
      <c r="Y65" s="1252"/>
      <c r="Z65" s="1252" t="s">
        <v>864</v>
      </c>
      <c r="AA65" s="1189"/>
      <c r="AB65" s="1189" t="s">
        <v>864</v>
      </c>
      <c r="AC65" s="1189"/>
      <c r="AD65" s="1189" t="s">
        <v>864</v>
      </c>
      <c r="AE65" s="1189"/>
      <c r="AF65" s="1189" t="s">
        <v>864</v>
      </c>
      <c r="AG65" s="1223"/>
      <c r="AH65" s="1223" t="s">
        <v>864</v>
      </c>
      <c r="AI65" s="1189"/>
      <c r="AJ65" s="1189" t="s">
        <v>864</v>
      </c>
      <c r="AK65" s="1191">
        <f>IF(D65="","",COUNT($F$50:$AJ$50)-AL65)</f>
        <v>31</v>
      </c>
      <c r="AL65" s="1192">
        <f>IF(D65="","",AQ65+AR65)</f>
        <v>0</v>
      </c>
      <c r="AM65" s="1192">
        <f>IF(D65="","",COUNTIF(F65:AJ65,"休"))</f>
        <v>16</v>
      </c>
      <c r="AN65" s="1193">
        <f>IF(D65="","",IFERROR(ROUND(AM65/AK65,3),""))</f>
        <v>0.51600000000000001</v>
      </c>
      <c r="AO65" s="3399"/>
      <c r="AP65" s="1112"/>
      <c r="AQ65" s="1194">
        <f>+COUNTIF(F65:AJ65,"－")</f>
        <v>0</v>
      </c>
      <c r="AR65" s="1194">
        <f>+COUNTIF(F65:AJ65,"外")</f>
        <v>0</v>
      </c>
    </row>
    <row r="66" spans="2:44" s="1242" customFormat="1">
      <c r="B66" s="3393"/>
      <c r="C66" s="3396"/>
      <c r="D66" s="1112"/>
      <c r="E66" s="1187"/>
      <c r="F66" s="1247"/>
      <c r="G66" s="1197"/>
      <c r="H66" s="1197"/>
      <c r="I66" s="1197"/>
      <c r="J66" s="1197"/>
      <c r="K66" s="1197"/>
      <c r="L66" s="1197"/>
      <c r="M66" s="1197"/>
      <c r="N66" s="1197"/>
      <c r="O66" s="1197"/>
      <c r="P66" s="1197"/>
      <c r="Q66" s="1197"/>
      <c r="R66" s="1197"/>
      <c r="S66" s="1197"/>
      <c r="T66" s="1197"/>
      <c r="U66" s="1197"/>
      <c r="V66" s="1197"/>
      <c r="W66" s="1197"/>
      <c r="X66" s="1197"/>
      <c r="Y66" s="1197"/>
      <c r="Z66" s="1197"/>
      <c r="AA66" s="1197"/>
      <c r="AB66" s="1197"/>
      <c r="AC66" s="1197"/>
      <c r="AD66" s="1197"/>
      <c r="AE66" s="1197"/>
      <c r="AF66" s="1197"/>
      <c r="AG66" s="1198"/>
      <c r="AH66" s="1198"/>
      <c r="AI66" s="1198"/>
      <c r="AJ66" s="1198"/>
      <c r="AK66" s="1191" t="str">
        <f t="shared" ref="AK66:AK68" si="38">IF(D66="","",COUNT($F$50:$AJ$50)-AL66)</f>
        <v/>
      </c>
      <c r="AL66" s="1192" t="str">
        <f t="shared" ref="AL66:AL68" si="39">IF(D66="","",AQ66+AR66)</f>
        <v/>
      </c>
      <c r="AM66" s="1192" t="str">
        <f t="shared" ref="AM66:AM68" si="40">IF(D66="","",COUNTIF(F66:AJ66,"休"))</f>
        <v/>
      </c>
      <c r="AN66" s="1193" t="str">
        <f t="shared" ref="AN66:AN68" si="41">IF(D66="","",IFERROR(ROUND(AM66/AK66,3),""))</f>
        <v/>
      </c>
      <c r="AO66" s="3399"/>
      <c r="AP66" s="1112"/>
      <c r="AQ66" s="1194">
        <f>+COUNTIF(F66:AJ66,"－")</f>
        <v>0</v>
      </c>
      <c r="AR66" s="1194">
        <f>+COUNTIF(F66:AJ66,"外")</f>
        <v>0</v>
      </c>
    </row>
    <row r="67" spans="2:44" s="1242" customFormat="1">
      <c r="B67" s="3393"/>
      <c r="C67" s="3396"/>
      <c r="D67" s="1224"/>
      <c r="E67" s="1187"/>
      <c r="F67" s="1247"/>
      <c r="G67" s="1197"/>
      <c r="H67" s="1197"/>
      <c r="I67" s="1197"/>
      <c r="J67" s="1197"/>
      <c r="K67" s="1197"/>
      <c r="L67" s="1197"/>
      <c r="M67" s="1197"/>
      <c r="N67" s="1197"/>
      <c r="O67" s="1197"/>
      <c r="P67" s="1197"/>
      <c r="Q67" s="1197"/>
      <c r="R67" s="1197"/>
      <c r="S67" s="1197"/>
      <c r="T67" s="1197"/>
      <c r="U67" s="1197"/>
      <c r="V67" s="1197"/>
      <c r="W67" s="1197"/>
      <c r="X67" s="1197"/>
      <c r="Y67" s="1197"/>
      <c r="Z67" s="1197"/>
      <c r="AA67" s="1197"/>
      <c r="AB67" s="1197"/>
      <c r="AC67" s="1197"/>
      <c r="AD67" s="1197"/>
      <c r="AE67" s="1197"/>
      <c r="AF67" s="1197"/>
      <c r="AG67" s="1198"/>
      <c r="AH67" s="1198"/>
      <c r="AI67" s="1198"/>
      <c r="AJ67" s="1198"/>
      <c r="AK67" s="1191" t="str">
        <f t="shared" si="38"/>
        <v/>
      </c>
      <c r="AL67" s="1192" t="str">
        <f t="shared" si="39"/>
        <v/>
      </c>
      <c r="AM67" s="1192" t="str">
        <f t="shared" si="40"/>
        <v/>
      </c>
      <c r="AN67" s="1193" t="str">
        <f t="shared" si="41"/>
        <v/>
      </c>
      <c r="AO67" s="3399"/>
      <c r="AP67" s="1112"/>
      <c r="AQ67" s="1194">
        <f>+COUNTIF(F67:AJ67,"－")</f>
        <v>0</v>
      </c>
      <c r="AR67" s="1194">
        <f>+COUNTIF(F67:AJ67,"外")</f>
        <v>0</v>
      </c>
    </row>
    <row r="68" spans="2:44" s="1242" customFormat="1" ht="14.25" thickBot="1">
      <c r="B68" s="3394"/>
      <c r="C68" s="3397"/>
      <c r="D68" s="1217"/>
      <c r="E68" s="1255"/>
      <c r="F68" s="1225"/>
      <c r="G68" s="1257"/>
      <c r="H68" s="1257"/>
      <c r="I68" s="1206"/>
      <c r="J68" s="1206"/>
      <c r="K68" s="1206"/>
      <c r="L68" s="1206"/>
      <c r="M68" s="1206"/>
      <c r="N68" s="1206"/>
      <c r="O68" s="1206"/>
      <c r="P68" s="1206"/>
      <c r="Q68" s="1206"/>
      <c r="R68" s="1206"/>
      <c r="S68" s="1206"/>
      <c r="T68" s="1206"/>
      <c r="U68" s="1206"/>
      <c r="V68" s="1206"/>
      <c r="W68" s="1206"/>
      <c r="X68" s="1206"/>
      <c r="Y68" s="1206"/>
      <c r="Z68" s="1206"/>
      <c r="AA68" s="1206"/>
      <c r="AB68" s="1206"/>
      <c r="AC68" s="1206"/>
      <c r="AD68" s="1206"/>
      <c r="AE68" s="1206"/>
      <c r="AF68" s="1206"/>
      <c r="AG68" s="1226"/>
      <c r="AH68" s="1226"/>
      <c r="AI68" s="1226"/>
      <c r="AJ68" s="1226"/>
      <c r="AK68" s="1227" t="str">
        <f t="shared" si="38"/>
        <v/>
      </c>
      <c r="AL68" s="1209" t="str">
        <f t="shared" si="39"/>
        <v/>
      </c>
      <c r="AM68" s="1209" t="str">
        <f t="shared" si="40"/>
        <v/>
      </c>
      <c r="AN68" s="1193" t="str">
        <f t="shared" si="41"/>
        <v/>
      </c>
      <c r="AO68" s="3400"/>
      <c r="AP68" s="1112"/>
      <c r="AQ68" s="1194">
        <f>+COUNTIF(F68:AJ68,"－")</f>
        <v>0</v>
      </c>
      <c r="AR68" s="1194">
        <f>+COUNTIF(F68:AJ68,"外")</f>
        <v>0</v>
      </c>
    </row>
    <row r="69" spans="2:44" ht="14.25" thickBot="1">
      <c r="B69" s="1229"/>
      <c r="C69" s="1230"/>
      <c r="D69" s="1224"/>
      <c r="E69" s="1166"/>
      <c r="F69" s="1190"/>
      <c r="G69" s="1190"/>
      <c r="H69" s="1190"/>
      <c r="I69" s="1190"/>
      <c r="J69" s="1190"/>
      <c r="K69" s="1190"/>
      <c r="L69" s="1190"/>
      <c r="M69" s="1190"/>
      <c r="N69" s="1190"/>
      <c r="O69" s="1190"/>
      <c r="P69" s="1190"/>
      <c r="Q69" s="1190"/>
      <c r="R69" s="1190"/>
      <c r="S69" s="1190"/>
      <c r="T69" s="1190"/>
      <c r="U69" s="1190"/>
      <c r="V69" s="1190"/>
      <c r="W69" s="1190"/>
      <c r="X69" s="1190"/>
      <c r="Y69" s="1190"/>
      <c r="Z69" s="1190"/>
      <c r="AA69" s="1190"/>
      <c r="AB69" s="1190"/>
      <c r="AC69" s="1190"/>
      <c r="AD69" s="1190"/>
      <c r="AE69" s="1190"/>
      <c r="AF69" s="1190"/>
      <c r="AG69" s="1190"/>
      <c r="AH69" s="1190"/>
      <c r="AI69" s="1190"/>
      <c r="AJ69" s="1190"/>
      <c r="AK69" s="1231"/>
      <c r="AL69" s="1232"/>
      <c r="AN69" s="1233" t="s">
        <v>1998</v>
      </c>
      <c r="AO69" s="1234" t="str">
        <f>IF(AO53&gt;=0.285,"OK","NG")</f>
        <v>OK</v>
      </c>
      <c r="AQ69" s="1232"/>
      <c r="AR69" s="1232"/>
    </row>
    <row r="70" spans="2:44">
      <c r="F70" s="1235"/>
      <c r="G70" s="1235"/>
      <c r="H70" s="1235"/>
      <c r="I70" s="1235"/>
      <c r="J70" s="1235"/>
      <c r="K70" s="1235"/>
      <c r="L70" s="1235"/>
      <c r="M70" s="1235"/>
      <c r="N70" s="1235"/>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row>
    <row r="71" spans="2:44" hidden="1">
      <c r="F71" s="1113">
        <f>YEAR(F74)</f>
        <v>2025</v>
      </c>
      <c r="G71" s="1113">
        <f>MONTH(F74)</f>
        <v>9</v>
      </c>
    </row>
    <row r="72" spans="2:44" ht="13.5" customHeight="1">
      <c r="B72" s="3401"/>
      <c r="C72" s="3402"/>
      <c r="D72" s="3403"/>
      <c r="E72" s="1236" t="s">
        <v>1986</v>
      </c>
      <c r="F72" s="3410">
        <f>F74</f>
        <v>45901</v>
      </c>
      <c r="G72" s="3411"/>
      <c r="H72" s="3411"/>
      <c r="I72" s="3411"/>
      <c r="J72" s="3411"/>
      <c r="K72" s="3411"/>
      <c r="L72" s="3411"/>
      <c r="M72" s="3411"/>
      <c r="N72" s="3411"/>
      <c r="O72" s="3411"/>
      <c r="P72" s="3411"/>
      <c r="Q72" s="3411"/>
      <c r="R72" s="3411"/>
      <c r="S72" s="3411"/>
      <c r="T72" s="3411"/>
      <c r="U72" s="3411"/>
      <c r="V72" s="3411"/>
      <c r="W72" s="3411"/>
      <c r="X72" s="3411"/>
      <c r="Y72" s="3411"/>
      <c r="Z72" s="3411"/>
      <c r="AA72" s="3411"/>
      <c r="AB72" s="3411"/>
      <c r="AC72" s="3411"/>
      <c r="AD72" s="3411"/>
      <c r="AE72" s="3411"/>
      <c r="AF72" s="3411"/>
      <c r="AG72" s="3411"/>
      <c r="AH72" s="3411"/>
      <c r="AI72" s="3411"/>
      <c r="AJ72" s="3411"/>
      <c r="AK72" s="3413" t="s">
        <v>861</v>
      </c>
      <c r="AL72" s="3416" t="s">
        <v>862</v>
      </c>
      <c r="AM72" s="3419" t="s">
        <v>854</v>
      </c>
      <c r="AN72" s="3367" t="s">
        <v>1987</v>
      </c>
      <c r="AO72" s="3365" t="s">
        <v>1988</v>
      </c>
      <c r="AQ72" s="3388" t="s">
        <v>2014</v>
      </c>
      <c r="AR72" s="3388" t="s">
        <v>890</v>
      </c>
    </row>
    <row r="73" spans="2:44" ht="13.5" hidden="1" customHeight="1">
      <c r="B73" s="3404"/>
      <c r="C73" s="3405"/>
      <c r="D73" s="3406"/>
      <c r="E73" s="1237"/>
      <c r="F73" s="1173">
        <f>DATE($F71,$G71,1)</f>
        <v>45901</v>
      </c>
      <c r="G73" s="1173">
        <f t="shared" ref="G73:AJ73" si="42">F73+1</f>
        <v>45902</v>
      </c>
      <c r="H73" s="1173">
        <f t="shared" si="42"/>
        <v>45903</v>
      </c>
      <c r="I73" s="1173">
        <f t="shared" si="42"/>
        <v>45904</v>
      </c>
      <c r="J73" s="1173">
        <f t="shared" si="42"/>
        <v>45905</v>
      </c>
      <c r="K73" s="1173">
        <f t="shared" si="42"/>
        <v>45906</v>
      </c>
      <c r="L73" s="1173">
        <f t="shared" si="42"/>
        <v>45907</v>
      </c>
      <c r="M73" s="1173">
        <f t="shared" si="42"/>
        <v>45908</v>
      </c>
      <c r="N73" s="1173">
        <f t="shared" si="42"/>
        <v>45909</v>
      </c>
      <c r="O73" s="1173">
        <f t="shared" si="42"/>
        <v>45910</v>
      </c>
      <c r="P73" s="1173">
        <f t="shared" si="42"/>
        <v>45911</v>
      </c>
      <c r="Q73" s="1173">
        <f t="shared" si="42"/>
        <v>45912</v>
      </c>
      <c r="R73" s="1173">
        <f t="shared" si="42"/>
        <v>45913</v>
      </c>
      <c r="S73" s="1173">
        <f t="shared" si="42"/>
        <v>45914</v>
      </c>
      <c r="T73" s="1173">
        <f t="shared" si="42"/>
        <v>45915</v>
      </c>
      <c r="U73" s="1173">
        <f t="shared" si="42"/>
        <v>45916</v>
      </c>
      <c r="V73" s="1173">
        <f t="shared" si="42"/>
        <v>45917</v>
      </c>
      <c r="W73" s="1173">
        <f t="shared" si="42"/>
        <v>45918</v>
      </c>
      <c r="X73" s="1173">
        <f t="shared" si="42"/>
        <v>45919</v>
      </c>
      <c r="Y73" s="1173">
        <f t="shared" si="42"/>
        <v>45920</v>
      </c>
      <c r="Z73" s="1173">
        <f t="shared" si="42"/>
        <v>45921</v>
      </c>
      <c r="AA73" s="1173">
        <f t="shared" si="42"/>
        <v>45922</v>
      </c>
      <c r="AB73" s="1173">
        <f t="shared" si="42"/>
        <v>45923</v>
      </c>
      <c r="AC73" s="1173">
        <f t="shared" si="42"/>
        <v>45924</v>
      </c>
      <c r="AD73" s="1173">
        <f t="shared" si="42"/>
        <v>45925</v>
      </c>
      <c r="AE73" s="1173">
        <f t="shared" si="42"/>
        <v>45926</v>
      </c>
      <c r="AF73" s="1173">
        <f t="shared" si="42"/>
        <v>45927</v>
      </c>
      <c r="AG73" s="1173">
        <f t="shared" si="42"/>
        <v>45928</v>
      </c>
      <c r="AH73" s="1173">
        <f t="shared" si="42"/>
        <v>45929</v>
      </c>
      <c r="AI73" s="1173">
        <f t="shared" si="42"/>
        <v>45930</v>
      </c>
      <c r="AJ73" s="1173">
        <f t="shared" si="42"/>
        <v>45931</v>
      </c>
      <c r="AK73" s="3414"/>
      <c r="AL73" s="3417"/>
      <c r="AM73" s="3420"/>
      <c r="AN73" s="3367"/>
      <c r="AO73" s="3365"/>
      <c r="AQ73" s="3388"/>
      <c r="AR73" s="3388"/>
    </row>
    <row r="74" spans="2:44">
      <c r="B74" s="3404"/>
      <c r="C74" s="3405"/>
      <c r="D74" s="3406"/>
      <c r="E74" s="1238" t="s">
        <v>1990</v>
      </c>
      <c r="F74" s="1239">
        <f>IF(EDATE(F49,1)&gt;$F$7,"",EDATE(F49,1))</f>
        <v>45901</v>
      </c>
      <c r="G74" s="1173">
        <f t="shared" ref="G74:AJ74" si="43">IF(G73&gt;$F$7,"",IF(F74=EOMONTH(DATE($F71,$G71,1),0),"",IF(F74="","",F74+1)))</f>
        <v>45902</v>
      </c>
      <c r="H74" s="1173">
        <f t="shared" si="43"/>
        <v>45903</v>
      </c>
      <c r="I74" s="1173">
        <f t="shared" si="43"/>
        <v>45904</v>
      </c>
      <c r="J74" s="1173">
        <f t="shared" si="43"/>
        <v>45905</v>
      </c>
      <c r="K74" s="1173">
        <f t="shared" si="43"/>
        <v>45906</v>
      </c>
      <c r="L74" s="1173">
        <f t="shared" si="43"/>
        <v>45907</v>
      </c>
      <c r="M74" s="1173">
        <f t="shared" si="43"/>
        <v>45908</v>
      </c>
      <c r="N74" s="1173">
        <f t="shared" si="43"/>
        <v>45909</v>
      </c>
      <c r="O74" s="1173">
        <f t="shared" si="43"/>
        <v>45910</v>
      </c>
      <c r="P74" s="1173">
        <f t="shared" si="43"/>
        <v>45911</v>
      </c>
      <c r="Q74" s="1173">
        <f t="shared" si="43"/>
        <v>45912</v>
      </c>
      <c r="R74" s="1173">
        <f t="shared" si="43"/>
        <v>45913</v>
      </c>
      <c r="S74" s="1173">
        <f t="shared" si="43"/>
        <v>45914</v>
      </c>
      <c r="T74" s="1173">
        <f t="shared" si="43"/>
        <v>45915</v>
      </c>
      <c r="U74" s="1173">
        <f t="shared" si="43"/>
        <v>45916</v>
      </c>
      <c r="V74" s="1173">
        <f t="shared" si="43"/>
        <v>45917</v>
      </c>
      <c r="W74" s="1173">
        <f t="shared" si="43"/>
        <v>45918</v>
      </c>
      <c r="X74" s="1173">
        <f t="shared" si="43"/>
        <v>45919</v>
      </c>
      <c r="Y74" s="1173">
        <f t="shared" si="43"/>
        <v>45920</v>
      </c>
      <c r="Z74" s="1173">
        <f t="shared" si="43"/>
        <v>45921</v>
      </c>
      <c r="AA74" s="1173">
        <f t="shared" si="43"/>
        <v>45922</v>
      </c>
      <c r="AB74" s="1173">
        <f t="shared" si="43"/>
        <v>45923</v>
      </c>
      <c r="AC74" s="1173">
        <f t="shared" si="43"/>
        <v>45924</v>
      </c>
      <c r="AD74" s="1173">
        <f t="shared" si="43"/>
        <v>45925</v>
      </c>
      <c r="AE74" s="1173">
        <f t="shared" si="43"/>
        <v>45926</v>
      </c>
      <c r="AF74" s="1173">
        <f t="shared" si="43"/>
        <v>45927</v>
      </c>
      <c r="AG74" s="1173">
        <f t="shared" si="43"/>
        <v>45928</v>
      </c>
      <c r="AH74" s="1173">
        <f t="shared" si="43"/>
        <v>45929</v>
      </c>
      <c r="AI74" s="1173">
        <f t="shared" si="43"/>
        <v>45930</v>
      </c>
      <c r="AJ74" s="1173" t="str">
        <f t="shared" si="43"/>
        <v/>
      </c>
      <c r="AK74" s="3414"/>
      <c r="AL74" s="3417"/>
      <c r="AM74" s="3420"/>
      <c r="AN74" s="3367"/>
      <c r="AO74" s="3365"/>
      <c r="AQ74" s="3388"/>
      <c r="AR74" s="3388"/>
    </row>
    <row r="75" spans="2:44" s="1242" customFormat="1">
      <c r="B75" s="3407"/>
      <c r="C75" s="3408"/>
      <c r="D75" s="3409"/>
      <c r="E75" s="1240" t="s">
        <v>846</v>
      </c>
      <c r="F75" s="1241" t="str">
        <f>IFERROR(TEXT(WEEKDAY(+F74),"aaa"),"")</f>
        <v>月</v>
      </c>
      <c r="G75" s="1241" t="str">
        <f t="shared" ref="G75:AJ75" si="44">IFERROR(TEXT(WEEKDAY(+G74),"aaa"),"")</f>
        <v>火</v>
      </c>
      <c r="H75" s="1241" t="str">
        <f t="shared" si="44"/>
        <v>水</v>
      </c>
      <c r="I75" s="1241" t="str">
        <f t="shared" si="44"/>
        <v>木</v>
      </c>
      <c r="J75" s="1241" t="str">
        <f t="shared" si="44"/>
        <v>金</v>
      </c>
      <c r="K75" s="1241" t="str">
        <f t="shared" si="44"/>
        <v>土</v>
      </c>
      <c r="L75" s="1241" t="str">
        <f t="shared" si="44"/>
        <v>日</v>
      </c>
      <c r="M75" s="1241" t="str">
        <f t="shared" si="44"/>
        <v>月</v>
      </c>
      <c r="N75" s="1241" t="str">
        <f t="shared" si="44"/>
        <v>火</v>
      </c>
      <c r="O75" s="1241" t="str">
        <f t="shared" si="44"/>
        <v>水</v>
      </c>
      <c r="P75" s="1241" t="str">
        <f t="shared" si="44"/>
        <v>木</v>
      </c>
      <c r="Q75" s="1241" t="str">
        <f t="shared" si="44"/>
        <v>金</v>
      </c>
      <c r="R75" s="1241" t="str">
        <f t="shared" si="44"/>
        <v>土</v>
      </c>
      <c r="S75" s="1241" t="str">
        <f t="shared" si="44"/>
        <v>日</v>
      </c>
      <c r="T75" s="1241" t="str">
        <f t="shared" si="44"/>
        <v>月</v>
      </c>
      <c r="U75" s="1241" t="str">
        <f t="shared" si="44"/>
        <v>火</v>
      </c>
      <c r="V75" s="1241" t="str">
        <f t="shared" si="44"/>
        <v>水</v>
      </c>
      <c r="W75" s="1241" t="str">
        <f t="shared" si="44"/>
        <v>木</v>
      </c>
      <c r="X75" s="1241" t="str">
        <f t="shared" si="44"/>
        <v>金</v>
      </c>
      <c r="Y75" s="1241" t="str">
        <f t="shared" si="44"/>
        <v>土</v>
      </c>
      <c r="Z75" s="1241" t="str">
        <f t="shared" si="44"/>
        <v>日</v>
      </c>
      <c r="AA75" s="1241" t="str">
        <f t="shared" si="44"/>
        <v>月</v>
      </c>
      <c r="AB75" s="1241" t="str">
        <f t="shared" si="44"/>
        <v>火</v>
      </c>
      <c r="AC75" s="1241" t="str">
        <f t="shared" si="44"/>
        <v>水</v>
      </c>
      <c r="AD75" s="1241" t="str">
        <f t="shared" si="44"/>
        <v>木</v>
      </c>
      <c r="AE75" s="1241" t="str">
        <f t="shared" si="44"/>
        <v>金</v>
      </c>
      <c r="AF75" s="1241" t="str">
        <f t="shared" si="44"/>
        <v>土</v>
      </c>
      <c r="AG75" s="1241" t="str">
        <f t="shared" si="44"/>
        <v>日</v>
      </c>
      <c r="AH75" s="1241" t="str">
        <f t="shared" si="44"/>
        <v>月</v>
      </c>
      <c r="AI75" s="1241" t="str">
        <f t="shared" si="44"/>
        <v>火</v>
      </c>
      <c r="AJ75" s="1241" t="str">
        <f t="shared" si="44"/>
        <v/>
      </c>
      <c r="AK75" s="3414"/>
      <c r="AL75" s="3417"/>
      <c r="AM75" s="3420"/>
      <c r="AN75" s="3367"/>
      <c r="AO75" s="3365"/>
      <c r="AP75" s="1112"/>
      <c r="AQ75" s="3388"/>
      <c r="AR75" s="3388"/>
    </row>
    <row r="76" spans="2:44" s="1242" customFormat="1" ht="21" customHeight="1">
      <c r="B76" s="1243" t="s">
        <v>1991</v>
      </c>
      <c r="C76" s="1244" t="s">
        <v>2005</v>
      </c>
      <c r="D76" s="1180" t="s">
        <v>1997</v>
      </c>
      <c r="E76" s="1181" t="s">
        <v>1994</v>
      </c>
      <c r="F76" s="1182" t="s">
        <v>891</v>
      </c>
      <c r="G76" s="1183" t="s">
        <v>891</v>
      </c>
      <c r="H76" s="1183" t="s">
        <v>891</v>
      </c>
      <c r="I76" s="1183" t="s">
        <v>891</v>
      </c>
      <c r="J76" s="1183" t="s">
        <v>891</v>
      </c>
      <c r="K76" s="1183" t="s">
        <v>891</v>
      </c>
      <c r="L76" s="1183" t="s">
        <v>891</v>
      </c>
      <c r="M76" s="1183" t="s">
        <v>891</v>
      </c>
      <c r="N76" s="1183" t="s">
        <v>891</v>
      </c>
      <c r="O76" s="1183" t="s">
        <v>891</v>
      </c>
      <c r="P76" s="1183" t="s">
        <v>873</v>
      </c>
      <c r="Q76" s="1183" t="s">
        <v>873</v>
      </c>
      <c r="R76" s="1183" t="s">
        <v>873</v>
      </c>
      <c r="S76" s="1183" t="s">
        <v>873</v>
      </c>
      <c r="T76" s="1183" t="s">
        <v>873</v>
      </c>
      <c r="U76" s="1183" t="s">
        <v>873</v>
      </c>
      <c r="V76" s="1183" t="s">
        <v>891</v>
      </c>
      <c r="W76" s="1183" t="s">
        <v>891</v>
      </c>
      <c r="X76" s="1183" t="s">
        <v>891</v>
      </c>
      <c r="Y76" s="1183" t="s">
        <v>891</v>
      </c>
      <c r="Z76" s="1183" t="s">
        <v>891</v>
      </c>
      <c r="AA76" s="1183" t="s">
        <v>891</v>
      </c>
      <c r="AB76" s="1183"/>
      <c r="AC76" s="1183"/>
      <c r="AD76" s="1183"/>
      <c r="AE76" s="1183"/>
      <c r="AF76" s="1183"/>
      <c r="AG76" s="1211"/>
      <c r="AH76" s="1211"/>
      <c r="AI76" s="1211"/>
      <c r="AJ76" s="1211"/>
      <c r="AK76" s="3415"/>
      <c r="AL76" s="3418"/>
      <c r="AM76" s="3421"/>
      <c r="AN76" s="1185" t="s">
        <v>2008</v>
      </c>
      <c r="AO76" s="1184" t="s">
        <v>889</v>
      </c>
      <c r="AP76" s="1112"/>
      <c r="AQ76" s="3389"/>
      <c r="AR76" s="3389"/>
    </row>
    <row r="77" spans="2:44" s="1242" customFormat="1" ht="13.5" customHeight="1">
      <c r="B77" s="3392" t="s">
        <v>856</v>
      </c>
      <c r="C77" s="3395" t="s">
        <v>857</v>
      </c>
      <c r="D77" s="1186" t="s">
        <v>1981</v>
      </c>
      <c r="E77" s="1187"/>
      <c r="F77" s="1188"/>
      <c r="G77" s="1189"/>
      <c r="H77" s="1189" t="s">
        <v>864</v>
      </c>
      <c r="I77" s="1189" t="s">
        <v>864</v>
      </c>
      <c r="J77" s="1189"/>
      <c r="K77" s="1189"/>
      <c r="L77" s="1189"/>
      <c r="M77" s="1189"/>
      <c r="N77" s="1189"/>
      <c r="O77" s="1189" t="s">
        <v>864</v>
      </c>
      <c r="P77" s="1189" t="s">
        <v>866</v>
      </c>
      <c r="Q77" s="1189" t="s">
        <v>866</v>
      </c>
      <c r="R77" s="1189" t="s">
        <v>866</v>
      </c>
      <c r="S77" s="1189"/>
      <c r="T77" s="1189"/>
      <c r="U77" s="1189"/>
      <c r="V77" s="1189" t="s">
        <v>864</v>
      </c>
      <c r="W77" s="1189" t="s">
        <v>864</v>
      </c>
      <c r="X77" s="1189"/>
      <c r="Y77" s="1189"/>
      <c r="Z77" s="1189"/>
      <c r="AA77" s="1189"/>
      <c r="AB77" s="1189"/>
      <c r="AC77" s="1189" t="s">
        <v>864</v>
      </c>
      <c r="AD77" s="1189" t="s">
        <v>864</v>
      </c>
      <c r="AE77" s="1189"/>
      <c r="AF77" s="1189"/>
      <c r="AG77" s="1258"/>
      <c r="AH77" s="1258"/>
      <c r="AI77" s="1258"/>
      <c r="AJ77" s="1258" t="s">
        <v>864</v>
      </c>
      <c r="AK77" s="1191">
        <f>IF(D77="","",COUNT($F$74:$AJ$74)-AL77)</f>
        <v>27</v>
      </c>
      <c r="AL77" s="1192">
        <f>IF(D77="","",AQ77+AR77)</f>
        <v>3</v>
      </c>
      <c r="AM77" s="1192">
        <f>IF(D77="","",COUNTIF(F77:AJ77,"休"))</f>
        <v>8</v>
      </c>
      <c r="AN77" s="1193">
        <f>IF(D77="","",IFERROR(ROUND(AM77/AK77,3),""))</f>
        <v>0.29599999999999999</v>
      </c>
      <c r="AO77" s="3398">
        <f>ROUND(AVERAGE(AN77:AN92),3)</f>
        <v>0.33700000000000002</v>
      </c>
      <c r="AP77" s="1112"/>
      <c r="AQ77" s="1194">
        <f>+COUNTIF(F77:AJ77,"－")</f>
        <v>0</v>
      </c>
      <c r="AR77" s="1194">
        <f>+COUNTIF(F77:AJ77,"外")</f>
        <v>3</v>
      </c>
    </row>
    <row r="78" spans="2:44" s="1242" customFormat="1" ht="13.5" customHeight="1">
      <c r="B78" s="3393"/>
      <c r="C78" s="3396"/>
      <c r="D78" s="1195" t="s">
        <v>1982</v>
      </c>
      <c r="E78" s="1187"/>
      <c r="F78" s="1247" t="s">
        <v>864</v>
      </c>
      <c r="G78" s="1197" t="s">
        <v>864</v>
      </c>
      <c r="H78" s="1197"/>
      <c r="I78" s="1197"/>
      <c r="J78" s="1197"/>
      <c r="K78" s="1197"/>
      <c r="L78" s="1197"/>
      <c r="M78" s="1197" t="s">
        <v>864</v>
      </c>
      <c r="N78" s="1197" t="s">
        <v>864</v>
      </c>
      <c r="O78" s="1197"/>
      <c r="P78" s="1197" t="s">
        <v>866</v>
      </c>
      <c r="Q78" s="1197" t="s">
        <v>866</v>
      </c>
      <c r="R78" s="1197" t="s">
        <v>866</v>
      </c>
      <c r="S78" s="1197"/>
      <c r="T78" s="1197" t="s">
        <v>864</v>
      </c>
      <c r="U78" s="1197" t="s">
        <v>864</v>
      </c>
      <c r="V78" s="1197"/>
      <c r="W78" s="1197"/>
      <c r="X78" s="1197"/>
      <c r="Y78" s="1197"/>
      <c r="Z78" s="1197"/>
      <c r="AA78" s="1197" t="s">
        <v>864</v>
      </c>
      <c r="AB78" s="1197" t="s">
        <v>864</v>
      </c>
      <c r="AC78" s="1197"/>
      <c r="AD78" s="1197"/>
      <c r="AE78" s="1197"/>
      <c r="AF78" s="1197"/>
      <c r="AG78" s="1248"/>
      <c r="AH78" s="1197" t="s">
        <v>864</v>
      </c>
      <c r="AI78" s="1197" t="s">
        <v>864</v>
      </c>
      <c r="AJ78" s="1248"/>
      <c r="AK78" s="1191">
        <f t="shared" ref="AK78:AK82" si="45">IF(D78="","",COUNT($F$74:$AJ$74)-AL78)</f>
        <v>27</v>
      </c>
      <c r="AL78" s="1192">
        <f t="shared" ref="AL78:AL82" si="46">IF(D78="","",AQ78+AR78)</f>
        <v>3</v>
      </c>
      <c r="AM78" s="1192">
        <f t="shared" ref="AM78:AM82" si="47">IF(D78="","",COUNTIF(F78:AJ78,"休"))</f>
        <v>10</v>
      </c>
      <c r="AN78" s="1193">
        <f t="shared" ref="AN78:AN82" si="48">IF(D78="","",IFERROR(ROUND(AM78/AK78,3),""))</f>
        <v>0.37</v>
      </c>
      <c r="AO78" s="3399"/>
      <c r="AP78" s="1112"/>
      <c r="AQ78" s="1194">
        <f>+COUNTIF(F78:AJ78,"－")</f>
        <v>0</v>
      </c>
      <c r="AR78" s="1194">
        <f>+COUNTIF(F78:AJ78,"外")</f>
        <v>3</v>
      </c>
    </row>
    <row r="79" spans="2:44" s="1242" customFormat="1">
      <c r="B79" s="3393"/>
      <c r="C79" s="3396"/>
      <c r="D79" s="1201" t="s">
        <v>1983</v>
      </c>
      <c r="E79" s="1187"/>
      <c r="F79" s="1247"/>
      <c r="G79" s="1197" t="s">
        <v>864</v>
      </c>
      <c r="H79" s="1197"/>
      <c r="I79" s="1197"/>
      <c r="J79" s="1197" t="s">
        <v>864</v>
      </c>
      <c r="K79" s="1197" t="s">
        <v>864</v>
      </c>
      <c r="L79" s="1197"/>
      <c r="M79" s="1197"/>
      <c r="N79" s="1197" t="s">
        <v>864</v>
      </c>
      <c r="O79" s="1197"/>
      <c r="P79" s="1197" t="s">
        <v>866</v>
      </c>
      <c r="Q79" s="1197" t="s">
        <v>866</v>
      </c>
      <c r="R79" s="1197" t="s">
        <v>866</v>
      </c>
      <c r="S79" s="1197"/>
      <c r="T79" s="1197"/>
      <c r="U79" s="1197" t="s">
        <v>864</v>
      </c>
      <c r="V79" s="1197"/>
      <c r="W79" s="1197"/>
      <c r="X79" s="1197" t="s">
        <v>864</v>
      </c>
      <c r="Y79" s="1197" t="s">
        <v>864</v>
      </c>
      <c r="Z79" s="1197"/>
      <c r="AA79" s="1197"/>
      <c r="AB79" s="1197" t="s">
        <v>864</v>
      </c>
      <c r="AC79" s="1197"/>
      <c r="AD79" s="1197"/>
      <c r="AE79" s="1197"/>
      <c r="AF79" s="1197" t="s">
        <v>864</v>
      </c>
      <c r="AG79" s="1248"/>
      <c r="AH79" s="1248"/>
      <c r="AI79" s="1248" t="s">
        <v>864</v>
      </c>
      <c r="AJ79" s="1248"/>
      <c r="AK79" s="1191">
        <f t="shared" si="45"/>
        <v>27</v>
      </c>
      <c r="AL79" s="1192">
        <f t="shared" si="46"/>
        <v>3</v>
      </c>
      <c r="AM79" s="1192">
        <f t="shared" si="47"/>
        <v>10</v>
      </c>
      <c r="AN79" s="1193">
        <f t="shared" si="48"/>
        <v>0.37</v>
      </c>
      <c r="AO79" s="3399"/>
      <c r="AP79" s="1112"/>
      <c r="AQ79" s="1194">
        <f>+COUNTIF(F79:AJ79,"－")</f>
        <v>0</v>
      </c>
      <c r="AR79" s="1194">
        <f t="shared" ref="AR79:AR82" si="49">+COUNTIF(F79:AJ79,"外")</f>
        <v>3</v>
      </c>
    </row>
    <row r="80" spans="2:44" s="1242" customFormat="1">
      <c r="B80" s="3393"/>
      <c r="C80" s="3396"/>
      <c r="D80" s="1201" t="s">
        <v>1984</v>
      </c>
      <c r="E80" s="1202"/>
      <c r="F80" s="1247"/>
      <c r="G80" s="1197"/>
      <c r="H80" s="1197"/>
      <c r="I80" s="1197" t="s">
        <v>864</v>
      </c>
      <c r="J80" s="1197"/>
      <c r="K80" s="1197"/>
      <c r="L80" s="1197" t="s">
        <v>864</v>
      </c>
      <c r="M80" s="1197"/>
      <c r="N80" s="1197"/>
      <c r="O80" s="1197"/>
      <c r="P80" s="1197" t="s">
        <v>864</v>
      </c>
      <c r="Q80" s="1197"/>
      <c r="R80" s="1197"/>
      <c r="S80" s="1197" t="s">
        <v>866</v>
      </c>
      <c r="T80" s="1197" t="s">
        <v>866</v>
      </c>
      <c r="U80" s="1197" t="s">
        <v>866</v>
      </c>
      <c r="V80" s="1197"/>
      <c r="W80" s="1197" t="s">
        <v>864</v>
      </c>
      <c r="X80" s="1197"/>
      <c r="Y80" s="1197"/>
      <c r="Z80" s="1197" t="s">
        <v>864</v>
      </c>
      <c r="AA80" s="1197"/>
      <c r="AB80" s="1197"/>
      <c r="AC80" s="1197"/>
      <c r="AD80" s="1197" t="s">
        <v>864</v>
      </c>
      <c r="AE80" s="1197"/>
      <c r="AF80" s="1197"/>
      <c r="AG80" s="1197" t="s">
        <v>864</v>
      </c>
      <c r="AH80" s="1248"/>
      <c r="AI80" s="1248" t="s">
        <v>891</v>
      </c>
      <c r="AJ80" s="1248"/>
      <c r="AK80" s="1191">
        <f t="shared" si="45"/>
        <v>27</v>
      </c>
      <c r="AL80" s="1192">
        <f t="shared" si="46"/>
        <v>3</v>
      </c>
      <c r="AM80" s="1192">
        <f t="shared" si="47"/>
        <v>7</v>
      </c>
      <c r="AN80" s="1193">
        <f t="shared" si="48"/>
        <v>0.25900000000000001</v>
      </c>
      <c r="AO80" s="3399"/>
      <c r="AP80" s="1112"/>
      <c r="AQ80" s="1194">
        <f>+COUNTIF(F80:AJ80,"－")</f>
        <v>0</v>
      </c>
      <c r="AR80" s="1194">
        <f t="shared" si="49"/>
        <v>3</v>
      </c>
    </row>
    <row r="81" spans="2:44" s="1242" customFormat="1">
      <c r="B81" s="3393"/>
      <c r="C81" s="3396"/>
      <c r="D81" s="1201" t="s">
        <v>1985</v>
      </c>
      <c r="E81" s="1187"/>
      <c r="F81" s="1247" t="s">
        <v>864</v>
      </c>
      <c r="G81" s="1197"/>
      <c r="H81" s="1197"/>
      <c r="I81" s="1197"/>
      <c r="J81" s="1197" t="s">
        <v>864</v>
      </c>
      <c r="K81" s="1197"/>
      <c r="L81" s="1197"/>
      <c r="M81" s="1197" t="s">
        <v>864</v>
      </c>
      <c r="N81" s="1197"/>
      <c r="O81" s="1197"/>
      <c r="P81" s="1197"/>
      <c r="Q81" s="1197" t="s">
        <v>864</v>
      </c>
      <c r="R81" s="1197"/>
      <c r="S81" s="1197" t="s">
        <v>866</v>
      </c>
      <c r="T81" s="1197" t="s">
        <v>866</v>
      </c>
      <c r="U81" s="1197" t="s">
        <v>866</v>
      </c>
      <c r="V81" s="1197"/>
      <c r="W81" s="1197"/>
      <c r="X81" s="1197" t="s">
        <v>864</v>
      </c>
      <c r="Y81" s="1197"/>
      <c r="Z81" s="1197"/>
      <c r="AA81" s="1197" t="s">
        <v>864</v>
      </c>
      <c r="AB81" s="1197"/>
      <c r="AC81" s="1197"/>
      <c r="AD81" s="1197"/>
      <c r="AE81" s="1197" t="s">
        <v>864</v>
      </c>
      <c r="AF81" s="1197"/>
      <c r="AG81" s="1197"/>
      <c r="AH81" s="1197" t="s">
        <v>864</v>
      </c>
      <c r="AI81" s="1197"/>
      <c r="AJ81" s="1197"/>
      <c r="AK81" s="1191">
        <f t="shared" si="45"/>
        <v>27</v>
      </c>
      <c r="AL81" s="1192">
        <f>IF(D81="","",AQ81+AR81)</f>
        <v>3</v>
      </c>
      <c r="AM81" s="1192">
        <f t="shared" si="47"/>
        <v>8</v>
      </c>
      <c r="AN81" s="1193">
        <f t="shared" si="48"/>
        <v>0.29599999999999999</v>
      </c>
      <c r="AO81" s="3399"/>
      <c r="AP81" s="1112"/>
      <c r="AQ81" s="1194">
        <f t="shared" ref="AQ81:AQ82" si="50">+COUNTIF(F81:AJ81,"－")</f>
        <v>0</v>
      </c>
      <c r="AR81" s="1194">
        <f t="shared" si="49"/>
        <v>3</v>
      </c>
    </row>
    <row r="82" spans="2:44" s="1242" customFormat="1">
      <c r="B82" s="3394"/>
      <c r="C82" s="3397"/>
      <c r="D82" s="1203">
        <f>E$29</f>
        <v>0</v>
      </c>
      <c r="E82" s="1204"/>
      <c r="F82" s="1259"/>
      <c r="G82" s="1207"/>
      <c r="H82" s="1207"/>
      <c r="I82" s="1207"/>
      <c r="J82" s="1207"/>
      <c r="K82" s="1207"/>
      <c r="L82" s="1207"/>
      <c r="M82" s="1207"/>
      <c r="N82" s="1207"/>
      <c r="O82" s="1207"/>
      <c r="P82" s="1207"/>
      <c r="Q82" s="1207"/>
      <c r="R82" s="1207"/>
      <c r="S82" s="1207"/>
      <c r="T82" s="1207"/>
      <c r="U82" s="1207"/>
      <c r="V82" s="1207"/>
      <c r="W82" s="1207"/>
      <c r="X82" s="1207"/>
      <c r="Y82" s="1207"/>
      <c r="Z82" s="1207"/>
      <c r="AA82" s="1207"/>
      <c r="AB82" s="1207"/>
      <c r="AC82" s="1207"/>
      <c r="AD82" s="1207"/>
      <c r="AE82" s="1207"/>
      <c r="AF82" s="1207"/>
      <c r="AG82" s="1208"/>
      <c r="AH82" s="1208"/>
      <c r="AI82" s="1208"/>
      <c r="AJ82" s="1208"/>
      <c r="AK82" s="1191">
        <f t="shared" si="45"/>
        <v>30</v>
      </c>
      <c r="AL82" s="1192">
        <f t="shared" si="46"/>
        <v>0</v>
      </c>
      <c r="AM82" s="1209">
        <f t="shared" si="47"/>
        <v>0</v>
      </c>
      <c r="AN82" s="1193">
        <f t="shared" si="48"/>
        <v>0</v>
      </c>
      <c r="AO82" s="3399"/>
      <c r="AP82" s="1112"/>
      <c r="AQ82" s="1194">
        <f t="shared" si="50"/>
        <v>0</v>
      </c>
      <c r="AR82" s="1194">
        <f t="shared" si="49"/>
        <v>0</v>
      </c>
    </row>
    <row r="83" spans="2:44" s="1242" customFormat="1" ht="15" customHeight="1">
      <c r="B83" s="3392" t="s">
        <v>858</v>
      </c>
      <c r="C83" s="3395" t="s">
        <v>859</v>
      </c>
      <c r="D83" s="1180" t="s">
        <v>1993</v>
      </c>
      <c r="E83" s="1210" t="s">
        <v>1994</v>
      </c>
      <c r="F83" s="1182" t="s">
        <v>891</v>
      </c>
      <c r="G83" s="1183" t="s">
        <v>891</v>
      </c>
      <c r="H83" s="1183" t="s">
        <v>891</v>
      </c>
      <c r="I83" s="1183" t="s">
        <v>891</v>
      </c>
      <c r="J83" s="1183" t="s">
        <v>891</v>
      </c>
      <c r="K83" s="1183" t="s">
        <v>891</v>
      </c>
      <c r="L83" s="1183" t="s">
        <v>891</v>
      </c>
      <c r="M83" s="1183" t="s">
        <v>891</v>
      </c>
      <c r="N83" s="1183" t="s">
        <v>891</v>
      </c>
      <c r="O83" s="1183" t="s">
        <v>873</v>
      </c>
      <c r="P83" s="1183" t="s">
        <v>873</v>
      </c>
      <c r="Q83" s="1183" t="s">
        <v>873</v>
      </c>
      <c r="R83" s="1183" t="s">
        <v>873</v>
      </c>
      <c r="S83" s="1183" t="s">
        <v>873</v>
      </c>
      <c r="T83" s="1183" t="s">
        <v>873</v>
      </c>
      <c r="U83" s="1183" t="s">
        <v>891</v>
      </c>
      <c r="V83" s="1183" t="s">
        <v>891</v>
      </c>
      <c r="W83" s="1183" t="s">
        <v>891</v>
      </c>
      <c r="X83" s="1183" t="s">
        <v>891</v>
      </c>
      <c r="Y83" s="1183" t="s">
        <v>891</v>
      </c>
      <c r="Z83" s="1183" t="s">
        <v>891</v>
      </c>
      <c r="AA83" s="1183" t="s">
        <v>891</v>
      </c>
      <c r="AB83" s="1183"/>
      <c r="AC83" s="1183"/>
      <c r="AD83" s="1183"/>
      <c r="AE83" s="1183"/>
      <c r="AF83" s="1183"/>
      <c r="AG83" s="1211"/>
      <c r="AH83" s="1211"/>
      <c r="AI83" s="1211"/>
      <c r="AJ83" s="1211"/>
      <c r="AK83" s="1212"/>
      <c r="AL83" s="1194"/>
      <c r="AM83" s="1213"/>
      <c r="AN83" s="1214"/>
      <c r="AO83" s="3399"/>
      <c r="AP83" s="1112"/>
      <c r="AQ83" s="1116"/>
      <c r="AR83" s="1116"/>
    </row>
    <row r="84" spans="2:44" s="1242" customFormat="1">
      <c r="B84" s="3393"/>
      <c r="C84" s="3396"/>
      <c r="D84" s="1215" t="s">
        <v>1981</v>
      </c>
      <c r="E84" s="1187"/>
      <c r="F84" s="1245"/>
      <c r="G84" s="1252" t="s">
        <v>864</v>
      </c>
      <c r="H84" s="1252" t="s">
        <v>864</v>
      </c>
      <c r="I84" s="1252" t="s">
        <v>864</v>
      </c>
      <c r="J84" s="1252"/>
      <c r="K84" s="1252"/>
      <c r="L84" s="1252"/>
      <c r="M84" s="1252"/>
      <c r="N84" s="1252" t="s">
        <v>864</v>
      </c>
      <c r="O84" s="1252" t="s">
        <v>864</v>
      </c>
      <c r="P84" s="1252" t="s">
        <v>864</v>
      </c>
      <c r="Q84" s="1252"/>
      <c r="R84" s="1252" t="s">
        <v>866</v>
      </c>
      <c r="S84" s="1252" t="s">
        <v>866</v>
      </c>
      <c r="T84" s="1252" t="s">
        <v>866</v>
      </c>
      <c r="U84" s="1252" t="s">
        <v>864</v>
      </c>
      <c r="V84" s="1252" t="s">
        <v>864</v>
      </c>
      <c r="W84" s="1252" t="s">
        <v>864</v>
      </c>
      <c r="X84" s="1252"/>
      <c r="Y84" s="1252"/>
      <c r="Z84" s="1252"/>
      <c r="AA84" s="1252"/>
      <c r="AB84" s="1252" t="s">
        <v>864</v>
      </c>
      <c r="AC84" s="1252" t="s">
        <v>864</v>
      </c>
      <c r="AD84" s="1252" t="s">
        <v>864</v>
      </c>
      <c r="AE84" s="1252"/>
      <c r="AF84" s="1252"/>
      <c r="AG84" s="1252"/>
      <c r="AH84" s="1252"/>
      <c r="AI84" s="1252" t="s">
        <v>864</v>
      </c>
      <c r="AJ84" s="1252" t="s">
        <v>864</v>
      </c>
      <c r="AK84" s="1191">
        <f>IF(D84="","",COUNT($F$74:$AJ$74)-AL84)</f>
        <v>27</v>
      </c>
      <c r="AL84" s="1192">
        <f>IF(D84="","",AQ84+AR84)</f>
        <v>3</v>
      </c>
      <c r="AM84" s="1192">
        <f>IF(D84="","",COUNTIF(F84:AJ84,"休"))</f>
        <v>14</v>
      </c>
      <c r="AN84" s="1193">
        <f>IF(D84="","",IFERROR(ROUND(AM84/AK84,3),""))</f>
        <v>0.51900000000000002</v>
      </c>
      <c r="AO84" s="3399"/>
      <c r="AP84" s="1112"/>
      <c r="AQ84" s="1194">
        <f>+COUNTIF(F84:AJ84,"－")</f>
        <v>0</v>
      </c>
      <c r="AR84" s="1194">
        <f>+COUNTIF(F84:AJ84,"外")</f>
        <v>3</v>
      </c>
    </row>
    <row r="85" spans="2:44" s="1242" customFormat="1">
      <c r="B85" s="3393"/>
      <c r="C85" s="3396"/>
      <c r="D85" s="1195" t="s">
        <v>1982</v>
      </c>
      <c r="E85" s="1216"/>
      <c r="F85" s="1254"/>
      <c r="G85" s="1207"/>
      <c r="H85" s="1219"/>
      <c r="I85" s="1219"/>
      <c r="J85" s="1207" t="s">
        <v>864</v>
      </c>
      <c r="K85" s="1207" t="s">
        <v>864</v>
      </c>
      <c r="L85" s="1207" t="s">
        <v>864</v>
      </c>
      <c r="M85" s="1207"/>
      <c r="N85" s="1207"/>
      <c r="O85" s="1207" t="s">
        <v>866</v>
      </c>
      <c r="P85" s="1207" t="s">
        <v>866</v>
      </c>
      <c r="Q85" s="1219" t="s">
        <v>866</v>
      </c>
      <c r="R85" s="1219" t="s">
        <v>864</v>
      </c>
      <c r="S85" s="1207" t="s">
        <v>864</v>
      </c>
      <c r="T85" s="1207"/>
      <c r="U85" s="1207"/>
      <c r="V85" s="1219"/>
      <c r="W85" s="1219"/>
      <c r="X85" s="1207" t="s">
        <v>864</v>
      </c>
      <c r="Y85" s="1207" t="s">
        <v>864</v>
      </c>
      <c r="Z85" s="1207" t="s">
        <v>864</v>
      </c>
      <c r="AA85" s="1207"/>
      <c r="AB85" s="1207"/>
      <c r="AC85" s="1207"/>
      <c r="AD85" s="1207"/>
      <c r="AE85" s="1207" t="s">
        <v>864</v>
      </c>
      <c r="AF85" s="1207" t="s">
        <v>864</v>
      </c>
      <c r="AG85" s="1207" t="s">
        <v>864</v>
      </c>
      <c r="AH85" s="1207"/>
      <c r="AI85" s="1207"/>
      <c r="AJ85" s="1207"/>
      <c r="AK85" s="1191">
        <f t="shared" ref="AK85:AK87" si="51">IF(D85="","",COUNT($F$74:$AJ$74)-AL85)</f>
        <v>27</v>
      </c>
      <c r="AL85" s="1192">
        <f t="shared" ref="AL85:AL87" si="52">IF(D85="","",AQ85+AR85)</f>
        <v>3</v>
      </c>
      <c r="AM85" s="1192">
        <f t="shared" ref="AM85:AM87" si="53">IF(D85="","",COUNTIF(F85:AJ85,"休"))</f>
        <v>11</v>
      </c>
      <c r="AN85" s="1193">
        <f t="shared" ref="AN85:AN87" si="54">IF(D85="","",IFERROR(ROUND(AM85/AK85,3),""))</f>
        <v>0.40699999999999997</v>
      </c>
      <c r="AO85" s="3399"/>
      <c r="AP85" s="1112"/>
      <c r="AQ85" s="1194">
        <f>+COUNTIF(F85:AJ85,"－")</f>
        <v>0</v>
      </c>
      <c r="AR85" s="1194">
        <f>+COUNTIF(F85:AJ85,"外")</f>
        <v>3</v>
      </c>
    </row>
    <row r="86" spans="2:44" s="1242" customFormat="1">
      <c r="B86" s="3393"/>
      <c r="C86" s="3396"/>
      <c r="D86" s="1112"/>
      <c r="E86" s="1216"/>
      <c r="F86" s="1247"/>
      <c r="G86" s="1197"/>
      <c r="H86" s="1197"/>
      <c r="I86" s="1197"/>
      <c r="J86" s="1197"/>
      <c r="K86" s="1197"/>
      <c r="L86" s="1197"/>
      <c r="M86" s="1197"/>
      <c r="N86" s="1197"/>
      <c r="O86" s="1197"/>
      <c r="P86" s="1197"/>
      <c r="Q86" s="1197"/>
      <c r="R86" s="1197"/>
      <c r="S86" s="1197"/>
      <c r="T86" s="1197"/>
      <c r="U86" s="1197"/>
      <c r="V86" s="1197"/>
      <c r="W86" s="1197"/>
      <c r="X86" s="1197"/>
      <c r="Y86" s="1197"/>
      <c r="Z86" s="1197"/>
      <c r="AA86" s="1197"/>
      <c r="AB86" s="1197"/>
      <c r="AC86" s="1197"/>
      <c r="AD86" s="1197"/>
      <c r="AE86" s="1197"/>
      <c r="AF86" s="1197"/>
      <c r="AG86" s="1198"/>
      <c r="AH86" s="1198"/>
      <c r="AI86" s="1198"/>
      <c r="AJ86" s="1198"/>
      <c r="AK86" s="1191" t="str">
        <f t="shared" si="51"/>
        <v/>
      </c>
      <c r="AL86" s="1192" t="str">
        <f t="shared" si="52"/>
        <v/>
      </c>
      <c r="AM86" s="1192" t="str">
        <f t="shared" si="53"/>
        <v/>
      </c>
      <c r="AN86" s="1193" t="str">
        <f t="shared" si="54"/>
        <v/>
      </c>
      <c r="AO86" s="3399"/>
      <c r="AP86" s="1112"/>
      <c r="AQ86" s="1194">
        <f>+COUNTIF(F86:AJ86,"－")</f>
        <v>0</v>
      </c>
      <c r="AR86" s="1194">
        <f>+COUNTIF(F86:AJ86,"外")</f>
        <v>0</v>
      </c>
    </row>
    <row r="87" spans="2:44" s="1242" customFormat="1">
      <c r="B87" s="3393"/>
      <c r="C87" s="3397"/>
      <c r="D87" s="1217"/>
      <c r="E87" s="1218"/>
      <c r="F87" s="1260"/>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190"/>
      <c r="AH87" s="1190"/>
      <c r="AI87" s="1190"/>
      <c r="AJ87" s="1190"/>
      <c r="AK87" s="1191" t="str">
        <f t="shared" si="51"/>
        <v/>
      </c>
      <c r="AL87" s="1192" t="str">
        <f t="shared" si="52"/>
        <v/>
      </c>
      <c r="AM87" s="1192" t="str">
        <f t="shared" si="53"/>
        <v/>
      </c>
      <c r="AN87" s="1193" t="str">
        <f t="shared" si="54"/>
        <v/>
      </c>
      <c r="AO87" s="3399"/>
      <c r="AP87" s="1112"/>
      <c r="AQ87" s="1194">
        <f>+COUNTIF(F87:AJ87,"－")</f>
        <v>0</v>
      </c>
      <c r="AR87" s="1194">
        <f>+COUNTIF(F87:AJ87,"外")</f>
        <v>0</v>
      </c>
    </row>
    <row r="88" spans="2:44" s="1242" customFormat="1" ht="15" customHeight="1">
      <c r="B88" s="3393"/>
      <c r="C88" s="3395" t="s">
        <v>860</v>
      </c>
      <c r="D88" s="1180" t="s">
        <v>1993</v>
      </c>
      <c r="E88" s="1220" t="s">
        <v>1994</v>
      </c>
      <c r="F88" s="1182" t="s">
        <v>891</v>
      </c>
      <c r="G88" s="1183" t="s">
        <v>891</v>
      </c>
      <c r="H88" s="1183" t="s">
        <v>891</v>
      </c>
      <c r="I88" s="1183" t="s">
        <v>891</v>
      </c>
      <c r="J88" s="1183" t="s">
        <v>891</v>
      </c>
      <c r="K88" s="1183" t="s">
        <v>891</v>
      </c>
      <c r="L88" s="1183" t="s">
        <v>891</v>
      </c>
      <c r="M88" s="1183" t="s">
        <v>891</v>
      </c>
      <c r="N88" s="1183" t="s">
        <v>891</v>
      </c>
      <c r="O88" s="1183"/>
      <c r="P88" s="1183"/>
      <c r="Q88" s="1183"/>
      <c r="R88" s="1183" t="s">
        <v>873</v>
      </c>
      <c r="S88" s="1183" t="s">
        <v>873</v>
      </c>
      <c r="T88" s="1183" t="s">
        <v>873</v>
      </c>
      <c r="U88" s="1183" t="s">
        <v>891</v>
      </c>
      <c r="V88" s="1183" t="s">
        <v>891</v>
      </c>
      <c r="W88" s="1183" t="s">
        <v>891</v>
      </c>
      <c r="X88" s="1183" t="s">
        <v>891</v>
      </c>
      <c r="Y88" s="1183" t="s">
        <v>891</v>
      </c>
      <c r="Z88" s="1183" t="s">
        <v>891</v>
      </c>
      <c r="AA88" s="1183" t="s">
        <v>891</v>
      </c>
      <c r="AB88" s="1183"/>
      <c r="AC88" s="1183"/>
      <c r="AD88" s="1183"/>
      <c r="AE88" s="1183"/>
      <c r="AF88" s="1183"/>
      <c r="AG88" s="1211"/>
      <c r="AH88" s="1211"/>
      <c r="AI88" s="1211"/>
      <c r="AJ88" s="1211"/>
      <c r="AK88" s="1212"/>
      <c r="AL88" s="1194"/>
      <c r="AM88" s="1221"/>
      <c r="AN88" s="1214"/>
      <c r="AO88" s="3399"/>
      <c r="AP88" s="1112"/>
      <c r="AQ88" s="1116"/>
      <c r="AR88" s="1116"/>
    </row>
    <row r="89" spans="2:44" s="1242" customFormat="1">
      <c r="B89" s="3393"/>
      <c r="C89" s="3396"/>
      <c r="D89" s="1222" t="s">
        <v>1982</v>
      </c>
      <c r="E89" s="1187"/>
      <c r="F89" s="1188"/>
      <c r="G89" s="1189" t="s">
        <v>864</v>
      </c>
      <c r="H89" s="1189"/>
      <c r="I89" s="1252" t="s">
        <v>864</v>
      </c>
      <c r="J89" s="1252"/>
      <c r="K89" s="1189" t="s">
        <v>864</v>
      </c>
      <c r="L89" s="1189"/>
      <c r="M89" s="1189" t="s">
        <v>864</v>
      </c>
      <c r="N89" s="1189"/>
      <c r="O89" s="1252" t="s">
        <v>864</v>
      </c>
      <c r="P89" s="1252"/>
      <c r="Q89" s="1189" t="s">
        <v>864</v>
      </c>
      <c r="R89" s="1189" t="s">
        <v>866</v>
      </c>
      <c r="S89" s="1189" t="s">
        <v>866</v>
      </c>
      <c r="T89" s="1189" t="s">
        <v>866</v>
      </c>
      <c r="U89" s="1252" t="s">
        <v>864</v>
      </c>
      <c r="V89" s="1252"/>
      <c r="W89" s="1189" t="s">
        <v>864</v>
      </c>
      <c r="X89" s="1189"/>
      <c r="Y89" s="1189" t="s">
        <v>864</v>
      </c>
      <c r="Z89" s="1189"/>
      <c r="AA89" s="1252" t="s">
        <v>864</v>
      </c>
      <c r="AB89" s="1252"/>
      <c r="AC89" s="1252" t="s">
        <v>864</v>
      </c>
      <c r="AD89" s="1252"/>
      <c r="AE89" s="1252" t="s">
        <v>864</v>
      </c>
      <c r="AF89" s="1252"/>
      <c r="AG89" s="1252" t="s">
        <v>864</v>
      </c>
      <c r="AH89" s="1252"/>
      <c r="AI89" s="1252" t="s">
        <v>864</v>
      </c>
      <c r="AJ89" s="1252"/>
      <c r="AK89" s="1191">
        <f>IF(D89="","",COUNT($F$74:$AJ$74)-AL89)</f>
        <v>27</v>
      </c>
      <c r="AL89" s="1192">
        <f>IF(D89="","",AQ89+AR89)</f>
        <v>3</v>
      </c>
      <c r="AM89" s="1192">
        <f>IF(D89="","",COUNTIF(F89:AJ89,"休"))</f>
        <v>14</v>
      </c>
      <c r="AN89" s="1193">
        <f>IF(D89="","",IFERROR(ROUND(AM89/AK89,3),""))</f>
        <v>0.51900000000000002</v>
      </c>
      <c r="AO89" s="3399"/>
      <c r="AP89" s="1112"/>
      <c r="AQ89" s="1194">
        <f>+COUNTIF(F89:AJ89,"－")</f>
        <v>0</v>
      </c>
      <c r="AR89" s="1194">
        <f>+COUNTIF(F89:AJ89,"外")</f>
        <v>3</v>
      </c>
    </row>
    <row r="90" spans="2:44" s="1242" customFormat="1">
      <c r="B90" s="3393"/>
      <c r="C90" s="3396"/>
      <c r="D90" s="1112"/>
      <c r="E90" s="1216"/>
      <c r="F90" s="1196"/>
      <c r="G90" s="1197"/>
      <c r="H90" s="1197"/>
      <c r="I90" s="1197"/>
      <c r="J90" s="1197"/>
      <c r="K90" s="1197"/>
      <c r="L90" s="1197"/>
      <c r="M90" s="1197"/>
      <c r="N90" s="1197"/>
      <c r="O90" s="1197"/>
      <c r="P90" s="1197"/>
      <c r="Q90" s="1197"/>
      <c r="R90" s="1197"/>
      <c r="S90" s="1197"/>
      <c r="T90" s="1197"/>
      <c r="U90" s="1197"/>
      <c r="V90" s="1197"/>
      <c r="W90" s="1197"/>
      <c r="X90" s="1197"/>
      <c r="Y90" s="1197"/>
      <c r="Z90" s="1197"/>
      <c r="AA90" s="1197"/>
      <c r="AB90" s="1197"/>
      <c r="AC90" s="1197"/>
      <c r="AD90" s="1197"/>
      <c r="AE90" s="1197"/>
      <c r="AF90" s="1197"/>
      <c r="AG90" s="1198"/>
      <c r="AH90" s="1198"/>
      <c r="AI90" s="1198"/>
      <c r="AJ90" s="1198"/>
      <c r="AK90" s="1191" t="str">
        <f>IF(D90="","",COUNT($F$74:$AJ$74)-AL90)</f>
        <v/>
      </c>
      <c r="AL90" s="1192" t="str">
        <f>IF(D90="","",AQ90+AR90)</f>
        <v/>
      </c>
      <c r="AM90" s="1192" t="str">
        <f t="shared" ref="AM90:AM92" si="55">IF(D90="","",COUNTIF(F90:AJ90,"休"))</f>
        <v/>
      </c>
      <c r="AN90" s="1193" t="str">
        <f t="shared" ref="AN90:AN92" si="56">IF(D90="","",IFERROR(ROUND(AM90/AK90,3),""))</f>
        <v/>
      </c>
      <c r="AO90" s="3399"/>
      <c r="AP90" s="1112"/>
      <c r="AQ90" s="1194">
        <f>+COUNTIF(F90:AJ90,"－")</f>
        <v>0</v>
      </c>
      <c r="AR90" s="1194">
        <f>+COUNTIF(F90:AJ90,"外")</f>
        <v>0</v>
      </c>
    </row>
    <row r="91" spans="2:44" s="1242" customFormat="1">
      <c r="B91" s="3393"/>
      <c r="C91" s="3396"/>
      <c r="D91" s="1224"/>
      <c r="E91" s="1216"/>
      <c r="F91" s="1196"/>
      <c r="G91" s="1197"/>
      <c r="H91" s="1197"/>
      <c r="I91" s="1197"/>
      <c r="J91" s="1197"/>
      <c r="K91" s="1197"/>
      <c r="L91" s="1197"/>
      <c r="M91" s="1197"/>
      <c r="N91" s="1197"/>
      <c r="O91" s="1197"/>
      <c r="P91" s="1197"/>
      <c r="Q91" s="1197"/>
      <c r="R91" s="1197"/>
      <c r="S91" s="1197"/>
      <c r="T91" s="1197"/>
      <c r="U91" s="1197"/>
      <c r="V91" s="1197"/>
      <c r="W91" s="1197"/>
      <c r="X91" s="1197"/>
      <c r="Y91" s="1197"/>
      <c r="Z91" s="1197"/>
      <c r="AA91" s="1197"/>
      <c r="AB91" s="1197"/>
      <c r="AC91" s="1197"/>
      <c r="AD91" s="1197"/>
      <c r="AE91" s="1197"/>
      <c r="AF91" s="1197"/>
      <c r="AG91" s="1198"/>
      <c r="AH91" s="1198"/>
      <c r="AI91" s="1198"/>
      <c r="AJ91" s="1198"/>
      <c r="AK91" s="1191" t="str">
        <f>IF(D91="","",COUNT($F$74:$AJ$74)-AL91)</f>
        <v/>
      </c>
      <c r="AL91" s="1192" t="str">
        <f t="shared" ref="AL91:AL92" si="57">IF(D91="","",AQ91+AR91)</f>
        <v/>
      </c>
      <c r="AM91" s="1192" t="str">
        <f t="shared" si="55"/>
        <v/>
      </c>
      <c r="AN91" s="1193" t="str">
        <f t="shared" si="56"/>
        <v/>
      </c>
      <c r="AO91" s="3399"/>
      <c r="AP91" s="1112"/>
      <c r="AQ91" s="1194">
        <f>+COUNTIF(F91:AJ91,"－")</f>
        <v>0</v>
      </c>
      <c r="AR91" s="1194">
        <f>+COUNTIF(F91:AJ91,"外")</f>
        <v>0</v>
      </c>
    </row>
    <row r="92" spans="2:44" s="1242" customFormat="1" ht="14.25" thickBot="1">
      <c r="B92" s="3394"/>
      <c r="C92" s="3397"/>
      <c r="D92" s="1217"/>
      <c r="E92" s="1218"/>
      <c r="F92" s="1259"/>
      <c r="G92" s="1206"/>
      <c r="H92" s="1206"/>
      <c r="I92" s="1206"/>
      <c r="J92" s="1206"/>
      <c r="K92" s="1206"/>
      <c r="L92" s="1206"/>
      <c r="M92" s="1206"/>
      <c r="N92" s="1206"/>
      <c r="O92" s="1206"/>
      <c r="P92" s="1206"/>
      <c r="Q92" s="1206"/>
      <c r="R92" s="1206"/>
      <c r="S92" s="1206"/>
      <c r="T92" s="1206"/>
      <c r="U92" s="1206"/>
      <c r="V92" s="1206"/>
      <c r="W92" s="1206"/>
      <c r="X92" s="1206"/>
      <c r="Y92" s="1206"/>
      <c r="Z92" s="1206"/>
      <c r="AA92" s="1206"/>
      <c r="AB92" s="1206"/>
      <c r="AC92" s="1206"/>
      <c r="AD92" s="1206"/>
      <c r="AE92" s="1206"/>
      <c r="AF92" s="1206"/>
      <c r="AG92" s="1226"/>
      <c r="AH92" s="1226"/>
      <c r="AI92" s="1226"/>
      <c r="AJ92" s="1226"/>
      <c r="AK92" s="1227" t="str">
        <f t="shared" ref="AK92" si="58">IF(D92="","",COUNT($F$74:$AJ$74)-AL92)</f>
        <v/>
      </c>
      <c r="AL92" s="1209" t="str">
        <f t="shared" si="57"/>
        <v/>
      </c>
      <c r="AM92" s="1209" t="str">
        <f t="shared" si="55"/>
        <v/>
      </c>
      <c r="AN92" s="1193" t="str">
        <f t="shared" si="56"/>
        <v/>
      </c>
      <c r="AO92" s="3400"/>
      <c r="AP92" s="1112"/>
      <c r="AQ92" s="1194">
        <f>+COUNTIF(F92:AJ92,"－")</f>
        <v>0</v>
      </c>
      <c r="AR92" s="1194">
        <f>+COUNTIF(F92:AJ92,"外")</f>
        <v>0</v>
      </c>
    </row>
    <row r="93" spans="2:44" ht="14.25" thickBot="1">
      <c r="B93" s="1229"/>
      <c r="C93" s="1230"/>
      <c r="D93" s="1224"/>
      <c r="E93" s="1166"/>
      <c r="F93" s="1190"/>
      <c r="G93" s="1190"/>
      <c r="H93" s="1190"/>
      <c r="I93" s="1190"/>
      <c r="J93" s="1190"/>
      <c r="K93" s="1190"/>
      <c r="L93" s="1190"/>
      <c r="M93" s="1190"/>
      <c r="N93" s="1190"/>
      <c r="O93" s="1190"/>
      <c r="P93" s="1190"/>
      <c r="Q93" s="1190"/>
      <c r="R93" s="1190"/>
      <c r="S93" s="1190"/>
      <c r="T93" s="1190"/>
      <c r="U93" s="1190"/>
      <c r="V93" s="1190"/>
      <c r="W93" s="1190"/>
      <c r="X93" s="1190"/>
      <c r="Y93" s="1190"/>
      <c r="Z93" s="1190"/>
      <c r="AA93" s="1190"/>
      <c r="AB93" s="1190"/>
      <c r="AC93" s="1190"/>
      <c r="AD93" s="1190"/>
      <c r="AE93" s="1190"/>
      <c r="AF93" s="1190"/>
      <c r="AG93" s="1190"/>
      <c r="AH93" s="1190"/>
      <c r="AI93" s="1190"/>
      <c r="AJ93" s="1190"/>
      <c r="AK93" s="1231"/>
      <c r="AL93" s="1232"/>
      <c r="AN93" s="1233" t="s">
        <v>1998</v>
      </c>
      <c r="AO93" s="1234" t="str">
        <f>IF(AO77&gt;=0.285,"OK","NG")</f>
        <v>OK</v>
      </c>
      <c r="AQ93" s="1232"/>
      <c r="AR93" s="1232"/>
    </row>
    <row r="94" spans="2:44" s="1242" customFormat="1">
      <c r="E94" s="1261"/>
      <c r="F94" s="1261"/>
      <c r="G94" s="1261"/>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L94" s="1261"/>
      <c r="AN94" s="1262"/>
    </row>
    <row r="95" spans="2:44" hidden="1">
      <c r="F95" s="1113">
        <f>YEAR(F98)</f>
        <v>2025</v>
      </c>
      <c r="G95" s="1113">
        <f>MONTH(F98)</f>
        <v>10</v>
      </c>
    </row>
    <row r="96" spans="2:44">
      <c r="B96" s="3401"/>
      <c r="C96" s="3402"/>
      <c r="D96" s="3403"/>
      <c r="E96" s="1236" t="s">
        <v>1986</v>
      </c>
      <c r="F96" s="3410">
        <f>F98</f>
        <v>45931</v>
      </c>
      <c r="G96" s="3411"/>
      <c r="H96" s="3411"/>
      <c r="I96" s="3411"/>
      <c r="J96" s="3411"/>
      <c r="K96" s="3411"/>
      <c r="L96" s="3411"/>
      <c r="M96" s="3411"/>
      <c r="N96" s="3411"/>
      <c r="O96" s="3411"/>
      <c r="P96" s="3411"/>
      <c r="Q96" s="3411"/>
      <c r="R96" s="3411"/>
      <c r="S96" s="3411"/>
      <c r="T96" s="3411"/>
      <c r="U96" s="3411"/>
      <c r="V96" s="3411"/>
      <c r="W96" s="3411"/>
      <c r="X96" s="3411"/>
      <c r="Y96" s="3411"/>
      <c r="Z96" s="3411"/>
      <c r="AA96" s="3411"/>
      <c r="AB96" s="3411"/>
      <c r="AC96" s="3411"/>
      <c r="AD96" s="3411"/>
      <c r="AE96" s="3411"/>
      <c r="AF96" s="3411"/>
      <c r="AG96" s="3411"/>
      <c r="AH96" s="3411"/>
      <c r="AI96" s="3411"/>
      <c r="AJ96" s="3411"/>
      <c r="AK96" s="3413" t="s">
        <v>861</v>
      </c>
      <c r="AL96" s="3416" t="s">
        <v>862</v>
      </c>
      <c r="AM96" s="3419" t="s">
        <v>854</v>
      </c>
      <c r="AN96" s="3367" t="s">
        <v>1987</v>
      </c>
      <c r="AO96" s="3365" t="s">
        <v>1988</v>
      </c>
      <c r="AQ96" s="3388" t="s">
        <v>1989</v>
      </c>
      <c r="AR96" s="3388" t="s">
        <v>890</v>
      </c>
    </row>
    <row r="97" spans="2:44" ht="13.5" hidden="1" customHeight="1">
      <c r="B97" s="3404"/>
      <c r="C97" s="3405"/>
      <c r="D97" s="3406"/>
      <c r="E97" s="1237"/>
      <c r="F97" s="1173">
        <f>DATE($F95,$G95,1)</f>
        <v>45931</v>
      </c>
      <c r="G97" s="1173">
        <f t="shared" ref="G97:AJ97" si="59">F97+1</f>
        <v>45932</v>
      </c>
      <c r="H97" s="1173">
        <f t="shared" si="59"/>
        <v>45933</v>
      </c>
      <c r="I97" s="1173">
        <f t="shared" si="59"/>
        <v>45934</v>
      </c>
      <c r="J97" s="1173">
        <f t="shared" si="59"/>
        <v>45935</v>
      </c>
      <c r="K97" s="1173">
        <f t="shared" si="59"/>
        <v>45936</v>
      </c>
      <c r="L97" s="1173">
        <f t="shared" si="59"/>
        <v>45937</v>
      </c>
      <c r="M97" s="1173">
        <f t="shared" si="59"/>
        <v>45938</v>
      </c>
      <c r="N97" s="1173">
        <f t="shared" si="59"/>
        <v>45939</v>
      </c>
      <c r="O97" s="1173">
        <f t="shared" si="59"/>
        <v>45940</v>
      </c>
      <c r="P97" s="1173">
        <f t="shared" si="59"/>
        <v>45941</v>
      </c>
      <c r="Q97" s="1173">
        <f t="shared" si="59"/>
        <v>45942</v>
      </c>
      <c r="R97" s="1173">
        <f t="shared" si="59"/>
        <v>45943</v>
      </c>
      <c r="S97" s="1173">
        <f t="shared" si="59"/>
        <v>45944</v>
      </c>
      <c r="T97" s="1173">
        <f t="shared" si="59"/>
        <v>45945</v>
      </c>
      <c r="U97" s="1173">
        <f t="shared" si="59"/>
        <v>45946</v>
      </c>
      <c r="V97" s="1173">
        <f t="shared" si="59"/>
        <v>45947</v>
      </c>
      <c r="W97" s="1173">
        <f t="shared" si="59"/>
        <v>45948</v>
      </c>
      <c r="X97" s="1173">
        <f t="shared" si="59"/>
        <v>45949</v>
      </c>
      <c r="Y97" s="1173">
        <f t="shared" si="59"/>
        <v>45950</v>
      </c>
      <c r="Z97" s="1173">
        <f t="shared" si="59"/>
        <v>45951</v>
      </c>
      <c r="AA97" s="1173">
        <f t="shared" si="59"/>
        <v>45952</v>
      </c>
      <c r="AB97" s="1173">
        <f t="shared" si="59"/>
        <v>45953</v>
      </c>
      <c r="AC97" s="1173">
        <f t="shared" si="59"/>
        <v>45954</v>
      </c>
      <c r="AD97" s="1173">
        <f t="shared" si="59"/>
        <v>45955</v>
      </c>
      <c r="AE97" s="1173">
        <f t="shared" si="59"/>
        <v>45956</v>
      </c>
      <c r="AF97" s="1173">
        <f t="shared" si="59"/>
        <v>45957</v>
      </c>
      <c r="AG97" s="1173">
        <f t="shared" si="59"/>
        <v>45958</v>
      </c>
      <c r="AH97" s="1173">
        <f t="shared" si="59"/>
        <v>45959</v>
      </c>
      <c r="AI97" s="1173">
        <f t="shared" si="59"/>
        <v>45960</v>
      </c>
      <c r="AJ97" s="1173">
        <f t="shared" si="59"/>
        <v>45961</v>
      </c>
      <c r="AK97" s="3414"/>
      <c r="AL97" s="3417"/>
      <c r="AM97" s="3420"/>
      <c r="AN97" s="3367"/>
      <c r="AO97" s="3365"/>
      <c r="AQ97" s="3388"/>
      <c r="AR97" s="3388"/>
    </row>
    <row r="98" spans="2:44">
      <c r="B98" s="3404"/>
      <c r="C98" s="3405"/>
      <c r="D98" s="3406"/>
      <c r="E98" s="1238" t="s">
        <v>1990</v>
      </c>
      <c r="F98" s="1239">
        <f>IF(EDATE(F73,1)&gt;$F$7,"",EDATE(F73,1))</f>
        <v>45931</v>
      </c>
      <c r="G98" s="1173">
        <f t="shared" ref="G98:AJ98" si="60">IF(G97&gt;$F$7,"",IF(F98=EOMONTH(DATE($F95,$G95,1),0),"",IF(F98="","",F98+1)))</f>
        <v>45932</v>
      </c>
      <c r="H98" s="1173">
        <f t="shared" si="60"/>
        <v>45933</v>
      </c>
      <c r="I98" s="1173">
        <f t="shared" si="60"/>
        <v>45934</v>
      </c>
      <c r="J98" s="1173">
        <f t="shared" si="60"/>
        <v>45935</v>
      </c>
      <c r="K98" s="1173">
        <f t="shared" si="60"/>
        <v>45936</v>
      </c>
      <c r="L98" s="1173">
        <f t="shared" si="60"/>
        <v>45937</v>
      </c>
      <c r="M98" s="1173">
        <f t="shared" si="60"/>
        <v>45938</v>
      </c>
      <c r="N98" s="1173">
        <f t="shared" si="60"/>
        <v>45939</v>
      </c>
      <c r="O98" s="1173">
        <f t="shared" si="60"/>
        <v>45940</v>
      </c>
      <c r="P98" s="1173">
        <f t="shared" si="60"/>
        <v>45941</v>
      </c>
      <c r="Q98" s="1173">
        <f t="shared" si="60"/>
        <v>45942</v>
      </c>
      <c r="R98" s="1173">
        <f t="shared" si="60"/>
        <v>45943</v>
      </c>
      <c r="S98" s="1173">
        <f t="shared" si="60"/>
        <v>45944</v>
      </c>
      <c r="T98" s="1173">
        <f t="shared" si="60"/>
        <v>45945</v>
      </c>
      <c r="U98" s="1173">
        <f t="shared" si="60"/>
        <v>45946</v>
      </c>
      <c r="V98" s="1173">
        <f t="shared" si="60"/>
        <v>45947</v>
      </c>
      <c r="W98" s="1173">
        <f t="shared" si="60"/>
        <v>45948</v>
      </c>
      <c r="X98" s="1173">
        <f t="shared" si="60"/>
        <v>45949</v>
      </c>
      <c r="Y98" s="1173">
        <f t="shared" si="60"/>
        <v>45950</v>
      </c>
      <c r="Z98" s="1173">
        <f t="shared" si="60"/>
        <v>45951</v>
      </c>
      <c r="AA98" s="1173">
        <f t="shared" si="60"/>
        <v>45952</v>
      </c>
      <c r="AB98" s="1173">
        <f t="shared" si="60"/>
        <v>45953</v>
      </c>
      <c r="AC98" s="1173">
        <f t="shared" si="60"/>
        <v>45954</v>
      </c>
      <c r="AD98" s="1173">
        <f t="shared" si="60"/>
        <v>45955</v>
      </c>
      <c r="AE98" s="1173">
        <f t="shared" si="60"/>
        <v>45956</v>
      </c>
      <c r="AF98" s="1173">
        <f t="shared" si="60"/>
        <v>45957</v>
      </c>
      <c r="AG98" s="1173">
        <f t="shared" si="60"/>
        <v>45958</v>
      </c>
      <c r="AH98" s="1173">
        <f t="shared" si="60"/>
        <v>45959</v>
      </c>
      <c r="AI98" s="1173">
        <f t="shared" si="60"/>
        <v>45960</v>
      </c>
      <c r="AJ98" s="1173">
        <f t="shared" si="60"/>
        <v>45961</v>
      </c>
      <c r="AK98" s="3414"/>
      <c r="AL98" s="3417"/>
      <c r="AM98" s="3420"/>
      <c r="AN98" s="3367"/>
      <c r="AO98" s="3365"/>
      <c r="AQ98" s="3388"/>
      <c r="AR98" s="3388"/>
    </row>
    <row r="99" spans="2:44" s="1242" customFormat="1">
      <c r="B99" s="3407"/>
      <c r="C99" s="3408"/>
      <c r="D99" s="3409"/>
      <c r="E99" s="1240" t="s">
        <v>846</v>
      </c>
      <c r="F99" s="1241" t="str">
        <f>IFERROR(TEXT(WEEKDAY(+F98),"aaa"),"")</f>
        <v>水</v>
      </c>
      <c r="G99" s="1241" t="str">
        <f t="shared" ref="G99:AJ99" si="61">IFERROR(TEXT(WEEKDAY(+G98),"aaa"),"")</f>
        <v>木</v>
      </c>
      <c r="H99" s="1241" t="str">
        <f t="shared" si="61"/>
        <v>金</v>
      </c>
      <c r="I99" s="1241" t="str">
        <f t="shared" si="61"/>
        <v>土</v>
      </c>
      <c r="J99" s="1241" t="str">
        <f t="shared" si="61"/>
        <v>日</v>
      </c>
      <c r="K99" s="1241" t="str">
        <f t="shared" si="61"/>
        <v>月</v>
      </c>
      <c r="L99" s="1241" t="str">
        <f t="shared" si="61"/>
        <v>火</v>
      </c>
      <c r="M99" s="1241" t="str">
        <f t="shared" si="61"/>
        <v>水</v>
      </c>
      <c r="N99" s="1241" t="str">
        <f t="shared" si="61"/>
        <v>木</v>
      </c>
      <c r="O99" s="1241" t="str">
        <f t="shared" si="61"/>
        <v>金</v>
      </c>
      <c r="P99" s="1241" t="str">
        <f t="shared" si="61"/>
        <v>土</v>
      </c>
      <c r="Q99" s="1241" t="str">
        <f t="shared" si="61"/>
        <v>日</v>
      </c>
      <c r="R99" s="1241" t="str">
        <f t="shared" si="61"/>
        <v>月</v>
      </c>
      <c r="S99" s="1241" t="str">
        <f t="shared" si="61"/>
        <v>火</v>
      </c>
      <c r="T99" s="1241" t="str">
        <f t="shared" si="61"/>
        <v>水</v>
      </c>
      <c r="U99" s="1241" t="str">
        <f t="shared" si="61"/>
        <v>木</v>
      </c>
      <c r="V99" s="1241" t="str">
        <f t="shared" si="61"/>
        <v>金</v>
      </c>
      <c r="W99" s="1241" t="str">
        <f t="shared" si="61"/>
        <v>土</v>
      </c>
      <c r="X99" s="1241" t="str">
        <f t="shared" si="61"/>
        <v>日</v>
      </c>
      <c r="Y99" s="1241" t="str">
        <f t="shared" si="61"/>
        <v>月</v>
      </c>
      <c r="Z99" s="1241" t="str">
        <f t="shared" si="61"/>
        <v>火</v>
      </c>
      <c r="AA99" s="1241" t="str">
        <f t="shared" si="61"/>
        <v>水</v>
      </c>
      <c r="AB99" s="1241" t="str">
        <f t="shared" si="61"/>
        <v>木</v>
      </c>
      <c r="AC99" s="1241" t="str">
        <f t="shared" si="61"/>
        <v>金</v>
      </c>
      <c r="AD99" s="1241" t="str">
        <f t="shared" si="61"/>
        <v>土</v>
      </c>
      <c r="AE99" s="1241" t="str">
        <f t="shared" si="61"/>
        <v>日</v>
      </c>
      <c r="AF99" s="1241" t="str">
        <f t="shared" si="61"/>
        <v>月</v>
      </c>
      <c r="AG99" s="1241" t="str">
        <f t="shared" si="61"/>
        <v>火</v>
      </c>
      <c r="AH99" s="1241" t="str">
        <f t="shared" si="61"/>
        <v>水</v>
      </c>
      <c r="AI99" s="1241" t="str">
        <f t="shared" si="61"/>
        <v>木</v>
      </c>
      <c r="AJ99" s="1241" t="str">
        <f t="shared" si="61"/>
        <v>金</v>
      </c>
      <c r="AK99" s="3414"/>
      <c r="AL99" s="3417"/>
      <c r="AM99" s="3420"/>
      <c r="AN99" s="3367"/>
      <c r="AO99" s="3365"/>
      <c r="AP99" s="1112"/>
      <c r="AQ99" s="3388"/>
      <c r="AR99" s="3388"/>
    </row>
    <row r="100" spans="2:44" s="1242" customFormat="1" ht="21" customHeight="1">
      <c r="B100" s="1243" t="s">
        <v>1991</v>
      </c>
      <c r="C100" s="1244" t="s">
        <v>2005</v>
      </c>
      <c r="D100" s="1180" t="s">
        <v>1993</v>
      </c>
      <c r="E100" s="1181" t="s">
        <v>1994</v>
      </c>
      <c r="F100" s="1182"/>
      <c r="G100" s="1183"/>
      <c r="H100" s="1183"/>
      <c r="I100" s="1183"/>
      <c r="J100" s="1183"/>
      <c r="K100" s="1183"/>
      <c r="L100" s="1183"/>
      <c r="M100" s="1183"/>
      <c r="N100" s="1183"/>
      <c r="O100" s="1183"/>
      <c r="P100" s="1183"/>
      <c r="Q100" s="1183"/>
      <c r="R100" s="1183"/>
      <c r="S100" s="1183"/>
      <c r="T100" s="1183"/>
      <c r="U100" s="1183"/>
      <c r="V100" s="1183"/>
      <c r="W100" s="1183"/>
      <c r="X100" s="1183"/>
      <c r="Y100" s="1183"/>
      <c r="Z100" s="1183"/>
      <c r="AA100" s="1183"/>
      <c r="AB100" s="1183"/>
      <c r="AC100" s="1183"/>
      <c r="AD100" s="1183"/>
      <c r="AE100" s="1183"/>
      <c r="AF100" s="1183"/>
      <c r="AG100" s="1211"/>
      <c r="AH100" s="1211"/>
      <c r="AI100" s="1211"/>
      <c r="AJ100" s="1211"/>
      <c r="AK100" s="3415"/>
      <c r="AL100" s="3418"/>
      <c r="AM100" s="3421"/>
      <c r="AN100" s="1185" t="s">
        <v>2004</v>
      </c>
      <c r="AO100" s="1184" t="s">
        <v>889</v>
      </c>
      <c r="AP100" s="1112"/>
      <c r="AQ100" s="3389"/>
      <c r="AR100" s="3389"/>
    </row>
    <row r="101" spans="2:44" s="1242" customFormat="1" ht="13.5" customHeight="1">
      <c r="B101" s="3392" t="s">
        <v>856</v>
      </c>
      <c r="C101" s="3395" t="s">
        <v>857</v>
      </c>
      <c r="D101" s="1186" t="s">
        <v>1981</v>
      </c>
      <c r="E101" s="1187"/>
      <c r="F101" s="1188" t="s">
        <v>864</v>
      </c>
      <c r="G101" s="1189"/>
      <c r="H101" s="1189"/>
      <c r="I101" s="1189"/>
      <c r="J101" s="1252"/>
      <c r="K101" s="1252"/>
      <c r="L101" s="1252" t="s">
        <v>864</v>
      </c>
      <c r="M101" s="1252" t="s">
        <v>864</v>
      </c>
      <c r="N101" s="1252"/>
      <c r="O101" s="1252"/>
      <c r="P101" s="1252"/>
      <c r="Q101" s="1252"/>
      <c r="R101" s="1252"/>
      <c r="S101" s="1252" t="s">
        <v>864</v>
      </c>
      <c r="T101" s="1252" t="s">
        <v>864</v>
      </c>
      <c r="U101" s="1252"/>
      <c r="V101" s="1252"/>
      <c r="W101" s="1252"/>
      <c r="X101" s="1252"/>
      <c r="Y101" s="1252"/>
      <c r="Z101" s="1252" t="s">
        <v>864</v>
      </c>
      <c r="AA101" s="1252" t="s">
        <v>864</v>
      </c>
      <c r="AB101" s="1252"/>
      <c r="AC101" s="1252"/>
      <c r="AD101" s="1252"/>
      <c r="AE101" s="1252"/>
      <c r="AF101" s="1252"/>
      <c r="AG101" s="1252" t="s">
        <v>864</v>
      </c>
      <c r="AH101" s="1252" t="s">
        <v>864</v>
      </c>
      <c r="AI101" s="1258"/>
      <c r="AJ101" s="1258"/>
      <c r="AK101" s="1191">
        <f>IF(D101="","",COUNT($F$98:$AJ$98)-AL101)</f>
        <v>31</v>
      </c>
      <c r="AL101" s="1192">
        <f>IF(D101="","",AQ101+AR101)</f>
        <v>0</v>
      </c>
      <c r="AM101" s="1192">
        <f>IF(D101="","",COUNTIF(F101:AJ101,"休"))</f>
        <v>9</v>
      </c>
      <c r="AN101" s="1193">
        <f>IF(D101="","",IFERROR(ROUND(AM101/AK101,3),""))</f>
        <v>0.28999999999999998</v>
      </c>
      <c r="AO101" s="3398">
        <f>ROUND(AVERAGE(AN101:AN116),3)</f>
        <v>0.312</v>
      </c>
      <c r="AP101" s="1112"/>
      <c r="AQ101" s="1194">
        <f>+COUNTIF(F101:AJ101,"－")</f>
        <v>0</v>
      </c>
      <c r="AR101" s="1194">
        <f>+COUNTIF(F101:AJ101,"外")</f>
        <v>0</v>
      </c>
    </row>
    <row r="102" spans="2:44" s="1242" customFormat="1" ht="13.5" customHeight="1">
      <c r="B102" s="3393"/>
      <c r="C102" s="3396"/>
      <c r="D102" s="1195" t="s">
        <v>1982</v>
      </c>
      <c r="E102" s="1187"/>
      <c r="F102" s="1247"/>
      <c r="G102" s="1197"/>
      <c r="H102" s="1197"/>
      <c r="I102" s="1197"/>
      <c r="J102" s="1219" t="s">
        <v>864</v>
      </c>
      <c r="K102" s="1219" t="s">
        <v>864</v>
      </c>
      <c r="L102" s="1207"/>
      <c r="M102" s="1207"/>
      <c r="N102" s="1207"/>
      <c r="O102" s="1207"/>
      <c r="P102" s="1207"/>
      <c r="Q102" s="1219" t="s">
        <v>864</v>
      </c>
      <c r="R102" s="1219" t="s">
        <v>864</v>
      </c>
      <c r="S102" s="1207"/>
      <c r="T102" s="1207"/>
      <c r="U102" s="1207"/>
      <c r="V102" s="1207"/>
      <c r="W102" s="1207"/>
      <c r="X102" s="1219" t="s">
        <v>864</v>
      </c>
      <c r="Y102" s="1219" t="s">
        <v>864</v>
      </c>
      <c r="Z102" s="1207"/>
      <c r="AA102" s="1207"/>
      <c r="AB102" s="1207"/>
      <c r="AC102" s="1207"/>
      <c r="AD102" s="1207"/>
      <c r="AE102" s="1219" t="s">
        <v>864</v>
      </c>
      <c r="AF102" s="1219" t="s">
        <v>864</v>
      </c>
      <c r="AG102" s="1263"/>
      <c r="AH102" s="1207"/>
      <c r="AI102" s="1197"/>
      <c r="AJ102" s="1248"/>
      <c r="AK102" s="1191">
        <f t="shared" ref="AK102:AK106" si="62">IF(D102="","",COUNT($F$98:$AJ$98)-AL102)</f>
        <v>31</v>
      </c>
      <c r="AL102" s="1192">
        <f t="shared" ref="AL102:AL106" si="63">IF(D102="","",AQ102+AR102)</f>
        <v>0</v>
      </c>
      <c r="AM102" s="1192">
        <f t="shared" ref="AM102:AM106" si="64">IF(D102="","",COUNTIF(F102:AJ102,"休"))</f>
        <v>8</v>
      </c>
      <c r="AN102" s="1193">
        <f t="shared" ref="AN102:AN106" si="65">IF(D102="","",IFERROR(ROUND(AM102/AK102,3),""))</f>
        <v>0.25800000000000001</v>
      </c>
      <c r="AO102" s="3399"/>
      <c r="AP102" s="1112"/>
      <c r="AQ102" s="1194">
        <f>+COUNTIF(F102:AJ102,"－")</f>
        <v>0</v>
      </c>
      <c r="AR102" s="1194">
        <f>+COUNTIF(F102:AJ102,"外")</f>
        <v>0</v>
      </c>
    </row>
    <row r="103" spans="2:44" s="1242" customFormat="1">
      <c r="B103" s="3393"/>
      <c r="C103" s="3396"/>
      <c r="D103" s="1201" t="s">
        <v>1983</v>
      </c>
      <c r="E103" s="1187"/>
      <c r="F103" s="1247"/>
      <c r="G103" s="1197" t="s">
        <v>864</v>
      </c>
      <c r="H103" s="1197" t="s">
        <v>864</v>
      </c>
      <c r="I103" s="1197"/>
      <c r="J103" s="1197"/>
      <c r="K103" s="1197" t="s">
        <v>864</v>
      </c>
      <c r="L103" s="1197"/>
      <c r="M103" s="1197"/>
      <c r="N103" s="1197"/>
      <c r="O103" s="1197" t="s">
        <v>864</v>
      </c>
      <c r="P103" s="1197"/>
      <c r="Q103" s="1197"/>
      <c r="R103" s="1197" t="s">
        <v>864</v>
      </c>
      <c r="S103" s="1197"/>
      <c r="T103" s="1197"/>
      <c r="U103" s="1197" t="s">
        <v>864</v>
      </c>
      <c r="V103" s="1197" t="s">
        <v>864</v>
      </c>
      <c r="W103" s="1197"/>
      <c r="X103" s="1197"/>
      <c r="Y103" s="1197" t="s">
        <v>864</v>
      </c>
      <c r="Z103" s="1197"/>
      <c r="AA103" s="1197"/>
      <c r="AB103" s="1197"/>
      <c r="AC103" s="1197" t="s">
        <v>864</v>
      </c>
      <c r="AD103" s="1197"/>
      <c r="AE103" s="1197"/>
      <c r="AF103" s="1197" t="s">
        <v>864</v>
      </c>
      <c r="AG103" s="1248"/>
      <c r="AH103" s="1248"/>
      <c r="AI103" s="1248" t="s">
        <v>864</v>
      </c>
      <c r="AJ103" s="1248"/>
      <c r="AK103" s="1191">
        <f t="shared" si="62"/>
        <v>31</v>
      </c>
      <c r="AL103" s="1192">
        <f t="shared" si="63"/>
        <v>0</v>
      </c>
      <c r="AM103" s="1192">
        <f t="shared" si="64"/>
        <v>11</v>
      </c>
      <c r="AN103" s="1193">
        <f t="shared" si="65"/>
        <v>0.35499999999999998</v>
      </c>
      <c r="AO103" s="3399"/>
      <c r="AP103" s="1112"/>
      <c r="AQ103" s="1194">
        <f>+COUNTIF(F103:AJ103,"－")</f>
        <v>0</v>
      </c>
      <c r="AR103" s="1194">
        <f t="shared" ref="AR103:AR106" si="66">+COUNTIF(F103:AJ103,"外")</f>
        <v>0</v>
      </c>
    </row>
    <row r="104" spans="2:44" s="1242" customFormat="1">
      <c r="B104" s="3393"/>
      <c r="C104" s="3396"/>
      <c r="D104" s="1201" t="s">
        <v>1984</v>
      </c>
      <c r="E104" s="1202"/>
      <c r="F104" s="1247" t="s">
        <v>864</v>
      </c>
      <c r="G104" s="1197"/>
      <c r="H104" s="1197"/>
      <c r="I104" s="1197" t="s">
        <v>864</v>
      </c>
      <c r="J104" s="1197"/>
      <c r="K104" s="1197"/>
      <c r="L104" s="1197"/>
      <c r="M104" s="1197" t="s">
        <v>864</v>
      </c>
      <c r="N104" s="1197"/>
      <c r="O104" s="1197"/>
      <c r="P104" s="1197" t="s">
        <v>864</v>
      </c>
      <c r="Q104" s="1197"/>
      <c r="R104" s="1197"/>
      <c r="S104" s="1197"/>
      <c r="T104" s="1197" t="s">
        <v>864</v>
      </c>
      <c r="U104" s="1197"/>
      <c r="V104" s="1197"/>
      <c r="W104" s="1197" t="s">
        <v>864</v>
      </c>
      <c r="X104" s="1197"/>
      <c r="Y104" s="1197"/>
      <c r="Z104" s="1197"/>
      <c r="AA104" s="1197" t="s">
        <v>864</v>
      </c>
      <c r="AB104" s="1197"/>
      <c r="AC104" s="1197"/>
      <c r="AD104" s="1197" t="s">
        <v>864</v>
      </c>
      <c r="AE104" s="1197"/>
      <c r="AF104" s="1197"/>
      <c r="AG104" s="1197"/>
      <c r="AH104" s="1248" t="s">
        <v>864</v>
      </c>
      <c r="AI104" s="1248"/>
      <c r="AJ104" s="1248"/>
      <c r="AK104" s="1191">
        <f t="shared" si="62"/>
        <v>31</v>
      </c>
      <c r="AL104" s="1192">
        <f t="shared" si="63"/>
        <v>0</v>
      </c>
      <c r="AM104" s="1192">
        <f t="shared" si="64"/>
        <v>9</v>
      </c>
      <c r="AN104" s="1193">
        <f t="shared" si="65"/>
        <v>0.28999999999999998</v>
      </c>
      <c r="AO104" s="3399"/>
      <c r="AP104" s="1112"/>
      <c r="AQ104" s="1194">
        <f>+COUNTIF(F104:AJ104,"－")</f>
        <v>0</v>
      </c>
      <c r="AR104" s="1194">
        <f t="shared" si="66"/>
        <v>0</v>
      </c>
    </row>
    <row r="105" spans="2:44" s="1242" customFormat="1">
      <c r="B105" s="3393"/>
      <c r="C105" s="3396"/>
      <c r="D105" s="1201" t="s">
        <v>1985</v>
      </c>
      <c r="E105" s="1187"/>
      <c r="F105" s="1247"/>
      <c r="G105" s="1197" t="s">
        <v>864</v>
      </c>
      <c r="H105" s="1197"/>
      <c r="I105" s="1197"/>
      <c r="J105" s="1197" t="s">
        <v>864</v>
      </c>
      <c r="K105" s="1197"/>
      <c r="L105" s="1197"/>
      <c r="M105" s="1197"/>
      <c r="N105" s="1197" t="s">
        <v>864</v>
      </c>
      <c r="O105" s="1197"/>
      <c r="P105" s="1197"/>
      <c r="Q105" s="1197" t="s">
        <v>864</v>
      </c>
      <c r="R105" s="1197"/>
      <c r="S105" s="1197"/>
      <c r="T105" s="1197"/>
      <c r="U105" s="1197" t="s">
        <v>864</v>
      </c>
      <c r="V105" s="1197"/>
      <c r="W105" s="1197"/>
      <c r="X105" s="1197" t="s">
        <v>864</v>
      </c>
      <c r="Y105" s="1197"/>
      <c r="Z105" s="1197"/>
      <c r="AA105" s="1197"/>
      <c r="AB105" s="1197" t="s">
        <v>864</v>
      </c>
      <c r="AC105" s="1197"/>
      <c r="AD105" s="1197"/>
      <c r="AE105" s="1197" t="s">
        <v>864</v>
      </c>
      <c r="AF105" s="1197"/>
      <c r="AG105" s="1197"/>
      <c r="AH105" s="1197"/>
      <c r="AI105" s="1197" t="s">
        <v>864</v>
      </c>
      <c r="AJ105" s="1197"/>
      <c r="AK105" s="1191">
        <f t="shared" si="62"/>
        <v>31</v>
      </c>
      <c r="AL105" s="1192">
        <f t="shared" si="63"/>
        <v>0</v>
      </c>
      <c r="AM105" s="1192">
        <f t="shared" si="64"/>
        <v>9</v>
      </c>
      <c r="AN105" s="1193">
        <f t="shared" si="65"/>
        <v>0.28999999999999998</v>
      </c>
      <c r="AO105" s="3399"/>
      <c r="AP105" s="1112"/>
      <c r="AQ105" s="1194">
        <f t="shared" ref="AQ105:AQ106" si="67">+COUNTIF(F105:AJ105,"－")</f>
        <v>0</v>
      </c>
      <c r="AR105" s="1194">
        <f t="shared" si="66"/>
        <v>0</v>
      </c>
    </row>
    <row r="106" spans="2:44" s="1242" customFormat="1">
      <c r="B106" s="3394"/>
      <c r="C106" s="3397"/>
      <c r="D106" s="1203">
        <f>E$29</f>
        <v>0</v>
      </c>
      <c r="E106" s="1204"/>
      <c r="F106" s="1259"/>
      <c r="G106" s="1207"/>
      <c r="H106" s="1207"/>
      <c r="I106" s="1207"/>
      <c r="J106" s="1207"/>
      <c r="K106" s="1207"/>
      <c r="L106" s="1207"/>
      <c r="M106" s="1207"/>
      <c r="N106" s="1207"/>
      <c r="O106" s="1207"/>
      <c r="P106" s="1207"/>
      <c r="Q106" s="1207"/>
      <c r="R106" s="1207"/>
      <c r="S106" s="1207"/>
      <c r="T106" s="1207"/>
      <c r="U106" s="1207"/>
      <c r="V106" s="1207"/>
      <c r="W106" s="1207"/>
      <c r="X106" s="1207"/>
      <c r="Y106" s="1207"/>
      <c r="Z106" s="1207"/>
      <c r="AA106" s="1207"/>
      <c r="AB106" s="1207"/>
      <c r="AC106" s="1207"/>
      <c r="AD106" s="1207"/>
      <c r="AE106" s="1207"/>
      <c r="AF106" s="1207"/>
      <c r="AG106" s="1208"/>
      <c r="AH106" s="1208"/>
      <c r="AI106" s="1208"/>
      <c r="AJ106" s="1208"/>
      <c r="AK106" s="1191">
        <f t="shared" si="62"/>
        <v>31</v>
      </c>
      <c r="AL106" s="1192">
        <f t="shared" si="63"/>
        <v>0</v>
      </c>
      <c r="AM106" s="1209">
        <f t="shared" si="64"/>
        <v>0</v>
      </c>
      <c r="AN106" s="1193">
        <f t="shared" si="65"/>
        <v>0</v>
      </c>
      <c r="AO106" s="3399"/>
      <c r="AP106" s="1112"/>
      <c r="AQ106" s="1194">
        <f t="shared" si="67"/>
        <v>0</v>
      </c>
      <c r="AR106" s="1194">
        <f t="shared" si="66"/>
        <v>0</v>
      </c>
    </row>
    <row r="107" spans="2:44" s="1242" customFormat="1">
      <c r="B107" s="3392" t="s">
        <v>858</v>
      </c>
      <c r="C107" s="3395" t="s">
        <v>859</v>
      </c>
      <c r="D107" s="1180" t="s">
        <v>1997</v>
      </c>
      <c r="E107" s="1210" t="s">
        <v>1994</v>
      </c>
      <c r="F107" s="1182"/>
      <c r="G107" s="1183"/>
      <c r="H107" s="1183"/>
      <c r="I107" s="1183"/>
      <c r="J107" s="1183"/>
      <c r="K107" s="1183"/>
      <c r="L107" s="1183"/>
      <c r="M107" s="1183"/>
      <c r="N107" s="1183"/>
      <c r="O107" s="1183"/>
      <c r="P107" s="1183"/>
      <c r="Q107" s="1183"/>
      <c r="R107" s="1183"/>
      <c r="S107" s="1183"/>
      <c r="T107" s="1183"/>
      <c r="U107" s="1183"/>
      <c r="V107" s="1183"/>
      <c r="W107" s="1183"/>
      <c r="X107" s="1183"/>
      <c r="Y107" s="1183"/>
      <c r="Z107" s="1183"/>
      <c r="AA107" s="1183"/>
      <c r="AB107" s="1183"/>
      <c r="AC107" s="1183"/>
      <c r="AD107" s="1183"/>
      <c r="AE107" s="1183"/>
      <c r="AF107" s="1183"/>
      <c r="AG107" s="1211"/>
      <c r="AH107" s="1211"/>
      <c r="AI107" s="1211"/>
      <c r="AJ107" s="1211"/>
      <c r="AK107" s="1212"/>
      <c r="AL107" s="1194"/>
      <c r="AM107" s="1213"/>
      <c r="AN107" s="1214"/>
      <c r="AO107" s="3399"/>
      <c r="AP107" s="1112"/>
      <c r="AQ107" s="1116"/>
      <c r="AR107" s="1116"/>
    </row>
    <row r="108" spans="2:44" s="1242" customFormat="1">
      <c r="B108" s="3393"/>
      <c r="C108" s="3396"/>
      <c r="D108" s="1215" t="s">
        <v>1981</v>
      </c>
      <c r="E108" s="1187"/>
      <c r="F108" s="1245" t="s">
        <v>864</v>
      </c>
      <c r="G108" s="1252"/>
      <c r="H108" s="1252"/>
      <c r="I108" s="1252"/>
      <c r="J108" s="1252"/>
      <c r="K108" s="1252" t="s">
        <v>864</v>
      </c>
      <c r="L108" s="1252" t="s">
        <v>864</v>
      </c>
      <c r="M108" s="1252" t="s">
        <v>864</v>
      </c>
      <c r="N108" s="1252"/>
      <c r="O108" s="1252"/>
      <c r="P108" s="1252"/>
      <c r="Q108" s="1252"/>
      <c r="R108" s="1252" t="s">
        <v>864</v>
      </c>
      <c r="S108" s="1252" t="s">
        <v>864</v>
      </c>
      <c r="T108" s="1252" t="s">
        <v>864</v>
      </c>
      <c r="U108" s="1252"/>
      <c r="V108" s="1252"/>
      <c r="W108" s="1252"/>
      <c r="X108" s="1252"/>
      <c r="Y108" s="1252" t="s">
        <v>864</v>
      </c>
      <c r="Z108" s="1252" t="s">
        <v>864</v>
      </c>
      <c r="AA108" s="1252" t="s">
        <v>864</v>
      </c>
      <c r="AB108" s="1252"/>
      <c r="AC108" s="1252"/>
      <c r="AD108" s="1252"/>
      <c r="AE108" s="1252"/>
      <c r="AF108" s="1252" t="s">
        <v>864</v>
      </c>
      <c r="AG108" s="1252" t="s">
        <v>864</v>
      </c>
      <c r="AH108" s="1252" t="s">
        <v>864</v>
      </c>
      <c r="AI108" s="1252"/>
      <c r="AJ108" s="1252"/>
      <c r="AK108" s="1191">
        <f>IF(D108="","",COUNT($F$98:$AJ$98)-AL108)</f>
        <v>31</v>
      </c>
      <c r="AL108" s="1192">
        <f>IF(D108="","",AQ108+AR108)</f>
        <v>0</v>
      </c>
      <c r="AM108" s="1192">
        <f>IF(D108="","",COUNTIF(F108:AJ108,"休"))</f>
        <v>13</v>
      </c>
      <c r="AN108" s="1193">
        <f>IF(D108="","",IFERROR(ROUND(AM108/AK108,3),""))</f>
        <v>0.41899999999999998</v>
      </c>
      <c r="AO108" s="3399"/>
      <c r="AP108" s="1112"/>
      <c r="AQ108" s="1194">
        <f>+COUNTIF(F108:AJ108,"－")</f>
        <v>0</v>
      </c>
      <c r="AR108" s="1194">
        <f>+COUNTIF(F108:AJ108,"外")</f>
        <v>0</v>
      </c>
    </row>
    <row r="109" spans="2:44" s="1242" customFormat="1">
      <c r="B109" s="3393"/>
      <c r="C109" s="3396"/>
      <c r="D109" s="1195" t="s">
        <v>1982</v>
      </c>
      <c r="E109" s="1216"/>
      <c r="F109" s="1254"/>
      <c r="G109" s="1207" t="s">
        <v>864</v>
      </c>
      <c r="H109" s="1219" t="s">
        <v>864</v>
      </c>
      <c r="I109" s="1219" t="s">
        <v>864</v>
      </c>
      <c r="J109" s="1207"/>
      <c r="K109" s="1207"/>
      <c r="L109" s="1207"/>
      <c r="M109" s="1207"/>
      <c r="N109" s="1207" t="s">
        <v>864</v>
      </c>
      <c r="O109" s="1219" t="s">
        <v>864</v>
      </c>
      <c r="P109" s="1219" t="s">
        <v>864</v>
      </c>
      <c r="Q109" s="1219"/>
      <c r="R109" s="1219"/>
      <c r="S109" s="1207"/>
      <c r="T109" s="1207"/>
      <c r="U109" s="1207" t="s">
        <v>864</v>
      </c>
      <c r="V109" s="1219" t="s">
        <v>864</v>
      </c>
      <c r="W109" s="1219" t="s">
        <v>864</v>
      </c>
      <c r="X109" s="1207"/>
      <c r="Y109" s="1207"/>
      <c r="Z109" s="1207"/>
      <c r="AA109" s="1207"/>
      <c r="AB109" s="1207" t="s">
        <v>864</v>
      </c>
      <c r="AC109" s="1219" t="s">
        <v>864</v>
      </c>
      <c r="AD109" s="1219" t="s">
        <v>864</v>
      </c>
      <c r="AE109" s="1207"/>
      <c r="AF109" s="1207"/>
      <c r="AG109" s="1207"/>
      <c r="AH109" s="1207"/>
      <c r="AI109" s="1207" t="s">
        <v>864</v>
      </c>
      <c r="AJ109" s="1207"/>
      <c r="AK109" s="1191">
        <f t="shared" ref="AK109:AK111" si="68">IF(D109="","",COUNT($F$98:$AJ$98)-AL109)</f>
        <v>31</v>
      </c>
      <c r="AL109" s="1192">
        <f t="shared" ref="AL109:AL111" si="69">IF(D109="","",AQ109+AR109)</f>
        <v>0</v>
      </c>
      <c r="AM109" s="1192">
        <f t="shared" ref="AM109:AM111" si="70">IF(D109="","",COUNTIF(F109:AJ109,"休"))</f>
        <v>13</v>
      </c>
      <c r="AN109" s="1193">
        <f t="shared" ref="AN109:AN111" si="71">IF(D109="","",IFERROR(ROUND(AM109/AK109,3),""))</f>
        <v>0.41899999999999998</v>
      </c>
      <c r="AO109" s="3399"/>
      <c r="AP109" s="1112"/>
      <c r="AQ109" s="1194">
        <f>+COUNTIF(F109:AJ109,"－")</f>
        <v>0</v>
      </c>
      <c r="AR109" s="1194">
        <f>+COUNTIF(F109:AJ109,"外")</f>
        <v>0</v>
      </c>
    </row>
    <row r="110" spans="2:44" s="1242" customFormat="1">
      <c r="B110" s="3393"/>
      <c r="C110" s="3396"/>
      <c r="D110" s="1112"/>
      <c r="E110" s="1216"/>
      <c r="F110" s="1247"/>
      <c r="G110" s="1197"/>
      <c r="H110" s="1197"/>
      <c r="I110" s="1197"/>
      <c r="J110" s="1197"/>
      <c r="K110" s="1197"/>
      <c r="L110" s="1197"/>
      <c r="M110" s="1197"/>
      <c r="N110" s="1197"/>
      <c r="O110" s="1197"/>
      <c r="P110" s="1197"/>
      <c r="Q110" s="1197"/>
      <c r="R110" s="1197"/>
      <c r="S110" s="1197"/>
      <c r="T110" s="1197"/>
      <c r="U110" s="1197"/>
      <c r="V110" s="1197"/>
      <c r="W110" s="1197"/>
      <c r="X110" s="1197"/>
      <c r="Y110" s="1197"/>
      <c r="Z110" s="1197"/>
      <c r="AA110" s="1197"/>
      <c r="AB110" s="1197"/>
      <c r="AC110" s="1197"/>
      <c r="AD110" s="1197"/>
      <c r="AE110" s="1197"/>
      <c r="AF110" s="1197"/>
      <c r="AG110" s="1198"/>
      <c r="AH110" s="1198"/>
      <c r="AI110" s="1198"/>
      <c r="AJ110" s="1198"/>
      <c r="AK110" s="1191" t="str">
        <f t="shared" si="68"/>
        <v/>
      </c>
      <c r="AL110" s="1192" t="str">
        <f t="shared" si="69"/>
        <v/>
      </c>
      <c r="AM110" s="1192" t="str">
        <f t="shared" si="70"/>
        <v/>
      </c>
      <c r="AN110" s="1193" t="str">
        <f t="shared" si="71"/>
        <v/>
      </c>
      <c r="AO110" s="3399"/>
      <c r="AP110" s="1112"/>
      <c r="AQ110" s="1194">
        <f>+COUNTIF(F110:AJ110,"－")</f>
        <v>0</v>
      </c>
      <c r="AR110" s="1194">
        <f>+COUNTIF(F110:AJ110,"外")</f>
        <v>0</v>
      </c>
    </row>
    <row r="111" spans="2:44" s="1242" customFormat="1">
      <c r="B111" s="3393"/>
      <c r="C111" s="3397"/>
      <c r="D111" s="1217"/>
      <c r="E111" s="1218"/>
      <c r="F111" s="1260"/>
      <c r="G111" s="1219"/>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190"/>
      <c r="AH111" s="1190"/>
      <c r="AI111" s="1190"/>
      <c r="AJ111" s="1190"/>
      <c r="AK111" s="1191" t="str">
        <f t="shared" si="68"/>
        <v/>
      </c>
      <c r="AL111" s="1192" t="str">
        <f t="shared" si="69"/>
        <v/>
      </c>
      <c r="AM111" s="1192" t="str">
        <f t="shared" si="70"/>
        <v/>
      </c>
      <c r="AN111" s="1193" t="str">
        <f t="shared" si="71"/>
        <v/>
      </c>
      <c r="AO111" s="3399"/>
      <c r="AP111" s="1112"/>
      <c r="AQ111" s="1194">
        <f>+COUNTIF(F111:AJ111,"－")</f>
        <v>0</v>
      </c>
      <c r="AR111" s="1194">
        <f>+COUNTIF(F111:AJ111,"外")</f>
        <v>0</v>
      </c>
    </row>
    <row r="112" spans="2:44" s="1242" customFormat="1">
      <c r="B112" s="3393"/>
      <c r="C112" s="3395" t="s">
        <v>860</v>
      </c>
      <c r="D112" s="1180" t="s">
        <v>1972</v>
      </c>
      <c r="E112" s="1220" t="s">
        <v>1994</v>
      </c>
      <c r="F112" s="1182"/>
      <c r="G112" s="1183"/>
      <c r="H112" s="1183"/>
      <c r="I112" s="1183"/>
      <c r="J112" s="1183"/>
      <c r="K112" s="1183"/>
      <c r="L112" s="1183"/>
      <c r="M112" s="1183"/>
      <c r="N112" s="1183"/>
      <c r="O112" s="1183"/>
      <c r="P112" s="1183"/>
      <c r="Q112" s="1183"/>
      <c r="R112" s="1183"/>
      <c r="S112" s="1183"/>
      <c r="T112" s="1183"/>
      <c r="U112" s="1183"/>
      <c r="V112" s="1183"/>
      <c r="W112" s="1183"/>
      <c r="X112" s="1183"/>
      <c r="Y112" s="1183"/>
      <c r="Z112" s="1183"/>
      <c r="AA112" s="1183"/>
      <c r="AB112" s="1183"/>
      <c r="AC112" s="1183"/>
      <c r="AD112" s="1183"/>
      <c r="AE112" s="1183"/>
      <c r="AF112" s="1183"/>
      <c r="AG112" s="1211"/>
      <c r="AH112" s="1211"/>
      <c r="AI112" s="1211"/>
      <c r="AJ112" s="1211"/>
      <c r="AK112" s="1212"/>
      <c r="AL112" s="1194"/>
      <c r="AM112" s="1221"/>
      <c r="AN112" s="1214"/>
      <c r="AO112" s="3399"/>
      <c r="AP112" s="1112"/>
      <c r="AQ112" s="1116"/>
      <c r="AR112" s="1116"/>
    </row>
    <row r="113" spans="2:44" s="1242" customFormat="1">
      <c r="B113" s="3393"/>
      <c r="C113" s="3396"/>
      <c r="D113" s="1222" t="s">
        <v>1982</v>
      </c>
      <c r="E113" s="1187"/>
      <c r="F113" s="1188" t="s">
        <v>864</v>
      </c>
      <c r="G113" s="1189"/>
      <c r="H113" s="1189" t="s">
        <v>864</v>
      </c>
      <c r="I113" s="1252"/>
      <c r="J113" s="1252" t="s">
        <v>864</v>
      </c>
      <c r="K113" s="1189"/>
      <c r="L113" s="1189" t="s">
        <v>864</v>
      </c>
      <c r="M113" s="1189"/>
      <c r="N113" s="1189" t="s">
        <v>864</v>
      </c>
      <c r="O113" s="1252"/>
      <c r="P113" s="1252" t="s">
        <v>864</v>
      </c>
      <c r="Q113" s="1189"/>
      <c r="R113" s="1189" t="s">
        <v>864</v>
      </c>
      <c r="S113" s="1189"/>
      <c r="T113" s="1189" t="s">
        <v>864</v>
      </c>
      <c r="U113" s="1252"/>
      <c r="V113" s="1189" t="s">
        <v>864</v>
      </c>
      <c r="W113" s="1252"/>
      <c r="X113" s="1252" t="s">
        <v>864</v>
      </c>
      <c r="Y113" s="1189"/>
      <c r="Z113" s="1189" t="s">
        <v>864</v>
      </c>
      <c r="AA113" s="1189"/>
      <c r="AB113" s="1189" t="s">
        <v>864</v>
      </c>
      <c r="AC113" s="1252"/>
      <c r="AD113" s="1189" t="s">
        <v>864</v>
      </c>
      <c r="AE113" s="1252"/>
      <c r="AF113" s="1252" t="s">
        <v>864</v>
      </c>
      <c r="AG113" s="1189"/>
      <c r="AH113" s="1189" t="s">
        <v>864</v>
      </c>
      <c r="AI113" s="1189"/>
      <c r="AJ113" s="1189"/>
      <c r="AK113" s="1191">
        <f>IF(D113="","",COUNT($F$98:$AJ$98)-AL113)</f>
        <v>31</v>
      </c>
      <c r="AL113" s="1192">
        <f>IF(D113="","",AQ113+AR113)</f>
        <v>0</v>
      </c>
      <c r="AM113" s="1192">
        <f>IF(D113="","",COUNTIF(F113:AJ113,"休"))</f>
        <v>15</v>
      </c>
      <c r="AN113" s="1193">
        <f>IF(D113="","",IFERROR(ROUND(AM113/AK113,3),""))</f>
        <v>0.48399999999999999</v>
      </c>
      <c r="AO113" s="3399"/>
      <c r="AP113" s="1112"/>
      <c r="AQ113" s="1194">
        <f>+COUNTIF(F113:AJ113,"－")</f>
        <v>0</v>
      </c>
      <c r="AR113" s="1194">
        <f>+COUNTIF(F113:AJ113,"外")</f>
        <v>0</v>
      </c>
    </row>
    <row r="114" spans="2:44" s="1242" customFormat="1">
      <c r="B114" s="3393"/>
      <c r="C114" s="3396"/>
      <c r="D114" s="1112"/>
      <c r="E114" s="1216"/>
      <c r="F114" s="1196"/>
      <c r="G114" s="1197"/>
      <c r="H114" s="1197"/>
      <c r="I114" s="1197"/>
      <c r="J114" s="1197"/>
      <c r="K114" s="1197"/>
      <c r="L114" s="1197"/>
      <c r="M114" s="1197"/>
      <c r="N114" s="1197"/>
      <c r="O114" s="1197"/>
      <c r="P114" s="1197"/>
      <c r="Q114" s="1197"/>
      <c r="R114" s="1197"/>
      <c r="S114" s="1197"/>
      <c r="T114" s="1197"/>
      <c r="U114" s="1197"/>
      <c r="V114" s="1197"/>
      <c r="W114" s="1197"/>
      <c r="X114" s="1197"/>
      <c r="Y114" s="1197"/>
      <c r="Z114" s="1197"/>
      <c r="AA114" s="1197"/>
      <c r="AB114" s="1197"/>
      <c r="AC114" s="1197"/>
      <c r="AD114" s="1197"/>
      <c r="AE114" s="1197"/>
      <c r="AF114" s="1197"/>
      <c r="AG114" s="1198"/>
      <c r="AH114" s="1198"/>
      <c r="AI114" s="1198"/>
      <c r="AJ114" s="1198"/>
      <c r="AK114" s="1191" t="str">
        <f t="shared" ref="AK114:AK116" si="72">IF(D114="","",COUNT($F$98:$AJ$98)-AL114)</f>
        <v/>
      </c>
      <c r="AL114" s="1192" t="str">
        <f t="shared" ref="AL114:AL116" si="73">IF(D114="","",AQ114+AR114)</f>
        <v/>
      </c>
      <c r="AM114" s="1192" t="str">
        <f t="shared" ref="AM114:AM116" si="74">IF(D114="","",COUNTIF(F114:AJ114,"休"))</f>
        <v/>
      </c>
      <c r="AN114" s="1193" t="str">
        <f t="shared" ref="AN114:AN116" si="75">IF(D114="","",IFERROR(ROUND(AM114/AK114,3),""))</f>
        <v/>
      </c>
      <c r="AO114" s="3399"/>
      <c r="AP114" s="1112"/>
      <c r="AQ114" s="1194">
        <f>+COUNTIF(F114:AJ114,"－")</f>
        <v>0</v>
      </c>
      <c r="AR114" s="1194">
        <f>+COUNTIF(F114:AJ114,"外")</f>
        <v>0</v>
      </c>
    </row>
    <row r="115" spans="2:44" s="1242" customFormat="1">
      <c r="B115" s="3393"/>
      <c r="C115" s="3396"/>
      <c r="D115" s="1224"/>
      <c r="E115" s="1216"/>
      <c r="F115" s="1196"/>
      <c r="G115" s="1197"/>
      <c r="H115" s="1197"/>
      <c r="I115" s="1197"/>
      <c r="J115" s="1197"/>
      <c r="K115" s="1197"/>
      <c r="L115" s="1197"/>
      <c r="M115" s="1197"/>
      <c r="N115" s="1197"/>
      <c r="O115" s="1197"/>
      <c r="P115" s="1197"/>
      <c r="Q115" s="1197"/>
      <c r="R115" s="1197"/>
      <c r="S115" s="1197"/>
      <c r="T115" s="1197"/>
      <c r="U115" s="1197"/>
      <c r="V115" s="1197"/>
      <c r="W115" s="1197"/>
      <c r="X115" s="1197"/>
      <c r="Y115" s="1197"/>
      <c r="Z115" s="1197"/>
      <c r="AA115" s="1197"/>
      <c r="AB115" s="1197"/>
      <c r="AC115" s="1197"/>
      <c r="AD115" s="1197"/>
      <c r="AE115" s="1197"/>
      <c r="AF115" s="1197"/>
      <c r="AG115" s="1198"/>
      <c r="AH115" s="1198"/>
      <c r="AI115" s="1198"/>
      <c r="AJ115" s="1198"/>
      <c r="AK115" s="1191" t="str">
        <f t="shared" si="72"/>
        <v/>
      </c>
      <c r="AL115" s="1192" t="str">
        <f t="shared" si="73"/>
        <v/>
      </c>
      <c r="AM115" s="1192" t="str">
        <f t="shared" si="74"/>
        <v/>
      </c>
      <c r="AN115" s="1193" t="str">
        <f t="shared" si="75"/>
        <v/>
      </c>
      <c r="AO115" s="3399"/>
      <c r="AP115" s="1112"/>
      <c r="AQ115" s="1194">
        <f>+COUNTIF(F115:AJ115,"－")</f>
        <v>0</v>
      </c>
      <c r="AR115" s="1194">
        <f>+COUNTIF(F115:AJ115,"外")</f>
        <v>0</v>
      </c>
    </row>
    <row r="116" spans="2:44" s="1242" customFormat="1" ht="14.25" thickBot="1">
      <c r="B116" s="3394"/>
      <c r="C116" s="3397"/>
      <c r="D116" s="1217"/>
      <c r="E116" s="1218"/>
      <c r="F116" s="1259"/>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26"/>
      <c r="AH116" s="1226"/>
      <c r="AI116" s="1226"/>
      <c r="AJ116" s="1226"/>
      <c r="AK116" s="1227" t="str">
        <f t="shared" si="72"/>
        <v/>
      </c>
      <c r="AL116" s="1209" t="str">
        <f t="shared" si="73"/>
        <v/>
      </c>
      <c r="AM116" s="1209" t="str">
        <f t="shared" si="74"/>
        <v/>
      </c>
      <c r="AN116" s="1193" t="str">
        <f t="shared" si="75"/>
        <v/>
      </c>
      <c r="AO116" s="3400"/>
      <c r="AP116" s="1112"/>
      <c r="AQ116" s="1194">
        <f>+COUNTIF(F116:AJ116,"－")</f>
        <v>0</v>
      </c>
      <c r="AR116" s="1194">
        <f>+COUNTIF(F116:AJ116,"外")</f>
        <v>0</v>
      </c>
    </row>
    <row r="117" spans="2:44" ht="14.25" thickBot="1">
      <c r="B117" s="1229"/>
      <c r="C117" s="1230"/>
      <c r="D117" s="1224"/>
      <c r="E117" s="1166"/>
      <c r="F117" s="1190"/>
      <c r="G117" s="1190"/>
      <c r="H117" s="1190"/>
      <c r="I117" s="1190"/>
      <c r="J117" s="1190"/>
      <c r="K117" s="1190"/>
      <c r="L117" s="1190"/>
      <c r="M117" s="1190"/>
      <c r="N117" s="1190"/>
      <c r="O117" s="1190"/>
      <c r="P117" s="1190"/>
      <c r="Q117" s="1190"/>
      <c r="R117" s="1190"/>
      <c r="S117" s="1190"/>
      <c r="T117" s="1190"/>
      <c r="U117" s="1190"/>
      <c r="V117" s="1190"/>
      <c r="W117" s="1190"/>
      <c r="X117" s="1190"/>
      <c r="Y117" s="1190"/>
      <c r="Z117" s="1190"/>
      <c r="AA117" s="1190"/>
      <c r="AB117" s="1190"/>
      <c r="AC117" s="1190"/>
      <c r="AD117" s="1190"/>
      <c r="AE117" s="1190"/>
      <c r="AF117" s="1190"/>
      <c r="AG117" s="1190"/>
      <c r="AH117" s="1190"/>
      <c r="AI117" s="1190"/>
      <c r="AJ117" s="1190"/>
      <c r="AK117" s="1231"/>
      <c r="AL117" s="1232"/>
      <c r="AN117" s="1233" t="s">
        <v>1998</v>
      </c>
      <c r="AO117" s="1234" t="str">
        <f>IF(AO101&gt;=0.285,"OK","NG")</f>
        <v>OK</v>
      </c>
      <c r="AQ117" s="1232"/>
      <c r="AR117" s="1232"/>
    </row>
    <row r="118" spans="2:44" s="1242" customFormat="1">
      <c r="E118" s="1261"/>
      <c r="F118" s="1261"/>
      <c r="G118" s="1261"/>
      <c r="H118" s="1261"/>
      <c r="I118" s="1261"/>
      <c r="J118" s="1261"/>
      <c r="K118" s="1261"/>
      <c r="L118" s="1261"/>
      <c r="M118" s="1261"/>
      <c r="N118" s="1261"/>
      <c r="O118" s="1261"/>
      <c r="P118" s="1261"/>
      <c r="Q118" s="1261"/>
      <c r="R118" s="1261"/>
      <c r="S118" s="1261"/>
      <c r="T118" s="1261"/>
      <c r="U118" s="1261"/>
      <c r="V118" s="1261"/>
      <c r="W118" s="1261"/>
      <c r="X118" s="1261"/>
      <c r="Y118" s="1261"/>
      <c r="Z118" s="1261"/>
      <c r="AA118" s="1261"/>
      <c r="AB118" s="1261"/>
      <c r="AC118" s="1261"/>
      <c r="AD118" s="1261"/>
      <c r="AE118" s="1261"/>
      <c r="AF118" s="1261"/>
      <c r="AG118" s="1261"/>
      <c r="AH118" s="1261"/>
      <c r="AI118" s="1261"/>
      <c r="AJ118" s="1261"/>
      <c r="AL118" s="1261"/>
      <c r="AN118" s="1262"/>
    </row>
    <row r="119" spans="2:44" hidden="1">
      <c r="F119" s="1113">
        <f>YEAR(F122)</f>
        <v>2025</v>
      </c>
      <c r="G119" s="1113">
        <f>MONTH(F122)</f>
        <v>11</v>
      </c>
    </row>
    <row r="120" spans="2:44">
      <c r="B120" s="3401"/>
      <c r="C120" s="3402"/>
      <c r="D120" s="3403"/>
      <c r="E120" s="1236" t="s">
        <v>1986</v>
      </c>
      <c r="F120" s="3410">
        <f>F122</f>
        <v>45962</v>
      </c>
      <c r="G120" s="3411"/>
      <c r="H120" s="3411"/>
      <c r="I120" s="3411"/>
      <c r="J120" s="3411"/>
      <c r="K120" s="3411"/>
      <c r="L120" s="3411"/>
      <c r="M120" s="3411"/>
      <c r="N120" s="3411"/>
      <c r="O120" s="3411"/>
      <c r="P120" s="3411"/>
      <c r="Q120" s="3411"/>
      <c r="R120" s="3411"/>
      <c r="S120" s="3411"/>
      <c r="T120" s="3411"/>
      <c r="U120" s="3411"/>
      <c r="V120" s="3411"/>
      <c r="W120" s="3411"/>
      <c r="X120" s="3411"/>
      <c r="Y120" s="3411"/>
      <c r="Z120" s="3411"/>
      <c r="AA120" s="3411"/>
      <c r="AB120" s="3411"/>
      <c r="AC120" s="3411"/>
      <c r="AD120" s="3411"/>
      <c r="AE120" s="3411"/>
      <c r="AF120" s="3411"/>
      <c r="AG120" s="3411"/>
      <c r="AH120" s="3411"/>
      <c r="AI120" s="3411"/>
      <c r="AJ120" s="3411"/>
      <c r="AK120" s="3413" t="s">
        <v>861</v>
      </c>
      <c r="AL120" s="3416" t="s">
        <v>862</v>
      </c>
      <c r="AM120" s="3419" t="s">
        <v>854</v>
      </c>
      <c r="AN120" s="3367" t="s">
        <v>1987</v>
      </c>
      <c r="AO120" s="3365" t="s">
        <v>1988</v>
      </c>
      <c r="AQ120" s="3388" t="s">
        <v>1989</v>
      </c>
      <c r="AR120" s="3388" t="s">
        <v>890</v>
      </c>
    </row>
    <row r="121" spans="2:44" ht="13.5" hidden="1" customHeight="1">
      <c r="B121" s="3404"/>
      <c r="C121" s="3405"/>
      <c r="D121" s="3406"/>
      <c r="E121" s="1237"/>
      <c r="F121" s="1173">
        <f>DATE($F119,$G119,1)</f>
        <v>45962</v>
      </c>
      <c r="G121" s="1173">
        <f t="shared" ref="G121:AJ121" si="76">F121+1</f>
        <v>45963</v>
      </c>
      <c r="H121" s="1173">
        <f t="shared" si="76"/>
        <v>45964</v>
      </c>
      <c r="I121" s="1173">
        <f t="shared" si="76"/>
        <v>45965</v>
      </c>
      <c r="J121" s="1173">
        <f t="shared" si="76"/>
        <v>45966</v>
      </c>
      <c r="K121" s="1173">
        <f t="shared" si="76"/>
        <v>45967</v>
      </c>
      <c r="L121" s="1173">
        <f t="shared" si="76"/>
        <v>45968</v>
      </c>
      <c r="M121" s="1173">
        <f t="shared" si="76"/>
        <v>45969</v>
      </c>
      <c r="N121" s="1173">
        <f t="shared" si="76"/>
        <v>45970</v>
      </c>
      <c r="O121" s="1173">
        <f t="shared" si="76"/>
        <v>45971</v>
      </c>
      <c r="P121" s="1173">
        <f t="shared" si="76"/>
        <v>45972</v>
      </c>
      <c r="Q121" s="1173">
        <f t="shared" si="76"/>
        <v>45973</v>
      </c>
      <c r="R121" s="1173">
        <f t="shared" si="76"/>
        <v>45974</v>
      </c>
      <c r="S121" s="1173">
        <f t="shared" si="76"/>
        <v>45975</v>
      </c>
      <c r="T121" s="1173">
        <f t="shared" si="76"/>
        <v>45976</v>
      </c>
      <c r="U121" s="1173">
        <f t="shared" si="76"/>
        <v>45977</v>
      </c>
      <c r="V121" s="1173">
        <f t="shared" si="76"/>
        <v>45978</v>
      </c>
      <c r="W121" s="1173">
        <f t="shared" si="76"/>
        <v>45979</v>
      </c>
      <c r="X121" s="1173">
        <f t="shared" si="76"/>
        <v>45980</v>
      </c>
      <c r="Y121" s="1173">
        <f t="shared" si="76"/>
        <v>45981</v>
      </c>
      <c r="Z121" s="1173">
        <f t="shared" si="76"/>
        <v>45982</v>
      </c>
      <c r="AA121" s="1173">
        <f t="shared" si="76"/>
        <v>45983</v>
      </c>
      <c r="AB121" s="1173">
        <f t="shared" si="76"/>
        <v>45984</v>
      </c>
      <c r="AC121" s="1173">
        <f t="shared" si="76"/>
        <v>45985</v>
      </c>
      <c r="AD121" s="1173">
        <f t="shared" si="76"/>
        <v>45986</v>
      </c>
      <c r="AE121" s="1173">
        <f t="shared" si="76"/>
        <v>45987</v>
      </c>
      <c r="AF121" s="1173">
        <f t="shared" si="76"/>
        <v>45988</v>
      </c>
      <c r="AG121" s="1173">
        <f t="shared" si="76"/>
        <v>45989</v>
      </c>
      <c r="AH121" s="1173">
        <f t="shared" si="76"/>
        <v>45990</v>
      </c>
      <c r="AI121" s="1173">
        <f t="shared" si="76"/>
        <v>45991</v>
      </c>
      <c r="AJ121" s="1173">
        <f t="shared" si="76"/>
        <v>45992</v>
      </c>
      <c r="AK121" s="3414"/>
      <c r="AL121" s="3417"/>
      <c r="AM121" s="3420"/>
      <c r="AN121" s="3367"/>
      <c r="AO121" s="3365"/>
      <c r="AQ121" s="3388"/>
      <c r="AR121" s="3388"/>
    </row>
    <row r="122" spans="2:44">
      <c r="B122" s="3404"/>
      <c r="C122" s="3405"/>
      <c r="D122" s="3406"/>
      <c r="E122" s="1238" t="s">
        <v>1990</v>
      </c>
      <c r="F122" s="1239">
        <f>IF(EDATE(F97,1)&gt;$F$7,"",EDATE(F97,1))</f>
        <v>45962</v>
      </c>
      <c r="G122" s="1173">
        <f t="shared" ref="G122:AJ122" si="77">IF(G121&gt;$F$7,"",IF(F122=EOMONTH(DATE($F119,$G119,1),0),"",IF(F122="","",F122+1)))</f>
        <v>45963</v>
      </c>
      <c r="H122" s="1173">
        <f t="shared" si="77"/>
        <v>45964</v>
      </c>
      <c r="I122" s="1173">
        <f t="shared" si="77"/>
        <v>45965</v>
      </c>
      <c r="J122" s="1173">
        <f t="shared" si="77"/>
        <v>45966</v>
      </c>
      <c r="K122" s="1173">
        <f t="shared" si="77"/>
        <v>45967</v>
      </c>
      <c r="L122" s="1173">
        <f t="shared" si="77"/>
        <v>45968</v>
      </c>
      <c r="M122" s="1173">
        <f t="shared" si="77"/>
        <v>45969</v>
      </c>
      <c r="N122" s="1173">
        <f t="shared" si="77"/>
        <v>45970</v>
      </c>
      <c r="O122" s="1173">
        <f t="shared" si="77"/>
        <v>45971</v>
      </c>
      <c r="P122" s="1173">
        <f t="shared" si="77"/>
        <v>45972</v>
      </c>
      <c r="Q122" s="1173">
        <f t="shared" si="77"/>
        <v>45973</v>
      </c>
      <c r="R122" s="1173">
        <f t="shared" si="77"/>
        <v>45974</v>
      </c>
      <c r="S122" s="1173">
        <f t="shared" si="77"/>
        <v>45975</v>
      </c>
      <c r="T122" s="1173">
        <f t="shared" si="77"/>
        <v>45976</v>
      </c>
      <c r="U122" s="1173">
        <f t="shared" si="77"/>
        <v>45977</v>
      </c>
      <c r="V122" s="1173">
        <f t="shared" si="77"/>
        <v>45978</v>
      </c>
      <c r="W122" s="1173">
        <f t="shared" si="77"/>
        <v>45979</v>
      </c>
      <c r="X122" s="1173">
        <f t="shared" si="77"/>
        <v>45980</v>
      </c>
      <c r="Y122" s="1173">
        <f t="shared" si="77"/>
        <v>45981</v>
      </c>
      <c r="Z122" s="1173">
        <f t="shared" si="77"/>
        <v>45982</v>
      </c>
      <c r="AA122" s="1173">
        <f t="shared" si="77"/>
        <v>45983</v>
      </c>
      <c r="AB122" s="1173">
        <f t="shared" si="77"/>
        <v>45984</v>
      </c>
      <c r="AC122" s="1173">
        <f t="shared" si="77"/>
        <v>45985</v>
      </c>
      <c r="AD122" s="1173">
        <f t="shared" si="77"/>
        <v>45986</v>
      </c>
      <c r="AE122" s="1173">
        <f t="shared" si="77"/>
        <v>45987</v>
      </c>
      <c r="AF122" s="1173">
        <f t="shared" si="77"/>
        <v>45988</v>
      </c>
      <c r="AG122" s="1173" t="str">
        <f t="shared" si="77"/>
        <v/>
      </c>
      <c r="AH122" s="1173" t="str">
        <f t="shared" si="77"/>
        <v/>
      </c>
      <c r="AI122" s="1173" t="str">
        <f t="shared" si="77"/>
        <v/>
      </c>
      <c r="AJ122" s="1173" t="str">
        <f t="shared" si="77"/>
        <v/>
      </c>
      <c r="AK122" s="3414"/>
      <c r="AL122" s="3417"/>
      <c r="AM122" s="3420"/>
      <c r="AN122" s="3367"/>
      <c r="AO122" s="3365"/>
      <c r="AQ122" s="3388"/>
      <c r="AR122" s="3388"/>
    </row>
    <row r="123" spans="2:44" s="1242" customFormat="1">
      <c r="B123" s="3407"/>
      <c r="C123" s="3408"/>
      <c r="D123" s="3409"/>
      <c r="E123" s="1240" t="s">
        <v>846</v>
      </c>
      <c r="F123" s="1241" t="str">
        <f>IFERROR(TEXT(WEEKDAY(+F122),"aaa"),"")</f>
        <v>土</v>
      </c>
      <c r="G123" s="1241" t="str">
        <f t="shared" ref="G123:AJ123" si="78">IFERROR(TEXT(WEEKDAY(+G122),"aaa"),"")</f>
        <v>日</v>
      </c>
      <c r="H123" s="1241" t="str">
        <f t="shared" si="78"/>
        <v>月</v>
      </c>
      <c r="I123" s="1241" t="str">
        <f t="shared" si="78"/>
        <v>火</v>
      </c>
      <c r="J123" s="1241" t="str">
        <f t="shared" si="78"/>
        <v>水</v>
      </c>
      <c r="K123" s="1241" t="str">
        <f t="shared" si="78"/>
        <v>木</v>
      </c>
      <c r="L123" s="1241" t="str">
        <f t="shared" si="78"/>
        <v>金</v>
      </c>
      <c r="M123" s="1241" t="str">
        <f t="shared" si="78"/>
        <v>土</v>
      </c>
      <c r="N123" s="1241" t="str">
        <f t="shared" si="78"/>
        <v>日</v>
      </c>
      <c r="O123" s="1241" t="str">
        <f t="shared" si="78"/>
        <v>月</v>
      </c>
      <c r="P123" s="1241" t="str">
        <f t="shared" si="78"/>
        <v>火</v>
      </c>
      <c r="Q123" s="1241" t="str">
        <f t="shared" si="78"/>
        <v>水</v>
      </c>
      <c r="R123" s="1241" t="str">
        <f t="shared" si="78"/>
        <v>木</v>
      </c>
      <c r="S123" s="1241" t="str">
        <f t="shared" si="78"/>
        <v>金</v>
      </c>
      <c r="T123" s="1241" t="str">
        <f t="shared" si="78"/>
        <v>土</v>
      </c>
      <c r="U123" s="1241" t="str">
        <f t="shared" si="78"/>
        <v>日</v>
      </c>
      <c r="V123" s="1241" t="str">
        <f t="shared" si="78"/>
        <v>月</v>
      </c>
      <c r="W123" s="1241" t="str">
        <f t="shared" si="78"/>
        <v>火</v>
      </c>
      <c r="X123" s="1241" t="str">
        <f t="shared" si="78"/>
        <v>水</v>
      </c>
      <c r="Y123" s="1241" t="str">
        <f t="shared" si="78"/>
        <v>木</v>
      </c>
      <c r="Z123" s="1241" t="str">
        <f t="shared" si="78"/>
        <v>金</v>
      </c>
      <c r="AA123" s="1241" t="str">
        <f t="shared" si="78"/>
        <v>土</v>
      </c>
      <c r="AB123" s="1241" t="str">
        <f t="shared" si="78"/>
        <v>日</v>
      </c>
      <c r="AC123" s="1241" t="str">
        <f t="shared" si="78"/>
        <v>月</v>
      </c>
      <c r="AD123" s="1241" t="str">
        <f t="shared" si="78"/>
        <v>火</v>
      </c>
      <c r="AE123" s="1241" t="str">
        <f t="shared" si="78"/>
        <v>水</v>
      </c>
      <c r="AF123" s="1241" t="str">
        <f t="shared" si="78"/>
        <v>木</v>
      </c>
      <c r="AG123" s="1241" t="str">
        <f t="shared" si="78"/>
        <v/>
      </c>
      <c r="AH123" s="1241" t="str">
        <f t="shared" si="78"/>
        <v/>
      </c>
      <c r="AI123" s="1241" t="str">
        <f t="shared" si="78"/>
        <v/>
      </c>
      <c r="AJ123" s="1241" t="str">
        <f t="shared" si="78"/>
        <v/>
      </c>
      <c r="AK123" s="3414"/>
      <c r="AL123" s="3417"/>
      <c r="AM123" s="3420"/>
      <c r="AN123" s="3367"/>
      <c r="AO123" s="3365"/>
      <c r="AP123" s="1112"/>
      <c r="AQ123" s="3388"/>
      <c r="AR123" s="3388"/>
    </row>
    <row r="124" spans="2:44" s="1242" customFormat="1" ht="21" customHeight="1">
      <c r="B124" s="1243" t="s">
        <v>1991</v>
      </c>
      <c r="C124" s="1244" t="s">
        <v>1992</v>
      </c>
      <c r="D124" s="1180" t="s">
        <v>1993</v>
      </c>
      <c r="E124" s="1181" t="s">
        <v>1994</v>
      </c>
      <c r="F124" s="1182"/>
      <c r="G124" s="1183"/>
      <c r="H124" s="1183"/>
      <c r="I124" s="1183"/>
      <c r="J124" s="1183"/>
      <c r="K124" s="1183"/>
      <c r="L124" s="1183"/>
      <c r="M124" s="1183"/>
      <c r="N124" s="1183"/>
      <c r="O124" s="1183"/>
      <c r="P124" s="1183"/>
      <c r="Q124" s="1183"/>
      <c r="R124" s="1183"/>
      <c r="S124" s="1183"/>
      <c r="T124" s="1183"/>
      <c r="U124" s="1183"/>
      <c r="V124" s="1183"/>
      <c r="W124" s="1183"/>
      <c r="X124" s="1183"/>
      <c r="Y124" s="1183"/>
      <c r="Z124" s="1183"/>
      <c r="AA124" s="1183"/>
      <c r="AB124" s="1183"/>
      <c r="AC124" s="1183"/>
      <c r="AD124" s="1183"/>
      <c r="AE124" s="1183"/>
      <c r="AF124" s="1183"/>
      <c r="AG124" s="1211"/>
      <c r="AH124" s="1211"/>
      <c r="AI124" s="1211"/>
      <c r="AJ124" s="1211"/>
      <c r="AK124" s="3415"/>
      <c r="AL124" s="3418"/>
      <c r="AM124" s="3421"/>
      <c r="AN124" s="1185" t="s">
        <v>2004</v>
      </c>
      <c r="AO124" s="1184" t="s">
        <v>889</v>
      </c>
      <c r="AP124" s="1112"/>
      <c r="AQ124" s="3389"/>
      <c r="AR124" s="3389"/>
    </row>
    <row r="125" spans="2:44" s="1242" customFormat="1" ht="13.5" customHeight="1">
      <c r="B125" s="3392" t="s">
        <v>856</v>
      </c>
      <c r="C125" s="3395" t="s">
        <v>857</v>
      </c>
      <c r="D125" s="1186" t="s">
        <v>1981</v>
      </c>
      <c r="E125" s="1187"/>
      <c r="F125" s="1188"/>
      <c r="G125" s="1189"/>
      <c r="H125" s="1189"/>
      <c r="I125" s="1189"/>
      <c r="J125" s="1252" t="s">
        <v>864</v>
      </c>
      <c r="K125" s="1252" t="s">
        <v>864</v>
      </c>
      <c r="L125" s="1252"/>
      <c r="M125" s="1252"/>
      <c r="N125" s="1252"/>
      <c r="O125" s="1252"/>
      <c r="P125" s="1252"/>
      <c r="Q125" s="1252" t="s">
        <v>864</v>
      </c>
      <c r="R125" s="1252" t="s">
        <v>864</v>
      </c>
      <c r="S125" s="1252"/>
      <c r="T125" s="1252"/>
      <c r="U125" s="1252"/>
      <c r="V125" s="1252"/>
      <c r="W125" s="1252"/>
      <c r="X125" s="1252" t="s">
        <v>864</v>
      </c>
      <c r="Y125" s="1252" t="s">
        <v>864</v>
      </c>
      <c r="Z125" s="1252"/>
      <c r="AA125" s="1252"/>
      <c r="AB125" s="1252"/>
      <c r="AC125" s="1252"/>
      <c r="AD125" s="1252"/>
      <c r="AE125" s="1252" t="s">
        <v>864</v>
      </c>
      <c r="AF125" s="1252" t="s">
        <v>864</v>
      </c>
      <c r="AG125" s="1252"/>
      <c r="AH125" s="1252"/>
      <c r="AI125" s="1258"/>
      <c r="AJ125" s="1258"/>
      <c r="AK125" s="1191">
        <f>IF(D125="","",COUNT($F$122:$AJ$122)-AL125)</f>
        <v>27</v>
      </c>
      <c r="AL125" s="1192">
        <f>IF(D125="","",AQ125+AR125)</f>
        <v>0</v>
      </c>
      <c r="AM125" s="1192">
        <f>IF(D125="","",COUNTIF(F125:AJ125,"休"))</f>
        <v>8</v>
      </c>
      <c r="AN125" s="1193">
        <f>IF(D125="","",IFERROR(ROUND(AM125/AK125,3),""))</f>
        <v>0.29599999999999999</v>
      </c>
      <c r="AO125" s="3398">
        <f>ROUND(AVERAGE(AN125:AN140),3)</f>
        <v>0.36199999999999999</v>
      </c>
      <c r="AP125" s="1112"/>
      <c r="AQ125" s="1194">
        <f>+COUNTIF(F125:AJ125,"－")</f>
        <v>0</v>
      </c>
      <c r="AR125" s="1194">
        <f>+COUNTIF(F125:AJ125,"外")</f>
        <v>0</v>
      </c>
    </row>
    <row r="126" spans="2:44" s="1242" customFormat="1" ht="13.5" customHeight="1">
      <c r="B126" s="3393"/>
      <c r="C126" s="3396"/>
      <c r="D126" s="1195" t="s">
        <v>1982</v>
      </c>
      <c r="E126" s="1187"/>
      <c r="F126" s="1247"/>
      <c r="G126" s="1197"/>
      <c r="H126" s="1219" t="s">
        <v>864</v>
      </c>
      <c r="I126" s="1219" t="s">
        <v>864</v>
      </c>
      <c r="J126" s="1219"/>
      <c r="K126" s="1219"/>
      <c r="L126" s="1207"/>
      <c r="M126" s="1207"/>
      <c r="N126" s="1207"/>
      <c r="O126" s="1219" t="s">
        <v>864</v>
      </c>
      <c r="P126" s="1219" t="s">
        <v>864</v>
      </c>
      <c r="Q126" s="1219"/>
      <c r="R126" s="1219"/>
      <c r="S126" s="1207"/>
      <c r="T126" s="1207"/>
      <c r="U126" s="1207"/>
      <c r="V126" s="1219" t="s">
        <v>864</v>
      </c>
      <c r="W126" s="1219" t="s">
        <v>864</v>
      </c>
      <c r="X126" s="1219"/>
      <c r="Y126" s="1219"/>
      <c r="Z126" s="1207"/>
      <c r="AA126" s="1207"/>
      <c r="AB126" s="1207"/>
      <c r="AC126" s="1219" t="s">
        <v>864</v>
      </c>
      <c r="AD126" s="1219" t="s">
        <v>864</v>
      </c>
      <c r="AE126" s="1219"/>
      <c r="AF126" s="1219"/>
      <c r="AG126" s="1263"/>
      <c r="AH126" s="1207"/>
      <c r="AI126" s="1197"/>
      <c r="AJ126" s="1248" t="s">
        <v>864</v>
      </c>
      <c r="AK126" s="1191">
        <f t="shared" ref="AK126:AK130" si="79">IF(D126="","",COUNT($F$122:$AJ$122)-AL126)</f>
        <v>27</v>
      </c>
      <c r="AL126" s="1192">
        <f t="shared" ref="AL126:AL130" si="80">IF(D126="","",AQ126+AR126)</f>
        <v>0</v>
      </c>
      <c r="AM126" s="1192">
        <f t="shared" ref="AM126:AM130" si="81">IF(D126="","",COUNTIF(F126:AJ126,"休"))</f>
        <v>9</v>
      </c>
      <c r="AN126" s="1193">
        <f t="shared" ref="AN126:AN130" si="82">IF(D126="","",IFERROR(ROUND(AM126/AK126,3),""))</f>
        <v>0.33300000000000002</v>
      </c>
      <c r="AO126" s="3399"/>
      <c r="AP126" s="1112"/>
      <c r="AQ126" s="1194">
        <f>+COUNTIF(F126:AJ126,"－")</f>
        <v>0</v>
      </c>
      <c r="AR126" s="1194">
        <f>+COUNTIF(F126:AJ126,"外")</f>
        <v>0</v>
      </c>
    </row>
    <row r="127" spans="2:44" s="1242" customFormat="1">
      <c r="B127" s="3393"/>
      <c r="C127" s="3396"/>
      <c r="D127" s="1201" t="s">
        <v>1983</v>
      </c>
      <c r="E127" s="1187"/>
      <c r="F127" s="1247" t="s">
        <v>864</v>
      </c>
      <c r="G127" s="1197"/>
      <c r="H127" s="1197"/>
      <c r="I127" s="1197" t="s">
        <v>864</v>
      </c>
      <c r="J127" s="1197"/>
      <c r="K127" s="1197"/>
      <c r="L127" s="1197"/>
      <c r="M127" s="1197" t="s">
        <v>864</v>
      </c>
      <c r="N127" s="1197"/>
      <c r="O127" s="1197"/>
      <c r="P127" s="1197" t="s">
        <v>864</v>
      </c>
      <c r="Q127" s="1197"/>
      <c r="R127" s="1197"/>
      <c r="S127" s="1197" t="s">
        <v>864</v>
      </c>
      <c r="T127" s="1197" t="s">
        <v>864</v>
      </c>
      <c r="U127" s="1197"/>
      <c r="V127" s="1197"/>
      <c r="W127" s="1197" t="s">
        <v>864</v>
      </c>
      <c r="X127" s="1197"/>
      <c r="Y127" s="1197"/>
      <c r="Z127" s="1197"/>
      <c r="AA127" s="1197" t="s">
        <v>864</v>
      </c>
      <c r="AB127" s="1197"/>
      <c r="AC127" s="1197"/>
      <c r="AD127" s="1197" t="s">
        <v>864</v>
      </c>
      <c r="AE127" s="1197"/>
      <c r="AF127" s="1197"/>
      <c r="AG127" s="1248" t="s">
        <v>864</v>
      </c>
      <c r="AH127" s="1248" t="s">
        <v>864</v>
      </c>
      <c r="AI127" s="1248"/>
      <c r="AJ127" s="1248"/>
      <c r="AK127" s="1191">
        <f t="shared" si="79"/>
        <v>27</v>
      </c>
      <c r="AL127" s="1192">
        <f t="shared" si="80"/>
        <v>0</v>
      </c>
      <c r="AM127" s="1192">
        <f t="shared" si="81"/>
        <v>11</v>
      </c>
      <c r="AN127" s="1193">
        <f t="shared" si="82"/>
        <v>0.40699999999999997</v>
      </c>
      <c r="AO127" s="3399"/>
      <c r="AP127" s="1112"/>
      <c r="AQ127" s="1194">
        <f>+COUNTIF(F127:AJ127,"－")</f>
        <v>0</v>
      </c>
      <c r="AR127" s="1194">
        <f t="shared" ref="AR127:AR130" si="83">+COUNTIF(F127:AJ127,"外")</f>
        <v>0</v>
      </c>
    </row>
    <row r="128" spans="2:44" s="1242" customFormat="1">
      <c r="B128" s="3393"/>
      <c r="C128" s="3396"/>
      <c r="D128" s="1201" t="s">
        <v>1984</v>
      </c>
      <c r="E128" s="1202"/>
      <c r="F128" s="1247"/>
      <c r="G128" s="1197" t="s">
        <v>864</v>
      </c>
      <c r="H128" s="1197"/>
      <c r="I128" s="1197"/>
      <c r="J128" s="1197"/>
      <c r="K128" s="1197" t="s">
        <v>864</v>
      </c>
      <c r="L128" s="1197"/>
      <c r="M128" s="1197"/>
      <c r="N128" s="1197" t="s">
        <v>864</v>
      </c>
      <c r="O128" s="1197"/>
      <c r="P128" s="1197"/>
      <c r="Q128" s="1197"/>
      <c r="R128" s="1197" t="s">
        <v>864</v>
      </c>
      <c r="S128" s="1197"/>
      <c r="T128" s="1197"/>
      <c r="U128" s="1197" t="s">
        <v>864</v>
      </c>
      <c r="V128" s="1197"/>
      <c r="W128" s="1197"/>
      <c r="X128" s="1197"/>
      <c r="Y128" s="1197" t="s">
        <v>864</v>
      </c>
      <c r="Z128" s="1197"/>
      <c r="AA128" s="1197"/>
      <c r="AB128" s="1197" t="s">
        <v>864</v>
      </c>
      <c r="AC128" s="1197"/>
      <c r="AD128" s="1197"/>
      <c r="AE128" s="1197"/>
      <c r="AF128" s="1197" t="s">
        <v>864</v>
      </c>
      <c r="AG128" s="1197"/>
      <c r="AH128" s="1248"/>
      <c r="AI128" s="1248" t="s">
        <v>864</v>
      </c>
      <c r="AJ128" s="1248"/>
      <c r="AK128" s="1191">
        <f t="shared" si="79"/>
        <v>27</v>
      </c>
      <c r="AL128" s="1192">
        <f t="shared" si="80"/>
        <v>0</v>
      </c>
      <c r="AM128" s="1192">
        <f t="shared" si="81"/>
        <v>9</v>
      </c>
      <c r="AN128" s="1193">
        <f t="shared" si="82"/>
        <v>0.33300000000000002</v>
      </c>
      <c r="AO128" s="3399"/>
      <c r="AP128" s="1112"/>
      <c r="AQ128" s="1194">
        <f>+COUNTIF(F128:AJ128,"－")</f>
        <v>0</v>
      </c>
      <c r="AR128" s="1194">
        <f t="shared" si="83"/>
        <v>0</v>
      </c>
    </row>
    <row r="129" spans="2:44" s="1242" customFormat="1">
      <c r="B129" s="3393"/>
      <c r="C129" s="3396"/>
      <c r="D129" s="1201" t="s">
        <v>1985</v>
      </c>
      <c r="E129" s="1187"/>
      <c r="F129" s="1247"/>
      <c r="G129" s="1197"/>
      <c r="H129" s="1197" t="s">
        <v>864</v>
      </c>
      <c r="I129" s="1197"/>
      <c r="J129" s="1197"/>
      <c r="K129" s="1197"/>
      <c r="L129" s="1197" t="s">
        <v>864</v>
      </c>
      <c r="M129" s="1197"/>
      <c r="N129" s="1197"/>
      <c r="O129" s="1197" t="s">
        <v>864</v>
      </c>
      <c r="P129" s="1197"/>
      <c r="Q129" s="1197"/>
      <c r="R129" s="1197"/>
      <c r="S129" s="1197" t="s">
        <v>864</v>
      </c>
      <c r="T129" s="1197"/>
      <c r="U129" s="1197"/>
      <c r="V129" s="1197" t="s">
        <v>864</v>
      </c>
      <c r="W129" s="1197"/>
      <c r="X129" s="1197"/>
      <c r="Y129" s="1197"/>
      <c r="Z129" s="1197" t="s">
        <v>864</v>
      </c>
      <c r="AA129" s="1197"/>
      <c r="AB129" s="1197"/>
      <c r="AC129" s="1197" t="s">
        <v>864</v>
      </c>
      <c r="AD129" s="1197"/>
      <c r="AE129" s="1197"/>
      <c r="AF129" s="1197"/>
      <c r="AG129" s="1197" t="s">
        <v>864</v>
      </c>
      <c r="AH129" s="1197"/>
      <c r="AI129" s="1197"/>
      <c r="AJ129" s="1197" t="s">
        <v>864</v>
      </c>
      <c r="AK129" s="1191">
        <f t="shared" si="79"/>
        <v>27</v>
      </c>
      <c r="AL129" s="1192">
        <f t="shared" si="80"/>
        <v>0</v>
      </c>
      <c r="AM129" s="1192">
        <f t="shared" si="81"/>
        <v>9</v>
      </c>
      <c r="AN129" s="1193">
        <f t="shared" si="82"/>
        <v>0.33300000000000002</v>
      </c>
      <c r="AO129" s="3399"/>
      <c r="AP129" s="1112"/>
      <c r="AQ129" s="1194">
        <f t="shared" ref="AQ129:AQ130" si="84">+COUNTIF(F129:AJ129,"－")</f>
        <v>0</v>
      </c>
      <c r="AR129" s="1194">
        <f t="shared" si="83"/>
        <v>0</v>
      </c>
    </row>
    <row r="130" spans="2:44" s="1242" customFormat="1">
      <c r="B130" s="3394"/>
      <c r="C130" s="3397"/>
      <c r="D130" s="1203">
        <f>E$29</f>
        <v>0</v>
      </c>
      <c r="E130" s="1204"/>
      <c r="F130" s="1259"/>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8"/>
      <c r="AH130" s="1208"/>
      <c r="AI130" s="1208"/>
      <c r="AJ130" s="1208"/>
      <c r="AK130" s="1191">
        <f t="shared" si="79"/>
        <v>27</v>
      </c>
      <c r="AL130" s="1192">
        <f t="shared" si="80"/>
        <v>0</v>
      </c>
      <c r="AM130" s="1209">
        <f t="shared" si="81"/>
        <v>0</v>
      </c>
      <c r="AN130" s="1193">
        <f t="shared" si="82"/>
        <v>0</v>
      </c>
      <c r="AO130" s="3399"/>
      <c r="AP130" s="1112"/>
      <c r="AQ130" s="1194">
        <f t="shared" si="84"/>
        <v>0</v>
      </c>
      <c r="AR130" s="1194">
        <f t="shared" si="83"/>
        <v>0</v>
      </c>
    </row>
    <row r="131" spans="2:44" s="1242" customFormat="1">
      <c r="B131" s="3392" t="s">
        <v>858</v>
      </c>
      <c r="C131" s="3395" t="s">
        <v>859</v>
      </c>
      <c r="D131" s="1180" t="s">
        <v>1997</v>
      </c>
      <c r="E131" s="1210" t="s">
        <v>1994</v>
      </c>
      <c r="F131" s="1182"/>
      <c r="G131" s="1183"/>
      <c r="H131" s="1183"/>
      <c r="I131" s="1183"/>
      <c r="J131" s="1183"/>
      <c r="K131" s="1183"/>
      <c r="L131" s="1183"/>
      <c r="M131" s="1183"/>
      <c r="N131" s="1183"/>
      <c r="O131" s="1183"/>
      <c r="P131" s="1183"/>
      <c r="Q131" s="1183"/>
      <c r="R131" s="1183"/>
      <c r="S131" s="1183"/>
      <c r="T131" s="1183"/>
      <c r="U131" s="1183"/>
      <c r="V131" s="1183"/>
      <c r="W131" s="1183"/>
      <c r="X131" s="1183"/>
      <c r="Y131" s="1183"/>
      <c r="Z131" s="1183"/>
      <c r="AA131" s="1183"/>
      <c r="AB131" s="1183"/>
      <c r="AC131" s="1183"/>
      <c r="AD131" s="1183"/>
      <c r="AE131" s="1183"/>
      <c r="AF131" s="1183"/>
      <c r="AG131" s="1211"/>
      <c r="AH131" s="1211"/>
      <c r="AI131" s="1211"/>
      <c r="AJ131" s="1211"/>
      <c r="AK131" s="1212"/>
      <c r="AL131" s="1194"/>
      <c r="AM131" s="1213"/>
      <c r="AN131" s="1214"/>
      <c r="AO131" s="3399"/>
      <c r="AP131" s="1112"/>
      <c r="AQ131" s="1116"/>
      <c r="AR131" s="1116"/>
    </row>
    <row r="132" spans="2:44" s="1242" customFormat="1">
      <c r="B132" s="3393"/>
      <c r="C132" s="3396"/>
      <c r="D132" s="1215" t="s">
        <v>1981</v>
      </c>
      <c r="E132" s="1187"/>
      <c r="F132" s="1245"/>
      <c r="G132" s="1252"/>
      <c r="H132" s="1252"/>
      <c r="I132" s="1252" t="s">
        <v>864</v>
      </c>
      <c r="J132" s="1252" t="s">
        <v>864</v>
      </c>
      <c r="K132" s="1252" t="s">
        <v>864</v>
      </c>
      <c r="L132" s="1252"/>
      <c r="M132" s="1252"/>
      <c r="N132" s="1252"/>
      <c r="O132" s="1252"/>
      <c r="P132" s="1252" t="s">
        <v>864</v>
      </c>
      <c r="Q132" s="1252" t="s">
        <v>864</v>
      </c>
      <c r="R132" s="1252" t="s">
        <v>864</v>
      </c>
      <c r="S132" s="1252"/>
      <c r="T132" s="1252"/>
      <c r="U132" s="1252"/>
      <c r="V132" s="1252"/>
      <c r="W132" s="1252" t="s">
        <v>864</v>
      </c>
      <c r="X132" s="1252" t="s">
        <v>864</v>
      </c>
      <c r="Y132" s="1252" t="s">
        <v>864</v>
      </c>
      <c r="Z132" s="1252"/>
      <c r="AA132" s="1252"/>
      <c r="AB132" s="1252"/>
      <c r="AC132" s="1252"/>
      <c r="AD132" s="1252" t="s">
        <v>864</v>
      </c>
      <c r="AE132" s="1252" t="s">
        <v>864</v>
      </c>
      <c r="AF132" s="1252" t="s">
        <v>864</v>
      </c>
      <c r="AG132" s="1252"/>
      <c r="AH132" s="1252"/>
      <c r="AI132" s="1252"/>
      <c r="AJ132" s="1252"/>
      <c r="AK132" s="1191">
        <f>IF(D132="","",COUNT($F$122:$AJ$122)-AL132)</f>
        <v>27</v>
      </c>
      <c r="AL132" s="1192">
        <f>IF(D132="","",AQ132+AR132)</f>
        <v>0</v>
      </c>
      <c r="AM132" s="1192">
        <f>IF(D132="","",COUNTIF(F132:AJ132,"休"))</f>
        <v>12</v>
      </c>
      <c r="AN132" s="1193">
        <f>IF(D132="","",IFERROR(ROUND(AM132/AK132,3),""))</f>
        <v>0.44400000000000001</v>
      </c>
      <c r="AO132" s="3399"/>
      <c r="AP132" s="1112"/>
      <c r="AQ132" s="1194">
        <f>+COUNTIF(F132:AJ132,"－")</f>
        <v>0</v>
      </c>
      <c r="AR132" s="1194">
        <f>+COUNTIF(F132:AJ132,"外")</f>
        <v>0</v>
      </c>
    </row>
    <row r="133" spans="2:44" s="1242" customFormat="1">
      <c r="B133" s="3393"/>
      <c r="C133" s="3396"/>
      <c r="D133" s="1195" t="s">
        <v>1982</v>
      </c>
      <c r="E133" s="1216"/>
      <c r="F133" s="1254" t="s">
        <v>864</v>
      </c>
      <c r="G133" s="1207" t="s">
        <v>864</v>
      </c>
      <c r="H133" s="1219"/>
      <c r="I133" s="1219"/>
      <c r="J133" s="1207"/>
      <c r="K133" s="1207"/>
      <c r="L133" s="1207" t="s">
        <v>864</v>
      </c>
      <c r="M133" s="1207" t="s">
        <v>864</v>
      </c>
      <c r="N133" s="1207" t="s">
        <v>864</v>
      </c>
      <c r="O133" s="1219"/>
      <c r="P133" s="1219"/>
      <c r="Q133" s="1219"/>
      <c r="R133" s="1219"/>
      <c r="S133" s="1207" t="s">
        <v>864</v>
      </c>
      <c r="T133" s="1207" t="s">
        <v>864</v>
      </c>
      <c r="U133" s="1207" t="s">
        <v>864</v>
      </c>
      <c r="V133" s="1219"/>
      <c r="W133" s="1219"/>
      <c r="X133" s="1207"/>
      <c r="Y133" s="1207"/>
      <c r="Z133" s="1207" t="s">
        <v>864</v>
      </c>
      <c r="AA133" s="1207" t="s">
        <v>864</v>
      </c>
      <c r="AB133" s="1207" t="s">
        <v>864</v>
      </c>
      <c r="AC133" s="1219"/>
      <c r="AD133" s="1219"/>
      <c r="AE133" s="1207"/>
      <c r="AF133" s="1207"/>
      <c r="AG133" s="1207" t="s">
        <v>864</v>
      </c>
      <c r="AH133" s="1207" t="s">
        <v>864</v>
      </c>
      <c r="AI133" s="1207" t="s">
        <v>864</v>
      </c>
      <c r="AJ133" s="1207"/>
      <c r="AK133" s="1191">
        <f t="shared" ref="AK133:AK135" si="85">IF(D133="","",COUNT($F$122:$AJ$122)-AL133)</f>
        <v>27</v>
      </c>
      <c r="AL133" s="1192">
        <f t="shared" ref="AL133:AL135" si="86">IF(D133="","",AQ133+AR133)</f>
        <v>0</v>
      </c>
      <c r="AM133" s="1192">
        <f t="shared" ref="AM133:AM135" si="87">IF(D133="","",COUNTIF(F133:AJ133,"休"))</f>
        <v>14</v>
      </c>
      <c r="AN133" s="1193">
        <f t="shared" ref="AN133:AN135" si="88">IF(D133="","",IFERROR(ROUND(AM133/AK133,3),""))</f>
        <v>0.51900000000000002</v>
      </c>
      <c r="AO133" s="3399"/>
      <c r="AP133" s="1112"/>
      <c r="AQ133" s="1194">
        <f>+COUNTIF(F133:AJ133,"－")</f>
        <v>0</v>
      </c>
      <c r="AR133" s="1194">
        <f>+COUNTIF(F133:AJ133,"外")</f>
        <v>0</v>
      </c>
    </row>
    <row r="134" spans="2:44" s="1242" customFormat="1">
      <c r="B134" s="3393"/>
      <c r="C134" s="3396"/>
      <c r="D134" s="1112"/>
      <c r="E134" s="1216"/>
      <c r="F134" s="1247"/>
      <c r="G134" s="1197"/>
      <c r="H134" s="1197"/>
      <c r="I134" s="1197"/>
      <c r="J134" s="1197"/>
      <c r="K134" s="1197"/>
      <c r="L134" s="1197"/>
      <c r="M134" s="1197"/>
      <c r="N134" s="1197"/>
      <c r="O134" s="1197"/>
      <c r="P134" s="1197"/>
      <c r="Q134" s="1197"/>
      <c r="R134" s="1197"/>
      <c r="S134" s="1197"/>
      <c r="T134" s="1197"/>
      <c r="U134" s="1197"/>
      <c r="V134" s="1197"/>
      <c r="W134" s="1197"/>
      <c r="X134" s="1197"/>
      <c r="Y134" s="1197"/>
      <c r="Z134" s="1197"/>
      <c r="AA134" s="1197"/>
      <c r="AB134" s="1197"/>
      <c r="AC134" s="1197"/>
      <c r="AD134" s="1197"/>
      <c r="AE134" s="1197"/>
      <c r="AF134" s="1197"/>
      <c r="AG134" s="1198"/>
      <c r="AH134" s="1198"/>
      <c r="AI134" s="1198"/>
      <c r="AJ134" s="1198"/>
      <c r="AK134" s="1191" t="str">
        <f t="shared" si="85"/>
        <v/>
      </c>
      <c r="AL134" s="1192" t="str">
        <f t="shared" si="86"/>
        <v/>
      </c>
      <c r="AM134" s="1192" t="str">
        <f t="shared" si="87"/>
        <v/>
      </c>
      <c r="AN134" s="1193" t="str">
        <f t="shared" si="88"/>
        <v/>
      </c>
      <c r="AO134" s="3399"/>
      <c r="AP134" s="1112"/>
      <c r="AQ134" s="1194">
        <f>+COUNTIF(F134:AJ134,"－")</f>
        <v>0</v>
      </c>
      <c r="AR134" s="1194">
        <f>+COUNTIF(F134:AJ134,"外")</f>
        <v>0</v>
      </c>
    </row>
    <row r="135" spans="2:44" s="1242" customFormat="1">
      <c r="B135" s="3393"/>
      <c r="C135" s="3397"/>
      <c r="D135" s="1217"/>
      <c r="E135" s="1218"/>
      <c r="F135" s="1260"/>
      <c r="G135" s="1219"/>
      <c r="H135" s="1219"/>
      <c r="I135" s="1219"/>
      <c r="J135" s="1219"/>
      <c r="K135" s="1219"/>
      <c r="L135" s="1219"/>
      <c r="M135" s="1219"/>
      <c r="N135" s="1219"/>
      <c r="O135" s="1219"/>
      <c r="P135" s="1219"/>
      <c r="Q135" s="1219"/>
      <c r="R135" s="1219"/>
      <c r="S135" s="1219"/>
      <c r="T135" s="1219"/>
      <c r="U135" s="1219"/>
      <c r="V135" s="1219"/>
      <c r="W135" s="1219"/>
      <c r="X135" s="1219"/>
      <c r="Y135" s="1219"/>
      <c r="Z135" s="1219"/>
      <c r="AA135" s="1219"/>
      <c r="AB135" s="1219"/>
      <c r="AC135" s="1219"/>
      <c r="AD135" s="1219"/>
      <c r="AE135" s="1219"/>
      <c r="AF135" s="1219"/>
      <c r="AG135" s="1190"/>
      <c r="AH135" s="1190"/>
      <c r="AI135" s="1190"/>
      <c r="AJ135" s="1190"/>
      <c r="AK135" s="1191" t="str">
        <f t="shared" si="85"/>
        <v/>
      </c>
      <c r="AL135" s="1192" t="str">
        <f t="shared" si="86"/>
        <v/>
      </c>
      <c r="AM135" s="1192" t="str">
        <f t="shared" si="87"/>
        <v/>
      </c>
      <c r="AN135" s="1193" t="str">
        <f t="shared" si="88"/>
        <v/>
      </c>
      <c r="AO135" s="3399"/>
      <c r="AP135" s="1112"/>
      <c r="AQ135" s="1194">
        <f>+COUNTIF(F135:AJ135,"－")</f>
        <v>0</v>
      </c>
      <c r="AR135" s="1194">
        <f>+COUNTIF(F135:AJ135,"外")</f>
        <v>0</v>
      </c>
    </row>
    <row r="136" spans="2:44" s="1242" customFormat="1">
      <c r="B136" s="3393"/>
      <c r="C136" s="3395" t="s">
        <v>860</v>
      </c>
      <c r="D136" s="1180" t="s">
        <v>1997</v>
      </c>
      <c r="E136" s="1220" t="s">
        <v>1994</v>
      </c>
      <c r="F136" s="1182"/>
      <c r="G136" s="1183"/>
      <c r="H136" s="1183"/>
      <c r="I136" s="1183"/>
      <c r="J136" s="1183"/>
      <c r="K136" s="1183"/>
      <c r="L136" s="1183"/>
      <c r="M136" s="1183"/>
      <c r="N136" s="1183"/>
      <c r="O136" s="1183"/>
      <c r="P136" s="1183"/>
      <c r="Q136" s="1183"/>
      <c r="R136" s="1183"/>
      <c r="S136" s="1183"/>
      <c r="T136" s="1183"/>
      <c r="U136" s="1183"/>
      <c r="V136" s="1183"/>
      <c r="W136" s="1183"/>
      <c r="X136" s="1183"/>
      <c r="Y136" s="1183"/>
      <c r="Z136" s="1183"/>
      <c r="AA136" s="1183"/>
      <c r="AB136" s="1183"/>
      <c r="AC136" s="1183"/>
      <c r="AD136" s="1183"/>
      <c r="AE136" s="1183"/>
      <c r="AF136" s="1183"/>
      <c r="AG136" s="1211"/>
      <c r="AH136" s="1211"/>
      <c r="AI136" s="1211"/>
      <c r="AJ136" s="1211"/>
      <c r="AK136" s="1212"/>
      <c r="AL136" s="1194"/>
      <c r="AM136" s="1221"/>
      <c r="AN136" s="1214"/>
      <c r="AO136" s="3399"/>
      <c r="AP136" s="1112"/>
      <c r="AQ136" s="1116"/>
      <c r="AR136" s="1116"/>
    </row>
    <row r="137" spans="2:44" s="1242" customFormat="1">
      <c r="B137" s="3393"/>
      <c r="C137" s="3396"/>
      <c r="D137" s="1222" t="s">
        <v>1982</v>
      </c>
      <c r="E137" s="1187"/>
      <c r="F137" s="1188" t="s">
        <v>864</v>
      </c>
      <c r="G137" s="1189"/>
      <c r="H137" s="1189" t="s">
        <v>864</v>
      </c>
      <c r="I137" s="1252"/>
      <c r="J137" s="1252" t="s">
        <v>864</v>
      </c>
      <c r="K137" s="1189"/>
      <c r="L137" s="1189" t="s">
        <v>864</v>
      </c>
      <c r="M137" s="1189"/>
      <c r="N137" s="1189" t="s">
        <v>864</v>
      </c>
      <c r="O137" s="1252"/>
      <c r="P137" s="1252" t="s">
        <v>864</v>
      </c>
      <c r="Q137" s="1189"/>
      <c r="R137" s="1189" t="s">
        <v>864</v>
      </c>
      <c r="S137" s="1189"/>
      <c r="T137" s="1189" t="s">
        <v>864</v>
      </c>
      <c r="U137" s="1252"/>
      <c r="V137" s="1252" t="s">
        <v>864</v>
      </c>
      <c r="W137" s="1189"/>
      <c r="X137" s="1189" t="s">
        <v>864</v>
      </c>
      <c r="Y137" s="1189"/>
      <c r="Z137" s="1189" t="s">
        <v>864</v>
      </c>
      <c r="AA137" s="1252"/>
      <c r="AB137" s="1252" t="s">
        <v>864</v>
      </c>
      <c r="AC137" s="1189"/>
      <c r="AD137" s="1189" t="s">
        <v>864</v>
      </c>
      <c r="AE137" s="1252"/>
      <c r="AF137" s="1252" t="s">
        <v>864</v>
      </c>
      <c r="AG137" s="1189"/>
      <c r="AH137" s="1189" t="s">
        <v>864</v>
      </c>
      <c r="AI137" s="1189"/>
      <c r="AJ137" s="1189" t="s">
        <v>864</v>
      </c>
      <c r="AK137" s="1191">
        <f>IF(D137="","",COUNT($F$122:$AJ$122)-AL137)</f>
        <v>27</v>
      </c>
      <c r="AL137" s="1192">
        <f>IF(D137="","",AQ137+AR137)</f>
        <v>0</v>
      </c>
      <c r="AM137" s="1192">
        <f>IF(D137="","",COUNTIF(F137:AJ137,"休"))</f>
        <v>16</v>
      </c>
      <c r="AN137" s="1193">
        <f>IF(D137="","",IFERROR(ROUND(AM137/AK137,3),""))</f>
        <v>0.59299999999999997</v>
      </c>
      <c r="AO137" s="3399"/>
      <c r="AP137" s="1112"/>
      <c r="AQ137" s="1194">
        <f>+COUNTIF(F137:AJ137,"－")</f>
        <v>0</v>
      </c>
      <c r="AR137" s="1194">
        <f>+COUNTIF(F137:AJ137,"外")</f>
        <v>0</v>
      </c>
    </row>
    <row r="138" spans="2:44" s="1242" customFormat="1">
      <c r="B138" s="3393"/>
      <c r="C138" s="3396"/>
      <c r="D138" s="1112"/>
      <c r="E138" s="1216"/>
      <c r="F138" s="1196"/>
      <c r="G138" s="1197"/>
      <c r="H138" s="1197"/>
      <c r="I138" s="1197"/>
      <c r="J138" s="1197"/>
      <c r="K138" s="1197"/>
      <c r="L138" s="1197"/>
      <c r="M138" s="1197"/>
      <c r="N138" s="1197"/>
      <c r="O138" s="1197"/>
      <c r="P138" s="1197"/>
      <c r="Q138" s="1197"/>
      <c r="R138" s="1197"/>
      <c r="S138" s="1197"/>
      <c r="T138" s="1197"/>
      <c r="U138" s="1197"/>
      <c r="V138" s="1197"/>
      <c r="W138" s="1197"/>
      <c r="X138" s="1197"/>
      <c r="Y138" s="1197"/>
      <c r="Z138" s="1197"/>
      <c r="AA138" s="1197"/>
      <c r="AB138" s="1197"/>
      <c r="AC138" s="1197"/>
      <c r="AD138" s="1197"/>
      <c r="AE138" s="1197"/>
      <c r="AF138" s="1197"/>
      <c r="AG138" s="1198"/>
      <c r="AH138" s="1198"/>
      <c r="AI138" s="1198"/>
      <c r="AJ138" s="1198"/>
      <c r="AK138" s="1191" t="str">
        <f t="shared" ref="AK138:AK140" si="89">IF(D138="","",COUNT($F$122:$AJ$122)-AL138)</f>
        <v/>
      </c>
      <c r="AL138" s="1192" t="str">
        <f t="shared" ref="AL138:AL140" si="90">IF(D138="","",AQ138+AR138)</f>
        <v/>
      </c>
      <c r="AM138" s="1192" t="str">
        <f t="shared" ref="AM138:AM140" si="91">IF(D138="","",COUNTIF(F138:AJ138,"休"))</f>
        <v/>
      </c>
      <c r="AN138" s="1193" t="str">
        <f t="shared" ref="AN138:AN140" si="92">IF(D138="","",IFERROR(ROUND(AM138/AK138,3),""))</f>
        <v/>
      </c>
      <c r="AO138" s="3399"/>
      <c r="AP138" s="1112"/>
      <c r="AQ138" s="1194">
        <f>+COUNTIF(F138:AJ138,"－")</f>
        <v>0</v>
      </c>
      <c r="AR138" s="1194">
        <f>+COUNTIF(F138:AJ138,"外")</f>
        <v>0</v>
      </c>
    </row>
    <row r="139" spans="2:44" s="1242" customFormat="1">
      <c r="B139" s="3393"/>
      <c r="C139" s="3396"/>
      <c r="D139" s="1224"/>
      <c r="E139" s="1216"/>
      <c r="F139" s="1196"/>
      <c r="G139" s="1197"/>
      <c r="H139" s="1197"/>
      <c r="I139" s="1197"/>
      <c r="J139" s="1197"/>
      <c r="K139" s="1197"/>
      <c r="L139" s="1197"/>
      <c r="M139" s="1197"/>
      <c r="N139" s="1197"/>
      <c r="O139" s="1197"/>
      <c r="P139" s="1197"/>
      <c r="Q139" s="1197"/>
      <c r="R139" s="1197"/>
      <c r="S139" s="1197"/>
      <c r="T139" s="1197"/>
      <c r="U139" s="1197"/>
      <c r="V139" s="1197"/>
      <c r="W139" s="1197"/>
      <c r="X139" s="1197"/>
      <c r="Y139" s="1197"/>
      <c r="Z139" s="1197"/>
      <c r="AA139" s="1197"/>
      <c r="AB139" s="1197"/>
      <c r="AC139" s="1197"/>
      <c r="AD139" s="1197"/>
      <c r="AE139" s="1197"/>
      <c r="AF139" s="1197"/>
      <c r="AG139" s="1198"/>
      <c r="AH139" s="1198"/>
      <c r="AI139" s="1198"/>
      <c r="AJ139" s="1198"/>
      <c r="AK139" s="1191" t="str">
        <f t="shared" si="89"/>
        <v/>
      </c>
      <c r="AL139" s="1192" t="str">
        <f t="shared" si="90"/>
        <v/>
      </c>
      <c r="AM139" s="1192" t="str">
        <f t="shared" si="91"/>
        <v/>
      </c>
      <c r="AN139" s="1193" t="str">
        <f t="shared" si="92"/>
        <v/>
      </c>
      <c r="AO139" s="3399"/>
      <c r="AP139" s="1112"/>
      <c r="AQ139" s="1194">
        <f>+COUNTIF(F139:AJ139,"－")</f>
        <v>0</v>
      </c>
      <c r="AR139" s="1194">
        <f>+COUNTIF(F139:AJ139,"外")</f>
        <v>0</v>
      </c>
    </row>
    <row r="140" spans="2:44" s="1242" customFormat="1" ht="14.25" thickBot="1">
      <c r="B140" s="3394"/>
      <c r="C140" s="3397"/>
      <c r="D140" s="1217"/>
      <c r="E140" s="1218"/>
      <c r="F140" s="1259"/>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26"/>
      <c r="AH140" s="1226"/>
      <c r="AI140" s="1226"/>
      <c r="AJ140" s="1226"/>
      <c r="AK140" s="1227" t="str">
        <f t="shared" si="89"/>
        <v/>
      </c>
      <c r="AL140" s="1209" t="str">
        <f t="shared" si="90"/>
        <v/>
      </c>
      <c r="AM140" s="1209" t="str">
        <f t="shared" si="91"/>
        <v/>
      </c>
      <c r="AN140" s="1193" t="str">
        <f t="shared" si="92"/>
        <v/>
      </c>
      <c r="AO140" s="3400"/>
      <c r="AP140" s="1112"/>
      <c r="AQ140" s="1194">
        <f>+COUNTIF(F140:AJ140,"－")</f>
        <v>0</v>
      </c>
      <c r="AR140" s="1194">
        <f>+COUNTIF(F140:AJ140,"外")</f>
        <v>0</v>
      </c>
    </row>
    <row r="141" spans="2:44" ht="14.25" thickBot="1">
      <c r="B141" s="1229"/>
      <c r="C141" s="1230"/>
      <c r="D141" s="1224"/>
      <c r="E141" s="1166"/>
      <c r="F141" s="1190"/>
      <c r="G141" s="1190"/>
      <c r="H141" s="1190"/>
      <c r="I141" s="1190"/>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231"/>
      <c r="AL141" s="1232"/>
      <c r="AN141" s="1233" t="s">
        <v>1998</v>
      </c>
      <c r="AO141" s="1234" t="str">
        <f>IF(AO125&gt;=0.285,"OK","NG")</f>
        <v>OK</v>
      </c>
      <c r="AQ141" s="1232"/>
      <c r="AR141" s="1232"/>
    </row>
    <row r="142" spans="2:44">
      <c r="B142" s="1229"/>
      <c r="C142" s="1230"/>
      <c r="D142" s="1224"/>
      <c r="E142" s="1166"/>
      <c r="F142" s="1190"/>
      <c r="G142" s="1190"/>
      <c r="H142" s="1190"/>
      <c r="I142" s="1190"/>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231"/>
      <c r="AL142" s="1232"/>
      <c r="AN142" s="1264"/>
      <c r="AO142" s="1193"/>
      <c r="AQ142" s="1232"/>
      <c r="AR142" s="1232"/>
    </row>
    <row r="143" spans="2:44" hidden="1">
      <c r="F143" s="1113" t="e">
        <f>YEAR(F146)</f>
        <v>#VALUE!</v>
      </c>
      <c r="G143" s="1113" t="e">
        <f>MONTH(F146)</f>
        <v>#VALUE!</v>
      </c>
    </row>
    <row r="144" spans="2:44">
      <c r="B144" s="3401"/>
      <c r="C144" s="3402"/>
      <c r="D144" s="3403"/>
      <c r="E144" s="1236" t="s">
        <v>1986</v>
      </c>
      <c r="F144" s="3410" t="str">
        <f>F146</f>
        <v/>
      </c>
      <c r="G144" s="3411"/>
      <c r="H144" s="3411"/>
      <c r="I144" s="3411"/>
      <c r="J144" s="3411"/>
      <c r="K144" s="3411"/>
      <c r="L144" s="3411"/>
      <c r="M144" s="3411"/>
      <c r="N144" s="3411"/>
      <c r="O144" s="3411"/>
      <c r="P144" s="3411"/>
      <c r="Q144" s="3411"/>
      <c r="R144" s="3411"/>
      <c r="S144" s="3411"/>
      <c r="T144" s="3411"/>
      <c r="U144" s="3411"/>
      <c r="V144" s="3411"/>
      <c r="W144" s="3411"/>
      <c r="X144" s="3411"/>
      <c r="Y144" s="3411"/>
      <c r="Z144" s="3411"/>
      <c r="AA144" s="3411"/>
      <c r="AB144" s="3411"/>
      <c r="AC144" s="3411"/>
      <c r="AD144" s="3411"/>
      <c r="AE144" s="3411"/>
      <c r="AF144" s="3411"/>
      <c r="AG144" s="3411"/>
      <c r="AH144" s="3411"/>
      <c r="AI144" s="3411"/>
      <c r="AJ144" s="3411"/>
      <c r="AK144" s="3413" t="s">
        <v>861</v>
      </c>
      <c r="AL144" s="3416" t="s">
        <v>862</v>
      </c>
      <c r="AM144" s="3419" t="s">
        <v>854</v>
      </c>
      <c r="AN144" s="3367" t="s">
        <v>1987</v>
      </c>
      <c r="AO144" s="3365" t="s">
        <v>1988</v>
      </c>
      <c r="AQ144" s="3388" t="s">
        <v>2007</v>
      </c>
      <c r="AR144" s="3388" t="s">
        <v>890</v>
      </c>
    </row>
    <row r="145" spans="2:44" ht="13.5" hidden="1" customHeight="1">
      <c r="B145" s="3404"/>
      <c r="C145" s="3405"/>
      <c r="D145" s="3406"/>
      <c r="E145" s="1237"/>
      <c r="F145" s="1173" t="e">
        <f>DATE($F143,$G143,1)</f>
        <v>#VALUE!</v>
      </c>
      <c r="G145" s="1173" t="e">
        <f t="shared" ref="G145:AJ145" si="93">F145+1</f>
        <v>#VALUE!</v>
      </c>
      <c r="H145" s="1173" t="e">
        <f t="shared" si="93"/>
        <v>#VALUE!</v>
      </c>
      <c r="I145" s="1173" t="e">
        <f t="shared" si="93"/>
        <v>#VALUE!</v>
      </c>
      <c r="J145" s="1173" t="e">
        <f t="shared" si="93"/>
        <v>#VALUE!</v>
      </c>
      <c r="K145" s="1173" t="e">
        <f t="shared" si="93"/>
        <v>#VALUE!</v>
      </c>
      <c r="L145" s="1173" t="e">
        <f t="shared" si="93"/>
        <v>#VALUE!</v>
      </c>
      <c r="M145" s="1173" t="e">
        <f t="shared" si="93"/>
        <v>#VALUE!</v>
      </c>
      <c r="N145" s="1173" t="e">
        <f t="shared" si="93"/>
        <v>#VALUE!</v>
      </c>
      <c r="O145" s="1173" t="e">
        <f t="shared" si="93"/>
        <v>#VALUE!</v>
      </c>
      <c r="P145" s="1173" t="e">
        <f t="shared" si="93"/>
        <v>#VALUE!</v>
      </c>
      <c r="Q145" s="1173" t="e">
        <f t="shared" si="93"/>
        <v>#VALUE!</v>
      </c>
      <c r="R145" s="1173" t="e">
        <f t="shared" si="93"/>
        <v>#VALUE!</v>
      </c>
      <c r="S145" s="1173" t="e">
        <f t="shared" si="93"/>
        <v>#VALUE!</v>
      </c>
      <c r="T145" s="1173" t="e">
        <f t="shared" si="93"/>
        <v>#VALUE!</v>
      </c>
      <c r="U145" s="1173" t="e">
        <f t="shared" si="93"/>
        <v>#VALUE!</v>
      </c>
      <c r="V145" s="1173" t="e">
        <f t="shared" si="93"/>
        <v>#VALUE!</v>
      </c>
      <c r="W145" s="1173" t="e">
        <f t="shared" si="93"/>
        <v>#VALUE!</v>
      </c>
      <c r="X145" s="1173" t="e">
        <f t="shared" si="93"/>
        <v>#VALUE!</v>
      </c>
      <c r="Y145" s="1173" t="e">
        <f t="shared" si="93"/>
        <v>#VALUE!</v>
      </c>
      <c r="Z145" s="1173" t="e">
        <f t="shared" si="93"/>
        <v>#VALUE!</v>
      </c>
      <c r="AA145" s="1173" t="e">
        <f t="shared" si="93"/>
        <v>#VALUE!</v>
      </c>
      <c r="AB145" s="1173" t="e">
        <f t="shared" si="93"/>
        <v>#VALUE!</v>
      </c>
      <c r="AC145" s="1173" t="e">
        <f t="shared" si="93"/>
        <v>#VALUE!</v>
      </c>
      <c r="AD145" s="1173" t="e">
        <f t="shared" si="93"/>
        <v>#VALUE!</v>
      </c>
      <c r="AE145" s="1173" t="e">
        <f t="shared" si="93"/>
        <v>#VALUE!</v>
      </c>
      <c r="AF145" s="1173" t="e">
        <f t="shared" si="93"/>
        <v>#VALUE!</v>
      </c>
      <c r="AG145" s="1173" t="e">
        <f t="shared" si="93"/>
        <v>#VALUE!</v>
      </c>
      <c r="AH145" s="1173" t="e">
        <f t="shared" si="93"/>
        <v>#VALUE!</v>
      </c>
      <c r="AI145" s="1173" t="e">
        <f t="shared" si="93"/>
        <v>#VALUE!</v>
      </c>
      <c r="AJ145" s="1173" t="e">
        <f t="shared" si="93"/>
        <v>#VALUE!</v>
      </c>
      <c r="AK145" s="3414"/>
      <c r="AL145" s="3417"/>
      <c r="AM145" s="3420"/>
      <c r="AN145" s="3367"/>
      <c r="AO145" s="3365"/>
      <c r="AQ145" s="3388"/>
      <c r="AR145" s="3388"/>
    </row>
    <row r="146" spans="2:44">
      <c r="B146" s="3404"/>
      <c r="C146" s="3405"/>
      <c r="D146" s="3406"/>
      <c r="E146" s="1238" t="s">
        <v>1990</v>
      </c>
      <c r="F146" s="1239" t="str">
        <f>IF(EDATE(F121,1)&gt;$F$7,"",EDATE(F121,1))</f>
        <v/>
      </c>
      <c r="G146" s="1173" t="e">
        <f t="shared" ref="G146:AJ146" si="94">IF(G145&gt;$F$7,"",IF(F146=EOMONTH(DATE($F143,$G143,1),0),"",IF(F146="","",F146+1)))</f>
        <v>#VALUE!</v>
      </c>
      <c r="H146" s="1173" t="e">
        <f t="shared" si="94"/>
        <v>#VALUE!</v>
      </c>
      <c r="I146" s="1173" t="e">
        <f t="shared" si="94"/>
        <v>#VALUE!</v>
      </c>
      <c r="J146" s="1173" t="e">
        <f t="shared" si="94"/>
        <v>#VALUE!</v>
      </c>
      <c r="K146" s="1173" t="e">
        <f t="shared" si="94"/>
        <v>#VALUE!</v>
      </c>
      <c r="L146" s="1173" t="e">
        <f t="shared" si="94"/>
        <v>#VALUE!</v>
      </c>
      <c r="M146" s="1173" t="e">
        <f t="shared" si="94"/>
        <v>#VALUE!</v>
      </c>
      <c r="N146" s="1173" t="e">
        <f t="shared" si="94"/>
        <v>#VALUE!</v>
      </c>
      <c r="O146" s="1173" t="e">
        <f t="shared" si="94"/>
        <v>#VALUE!</v>
      </c>
      <c r="P146" s="1173" t="e">
        <f t="shared" si="94"/>
        <v>#VALUE!</v>
      </c>
      <c r="Q146" s="1173" t="e">
        <f t="shared" si="94"/>
        <v>#VALUE!</v>
      </c>
      <c r="R146" s="1173" t="e">
        <f t="shared" si="94"/>
        <v>#VALUE!</v>
      </c>
      <c r="S146" s="1173" t="e">
        <f t="shared" si="94"/>
        <v>#VALUE!</v>
      </c>
      <c r="T146" s="1173" t="e">
        <f t="shared" si="94"/>
        <v>#VALUE!</v>
      </c>
      <c r="U146" s="1173" t="e">
        <f t="shared" si="94"/>
        <v>#VALUE!</v>
      </c>
      <c r="V146" s="1173" t="e">
        <f t="shared" si="94"/>
        <v>#VALUE!</v>
      </c>
      <c r="W146" s="1173" t="e">
        <f t="shared" si="94"/>
        <v>#VALUE!</v>
      </c>
      <c r="X146" s="1173" t="e">
        <f t="shared" si="94"/>
        <v>#VALUE!</v>
      </c>
      <c r="Y146" s="1173" t="e">
        <f t="shared" si="94"/>
        <v>#VALUE!</v>
      </c>
      <c r="Z146" s="1173" t="e">
        <f t="shared" si="94"/>
        <v>#VALUE!</v>
      </c>
      <c r="AA146" s="1173" t="e">
        <f t="shared" si="94"/>
        <v>#VALUE!</v>
      </c>
      <c r="AB146" s="1173" t="e">
        <f t="shared" si="94"/>
        <v>#VALUE!</v>
      </c>
      <c r="AC146" s="1173" t="e">
        <f t="shared" si="94"/>
        <v>#VALUE!</v>
      </c>
      <c r="AD146" s="1173" t="e">
        <f t="shared" si="94"/>
        <v>#VALUE!</v>
      </c>
      <c r="AE146" s="1173" t="e">
        <f t="shared" si="94"/>
        <v>#VALUE!</v>
      </c>
      <c r="AF146" s="1173" t="e">
        <f t="shared" si="94"/>
        <v>#VALUE!</v>
      </c>
      <c r="AG146" s="1173" t="e">
        <f t="shared" si="94"/>
        <v>#VALUE!</v>
      </c>
      <c r="AH146" s="1173" t="e">
        <f t="shared" si="94"/>
        <v>#VALUE!</v>
      </c>
      <c r="AI146" s="1173" t="e">
        <f t="shared" si="94"/>
        <v>#VALUE!</v>
      </c>
      <c r="AJ146" s="1173" t="e">
        <f t="shared" si="94"/>
        <v>#VALUE!</v>
      </c>
      <c r="AK146" s="3414"/>
      <c r="AL146" s="3417"/>
      <c r="AM146" s="3420"/>
      <c r="AN146" s="3367"/>
      <c r="AO146" s="3365"/>
      <c r="AQ146" s="3388"/>
      <c r="AR146" s="3388"/>
    </row>
    <row r="147" spans="2:44" s="1242" customFormat="1">
      <c r="B147" s="3407"/>
      <c r="C147" s="3408"/>
      <c r="D147" s="3409"/>
      <c r="E147" s="1240" t="s">
        <v>846</v>
      </c>
      <c r="F147" s="1241" t="str">
        <f>IFERROR(TEXT(WEEKDAY(+F146),"aaa"),"")</f>
        <v/>
      </c>
      <c r="G147" s="1241" t="str">
        <f t="shared" ref="G147:AJ147" si="95">IFERROR(TEXT(WEEKDAY(+G146),"aaa"),"")</f>
        <v/>
      </c>
      <c r="H147" s="1241" t="str">
        <f t="shared" si="95"/>
        <v/>
      </c>
      <c r="I147" s="1241" t="str">
        <f t="shared" si="95"/>
        <v/>
      </c>
      <c r="J147" s="1241" t="str">
        <f t="shared" si="95"/>
        <v/>
      </c>
      <c r="K147" s="1241" t="str">
        <f t="shared" si="95"/>
        <v/>
      </c>
      <c r="L147" s="1241" t="str">
        <f t="shared" si="95"/>
        <v/>
      </c>
      <c r="M147" s="1241" t="str">
        <f t="shared" si="95"/>
        <v/>
      </c>
      <c r="N147" s="1241" t="str">
        <f t="shared" si="95"/>
        <v/>
      </c>
      <c r="O147" s="1241" t="str">
        <f t="shared" si="95"/>
        <v/>
      </c>
      <c r="P147" s="1241" t="str">
        <f t="shared" si="95"/>
        <v/>
      </c>
      <c r="Q147" s="1241" t="str">
        <f t="shared" si="95"/>
        <v/>
      </c>
      <c r="R147" s="1241" t="str">
        <f t="shared" si="95"/>
        <v/>
      </c>
      <c r="S147" s="1241" t="str">
        <f t="shared" si="95"/>
        <v/>
      </c>
      <c r="T147" s="1241" t="str">
        <f t="shared" si="95"/>
        <v/>
      </c>
      <c r="U147" s="1241" t="str">
        <f t="shared" si="95"/>
        <v/>
      </c>
      <c r="V147" s="1241" t="str">
        <f t="shared" si="95"/>
        <v/>
      </c>
      <c r="W147" s="1241" t="str">
        <f t="shared" si="95"/>
        <v/>
      </c>
      <c r="X147" s="1241" t="str">
        <f t="shared" si="95"/>
        <v/>
      </c>
      <c r="Y147" s="1241" t="str">
        <f t="shared" si="95"/>
        <v/>
      </c>
      <c r="Z147" s="1241" t="str">
        <f t="shared" si="95"/>
        <v/>
      </c>
      <c r="AA147" s="1241" t="str">
        <f t="shared" si="95"/>
        <v/>
      </c>
      <c r="AB147" s="1241" t="str">
        <f t="shared" si="95"/>
        <v/>
      </c>
      <c r="AC147" s="1241" t="str">
        <f t="shared" si="95"/>
        <v/>
      </c>
      <c r="AD147" s="1241" t="str">
        <f t="shared" si="95"/>
        <v/>
      </c>
      <c r="AE147" s="1241" t="str">
        <f t="shared" si="95"/>
        <v/>
      </c>
      <c r="AF147" s="1241" t="str">
        <f t="shared" si="95"/>
        <v/>
      </c>
      <c r="AG147" s="1241" t="str">
        <f t="shared" si="95"/>
        <v/>
      </c>
      <c r="AH147" s="1241" t="str">
        <f t="shared" si="95"/>
        <v/>
      </c>
      <c r="AI147" s="1241" t="str">
        <f t="shared" si="95"/>
        <v/>
      </c>
      <c r="AJ147" s="1241" t="str">
        <f t="shared" si="95"/>
        <v/>
      </c>
      <c r="AK147" s="3414"/>
      <c r="AL147" s="3417"/>
      <c r="AM147" s="3420"/>
      <c r="AN147" s="3367"/>
      <c r="AO147" s="3365"/>
      <c r="AP147" s="1112"/>
      <c r="AQ147" s="3388"/>
      <c r="AR147" s="3388"/>
    </row>
    <row r="148" spans="2:44" s="1242" customFormat="1" ht="21" customHeight="1">
      <c r="B148" s="1243" t="s">
        <v>1991</v>
      </c>
      <c r="C148" s="1244" t="s">
        <v>1992</v>
      </c>
      <c r="D148" s="1180" t="s">
        <v>1997</v>
      </c>
      <c r="E148" s="1181" t="s">
        <v>1994</v>
      </c>
      <c r="F148" s="1182"/>
      <c r="G148" s="1183"/>
      <c r="H148" s="1183"/>
      <c r="I148" s="1183"/>
      <c r="J148" s="1183"/>
      <c r="K148" s="1183"/>
      <c r="L148" s="1183"/>
      <c r="M148" s="1183"/>
      <c r="N148" s="1183"/>
      <c r="O148" s="1183"/>
      <c r="P148" s="1183"/>
      <c r="Q148" s="1183"/>
      <c r="R148" s="1183"/>
      <c r="S148" s="1183"/>
      <c r="T148" s="1183"/>
      <c r="U148" s="1183"/>
      <c r="V148" s="1183"/>
      <c r="W148" s="1183"/>
      <c r="X148" s="1183"/>
      <c r="Y148" s="1183"/>
      <c r="Z148" s="1183"/>
      <c r="AA148" s="1183"/>
      <c r="AB148" s="1183"/>
      <c r="AC148" s="1183"/>
      <c r="AD148" s="1183"/>
      <c r="AE148" s="1183"/>
      <c r="AF148" s="1183"/>
      <c r="AG148" s="1211"/>
      <c r="AH148" s="1211"/>
      <c r="AI148" s="1211"/>
      <c r="AJ148" s="1211"/>
      <c r="AK148" s="3415"/>
      <c r="AL148" s="3418"/>
      <c r="AM148" s="3421"/>
      <c r="AN148" s="1185" t="s">
        <v>2004</v>
      </c>
      <c r="AO148" s="1184" t="s">
        <v>889</v>
      </c>
      <c r="AP148" s="1112"/>
      <c r="AQ148" s="3389"/>
      <c r="AR148" s="3389"/>
    </row>
    <row r="149" spans="2:44" s="1242" customFormat="1" ht="13.5" customHeight="1">
      <c r="B149" s="3392" t="s">
        <v>856</v>
      </c>
      <c r="C149" s="3395" t="s">
        <v>857</v>
      </c>
      <c r="D149" s="1186" t="s">
        <v>1981</v>
      </c>
      <c r="E149" s="1187"/>
      <c r="F149" s="1188"/>
      <c r="G149" s="1189" t="s">
        <v>864</v>
      </c>
      <c r="H149" s="1189" t="s">
        <v>864</v>
      </c>
      <c r="I149" s="1189"/>
      <c r="J149" s="1252"/>
      <c r="K149" s="1252"/>
      <c r="L149" s="1252"/>
      <c r="M149" s="1252"/>
      <c r="N149" s="1189" t="s">
        <v>864</v>
      </c>
      <c r="O149" s="1189" t="s">
        <v>864</v>
      </c>
      <c r="P149" s="1252"/>
      <c r="Q149" s="1252"/>
      <c r="R149" s="1252"/>
      <c r="S149" s="1252"/>
      <c r="T149" s="1252"/>
      <c r="U149" s="1189" t="s">
        <v>864</v>
      </c>
      <c r="V149" s="1189" t="s">
        <v>864</v>
      </c>
      <c r="W149" s="1252"/>
      <c r="X149" s="1252"/>
      <c r="Y149" s="1252"/>
      <c r="Z149" s="1252"/>
      <c r="AA149" s="1252"/>
      <c r="AB149" s="1189" t="s">
        <v>864</v>
      </c>
      <c r="AC149" s="1189" t="s">
        <v>864</v>
      </c>
      <c r="AD149" s="1252"/>
      <c r="AE149" s="1252"/>
      <c r="AF149" s="1252"/>
      <c r="AG149" s="1252"/>
      <c r="AH149" s="1252"/>
      <c r="AI149" s="1258" t="s">
        <v>864</v>
      </c>
      <c r="AJ149" s="1258"/>
      <c r="AK149" s="1191">
        <f>IF(D149="","",COUNT($F$146:$AJ$146)-AL149)</f>
        <v>0</v>
      </c>
      <c r="AL149" s="1192">
        <f>IF(D149="","",AQ149+AR149)</f>
        <v>0</v>
      </c>
      <c r="AM149" s="1192">
        <f>IF(D149="","",COUNTIF(F149:AJ149,"休"))</f>
        <v>9</v>
      </c>
      <c r="AN149" s="1193" t="str">
        <f>IF(D149="","",IFERROR(ROUND(AM149/AK149,3),""))</f>
        <v/>
      </c>
      <c r="AO149" s="3398" t="e">
        <f>ROUND(AVERAGE(AN149:AN164),3)</f>
        <v>#DIV/0!</v>
      </c>
      <c r="AP149" s="1112"/>
      <c r="AQ149" s="1194">
        <f>+COUNTIF(F149:AJ149,"－")</f>
        <v>0</v>
      </c>
      <c r="AR149" s="1194">
        <f>+COUNTIF(F149:AJ149,"外")</f>
        <v>0</v>
      </c>
    </row>
    <row r="150" spans="2:44" s="1242" customFormat="1" ht="13.5" customHeight="1">
      <c r="B150" s="3393"/>
      <c r="C150" s="3396"/>
      <c r="D150" s="1195" t="s">
        <v>1982</v>
      </c>
      <c r="E150" s="1187"/>
      <c r="F150" s="1247"/>
      <c r="G150" s="1197"/>
      <c r="H150" s="1219"/>
      <c r="I150" s="1219"/>
      <c r="J150" s="1219"/>
      <c r="K150" s="1219"/>
      <c r="L150" s="1207" t="s">
        <v>864</v>
      </c>
      <c r="M150" s="1207" t="s">
        <v>864</v>
      </c>
      <c r="N150" s="1207"/>
      <c r="O150" s="1219"/>
      <c r="P150" s="1219"/>
      <c r="Q150" s="1219"/>
      <c r="R150" s="1219"/>
      <c r="S150" s="1207" t="s">
        <v>864</v>
      </c>
      <c r="T150" s="1207" t="s">
        <v>864</v>
      </c>
      <c r="U150" s="1207"/>
      <c r="V150" s="1219"/>
      <c r="W150" s="1219"/>
      <c r="X150" s="1219"/>
      <c r="Y150" s="1219"/>
      <c r="Z150" s="1207" t="s">
        <v>864</v>
      </c>
      <c r="AA150" s="1207" t="s">
        <v>864</v>
      </c>
      <c r="AB150" s="1207"/>
      <c r="AC150" s="1219"/>
      <c r="AD150" s="1219"/>
      <c r="AE150" s="1219"/>
      <c r="AF150" s="1219"/>
      <c r="AG150" s="1207" t="s">
        <v>864</v>
      </c>
      <c r="AH150" s="1207" t="s">
        <v>864</v>
      </c>
      <c r="AI150" s="1197"/>
      <c r="AJ150" s="1248"/>
      <c r="AK150" s="1191">
        <f t="shared" ref="AK150:AK154" si="96">IF(D150="","",COUNT($F$146:$AJ$146)-AL150)</f>
        <v>0</v>
      </c>
      <c r="AL150" s="1192">
        <f t="shared" ref="AL150:AL154" si="97">IF(D150="","",AQ150+AR150)</f>
        <v>0</v>
      </c>
      <c r="AM150" s="1192">
        <f t="shared" ref="AM150:AM154" si="98">IF(D150="","",COUNTIF(F150:AJ150,"休"))</f>
        <v>8</v>
      </c>
      <c r="AN150" s="1193" t="str">
        <f t="shared" ref="AN150:AN154" si="99">IF(D150="","",IFERROR(ROUND(AM150/AK150,3),""))</f>
        <v/>
      </c>
      <c r="AO150" s="3399"/>
      <c r="AP150" s="1112"/>
      <c r="AQ150" s="1194">
        <f>+COUNTIF(F150:AJ150,"－")</f>
        <v>0</v>
      </c>
      <c r="AR150" s="1194">
        <f>+COUNTIF(F150:AJ150,"外")</f>
        <v>0</v>
      </c>
    </row>
    <row r="151" spans="2:44" s="1242" customFormat="1">
      <c r="B151" s="3393"/>
      <c r="C151" s="3396"/>
      <c r="D151" s="1201" t="s">
        <v>1983</v>
      </c>
      <c r="E151" s="1187"/>
      <c r="F151" s="1247" t="s">
        <v>864</v>
      </c>
      <c r="G151" s="1197"/>
      <c r="H151" s="1197"/>
      <c r="I151" s="1197"/>
      <c r="J151" s="1197" t="s">
        <v>864</v>
      </c>
      <c r="K151" s="1197"/>
      <c r="L151" s="1197"/>
      <c r="M151" s="1197" t="s">
        <v>864</v>
      </c>
      <c r="N151" s="1197"/>
      <c r="O151" s="1197"/>
      <c r="P151" s="1197" t="s">
        <v>864</v>
      </c>
      <c r="Q151" s="1197" t="s">
        <v>864</v>
      </c>
      <c r="R151" s="1197"/>
      <c r="S151" s="1197"/>
      <c r="T151" s="1197" t="s">
        <v>864</v>
      </c>
      <c r="U151" s="1197"/>
      <c r="V151" s="1197"/>
      <c r="W151" s="1197"/>
      <c r="X151" s="1197" t="s">
        <v>864</v>
      </c>
      <c r="Y151" s="1197"/>
      <c r="Z151" s="1197"/>
      <c r="AA151" s="1197" t="s">
        <v>864</v>
      </c>
      <c r="AB151" s="1197"/>
      <c r="AC151" s="1197"/>
      <c r="AD151" s="1197" t="s">
        <v>864</v>
      </c>
      <c r="AE151" s="1197" t="s">
        <v>864</v>
      </c>
      <c r="AF151" s="1197"/>
      <c r="AG151" s="1248"/>
      <c r="AH151" s="1248" t="s">
        <v>864</v>
      </c>
      <c r="AI151" s="1248"/>
      <c r="AJ151" s="1248"/>
      <c r="AK151" s="1191">
        <f t="shared" si="96"/>
        <v>0</v>
      </c>
      <c r="AL151" s="1192">
        <f t="shared" si="97"/>
        <v>0</v>
      </c>
      <c r="AM151" s="1192">
        <f t="shared" si="98"/>
        <v>11</v>
      </c>
      <c r="AN151" s="1193" t="str">
        <f t="shared" si="99"/>
        <v/>
      </c>
      <c r="AO151" s="3399"/>
      <c r="AP151" s="1112"/>
      <c r="AQ151" s="1194">
        <f>+COUNTIF(F151:AJ151,"－")</f>
        <v>0</v>
      </c>
      <c r="AR151" s="1194">
        <f t="shared" ref="AR151:AR154" si="100">+COUNTIF(F151:AJ151,"外")</f>
        <v>0</v>
      </c>
    </row>
    <row r="152" spans="2:44" s="1242" customFormat="1">
      <c r="B152" s="3393"/>
      <c r="C152" s="3396"/>
      <c r="D152" s="1201" t="s">
        <v>1984</v>
      </c>
      <c r="E152" s="1202"/>
      <c r="F152" s="1247"/>
      <c r="G152" s="1197"/>
      <c r="H152" s="1197" t="s">
        <v>864</v>
      </c>
      <c r="I152" s="1197"/>
      <c r="J152" s="1197"/>
      <c r="K152" s="1197" t="s">
        <v>864</v>
      </c>
      <c r="L152" s="1197"/>
      <c r="M152" s="1197"/>
      <c r="N152" s="1197"/>
      <c r="O152" s="1197" t="s">
        <v>864</v>
      </c>
      <c r="P152" s="1197"/>
      <c r="Q152" s="1197"/>
      <c r="R152" s="1197" t="s">
        <v>864</v>
      </c>
      <c r="S152" s="1197"/>
      <c r="T152" s="1197"/>
      <c r="U152" s="1197"/>
      <c r="V152" s="1197" t="s">
        <v>864</v>
      </c>
      <c r="W152" s="1197"/>
      <c r="X152" s="1197"/>
      <c r="Y152" s="1197" t="s">
        <v>864</v>
      </c>
      <c r="Z152" s="1197"/>
      <c r="AA152" s="1197"/>
      <c r="AB152" s="1197"/>
      <c r="AC152" s="1197" t="s">
        <v>864</v>
      </c>
      <c r="AD152" s="1197"/>
      <c r="AE152" s="1197"/>
      <c r="AF152" s="1197" t="s">
        <v>864</v>
      </c>
      <c r="AG152" s="1197"/>
      <c r="AH152" s="1248"/>
      <c r="AI152" s="1248"/>
      <c r="AJ152" s="1248"/>
      <c r="AK152" s="1191">
        <f t="shared" si="96"/>
        <v>0</v>
      </c>
      <c r="AL152" s="1192">
        <f t="shared" si="97"/>
        <v>0</v>
      </c>
      <c r="AM152" s="1192">
        <f t="shared" si="98"/>
        <v>8</v>
      </c>
      <c r="AN152" s="1193" t="str">
        <f t="shared" si="99"/>
        <v/>
      </c>
      <c r="AO152" s="3399"/>
      <c r="AP152" s="1112"/>
      <c r="AQ152" s="1194">
        <f>+COUNTIF(F152:AJ152,"－")</f>
        <v>0</v>
      </c>
      <c r="AR152" s="1194">
        <f t="shared" si="100"/>
        <v>0</v>
      </c>
    </row>
    <row r="153" spans="2:44" s="1242" customFormat="1">
      <c r="B153" s="3393"/>
      <c r="C153" s="3396"/>
      <c r="D153" s="1201" t="s">
        <v>1985</v>
      </c>
      <c r="E153" s="1187"/>
      <c r="F153" s="1247"/>
      <c r="G153" s="1197"/>
      <c r="H153" s="1197"/>
      <c r="I153" s="1197" t="s">
        <v>864</v>
      </c>
      <c r="J153" s="1197"/>
      <c r="K153" s="1197"/>
      <c r="L153" s="1197" t="s">
        <v>864</v>
      </c>
      <c r="M153" s="1197"/>
      <c r="N153" s="1197"/>
      <c r="O153" s="1197"/>
      <c r="P153" s="1197" t="s">
        <v>864</v>
      </c>
      <c r="Q153" s="1197"/>
      <c r="R153" s="1197"/>
      <c r="S153" s="1197" t="s">
        <v>864</v>
      </c>
      <c r="T153" s="1197"/>
      <c r="U153" s="1197"/>
      <c r="V153" s="1197"/>
      <c r="W153" s="1197" t="s">
        <v>864</v>
      </c>
      <c r="X153" s="1197"/>
      <c r="Y153" s="1197"/>
      <c r="Z153" s="1197" t="s">
        <v>864</v>
      </c>
      <c r="AA153" s="1197"/>
      <c r="AB153" s="1197"/>
      <c r="AC153" s="1197"/>
      <c r="AD153" s="1197" t="s">
        <v>864</v>
      </c>
      <c r="AE153" s="1197"/>
      <c r="AF153" s="1197"/>
      <c r="AG153" s="1197" t="s">
        <v>864</v>
      </c>
      <c r="AH153" s="1197"/>
      <c r="AI153" s="1197"/>
      <c r="AJ153" s="1197"/>
      <c r="AK153" s="1191">
        <f t="shared" si="96"/>
        <v>0</v>
      </c>
      <c r="AL153" s="1192">
        <f t="shared" si="97"/>
        <v>0</v>
      </c>
      <c r="AM153" s="1192">
        <f t="shared" si="98"/>
        <v>8</v>
      </c>
      <c r="AN153" s="1193" t="str">
        <f t="shared" si="99"/>
        <v/>
      </c>
      <c r="AO153" s="3399"/>
      <c r="AP153" s="1112"/>
      <c r="AQ153" s="1194">
        <f t="shared" ref="AQ153:AQ154" si="101">+COUNTIF(F153:AJ153,"－")</f>
        <v>0</v>
      </c>
      <c r="AR153" s="1194">
        <f t="shared" si="100"/>
        <v>0</v>
      </c>
    </row>
    <row r="154" spans="2:44" s="1242" customFormat="1">
      <c r="B154" s="3394"/>
      <c r="C154" s="3397"/>
      <c r="D154" s="1203">
        <f>E$29</f>
        <v>0</v>
      </c>
      <c r="E154" s="1204"/>
      <c r="F154" s="1259"/>
      <c r="G154" s="1207"/>
      <c r="H154" s="1207"/>
      <c r="I154" s="1207"/>
      <c r="J154" s="1207"/>
      <c r="K154" s="1207"/>
      <c r="L154" s="1207"/>
      <c r="M154" s="1207"/>
      <c r="N154" s="1207"/>
      <c r="O154" s="1207"/>
      <c r="P154" s="1207"/>
      <c r="Q154" s="1207"/>
      <c r="R154" s="1207"/>
      <c r="S154" s="1207"/>
      <c r="T154" s="1207"/>
      <c r="U154" s="1207"/>
      <c r="V154" s="1207"/>
      <c r="W154" s="1207"/>
      <c r="X154" s="1207"/>
      <c r="Y154" s="1207"/>
      <c r="Z154" s="1207"/>
      <c r="AA154" s="1207"/>
      <c r="AB154" s="1207"/>
      <c r="AC154" s="1207"/>
      <c r="AD154" s="1207"/>
      <c r="AE154" s="1207"/>
      <c r="AF154" s="1207"/>
      <c r="AG154" s="1208"/>
      <c r="AH154" s="1208"/>
      <c r="AI154" s="1208"/>
      <c r="AJ154" s="1208"/>
      <c r="AK154" s="1191">
        <f t="shared" si="96"/>
        <v>0</v>
      </c>
      <c r="AL154" s="1192">
        <f t="shared" si="97"/>
        <v>0</v>
      </c>
      <c r="AM154" s="1209">
        <f t="shared" si="98"/>
        <v>0</v>
      </c>
      <c r="AN154" s="1193" t="str">
        <f t="shared" si="99"/>
        <v/>
      </c>
      <c r="AO154" s="3399"/>
      <c r="AP154" s="1112"/>
      <c r="AQ154" s="1194">
        <f t="shared" si="101"/>
        <v>0</v>
      </c>
      <c r="AR154" s="1194">
        <f t="shared" si="100"/>
        <v>0</v>
      </c>
    </row>
    <row r="155" spans="2:44" s="1242" customFormat="1">
      <c r="B155" s="3392" t="s">
        <v>858</v>
      </c>
      <c r="C155" s="3395" t="s">
        <v>859</v>
      </c>
      <c r="D155" s="1180" t="s">
        <v>1972</v>
      </c>
      <c r="E155" s="1210" t="s">
        <v>1994</v>
      </c>
      <c r="F155" s="1182"/>
      <c r="G155" s="1183"/>
      <c r="H155" s="1183"/>
      <c r="I155" s="1183"/>
      <c r="J155" s="1183"/>
      <c r="K155" s="1183"/>
      <c r="L155" s="1183"/>
      <c r="M155" s="1183"/>
      <c r="N155" s="1183"/>
      <c r="O155" s="1183"/>
      <c r="P155" s="1183"/>
      <c r="Q155" s="1183"/>
      <c r="R155" s="1183"/>
      <c r="S155" s="1183"/>
      <c r="T155" s="1183"/>
      <c r="U155" s="1183"/>
      <c r="V155" s="1183"/>
      <c r="W155" s="1183"/>
      <c r="X155" s="1183"/>
      <c r="Y155" s="1183"/>
      <c r="Z155" s="1183"/>
      <c r="AA155" s="1183"/>
      <c r="AB155" s="1183"/>
      <c r="AC155" s="1183"/>
      <c r="AD155" s="1183"/>
      <c r="AE155" s="1183"/>
      <c r="AF155" s="1183"/>
      <c r="AG155" s="1211"/>
      <c r="AH155" s="1211"/>
      <c r="AI155" s="1211"/>
      <c r="AJ155" s="1211"/>
      <c r="AK155" s="1212"/>
      <c r="AL155" s="1194"/>
      <c r="AM155" s="1213"/>
      <c r="AN155" s="1214"/>
      <c r="AO155" s="3399"/>
      <c r="AP155" s="1112"/>
      <c r="AQ155" s="1116"/>
      <c r="AR155" s="1116"/>
    </row>
    <row r="156" spans="2:44" s="1242" customFormat="1">
      <c r="B156" s="3393"/>
      <c r="C156" s="3396"/>
      <c r="D156" s="1215" t="s">
        <v>1981</v>
      </c>
      <c r="E156" s="1187"/>
      <c r="F156" s="1245" t="s">
        <v>864</v>
      </c>
      <c r="G156" s="1252" t="s">
        <v>864</v>
      </c>
      <c r="H156" s="1252" t="s">
        <v>864</v>
      </c>
      <c r="I156" s="1252"/>
      <c r="J156" s="1252"/>
      <c r="K156" s="1252"/>
      <c r="L156" s="1252"/>
      <c r="M156" s="1252" t="s">
        <v>864</v>
      </c>
      <c r="N156" s="1252" t="s">
        <v>864</v>
      </c>
      <c r="O156" s="1252" t="s">
        <v>864</v>
      </c>
      <c r="P156" s="1252"/>
      <c r="Q156" s="1252"/>
      <c r="R156" s="1252"/>
      <c r="S156" s="1252"/>
      <c r="T156" s="1252" t="s">
        <v>864</v>
      </c>
      <c r="U156" s="1252" t="s">
        <v>864</v>
      </c>
      <c r="V156" s="1252" t="s">
        <v>864</v>
      </c>
      <c r="W156" s="1252"/>
      <c r="X156" s="1252"/>
      <c r="Y156" s="1252"/>
      <c r="Z156" s="1252"/>
      <c r="AA156" s="1252" t="s">
        <v>864</v>
      </c>
      <c r="AB156" s="1252" t="s">
        <v>864</v>
      </c>
      <c r="AC156" s="1252" t="s">
        <v>864</v>
      </c>
      <c r="AD156" s="1252"/>
      <c r="AE156" s="1252"/>
      <c r="AF156" s="1252"/>
      <c r="AG156" s="1252"/>
      <c r="AH156" s="1252" t="s">
        <v>864</v>
      </c>
      <c r="AI156" s="1252" t="s">
        <v>864</v>
      </c>
      <c r="AJ156" s="1252"/>
      <c r="AK156" s="1191">
        <f>IF(D156="","",COUNT($F$146:$AJ$146)-AL156)</f>
        <v>0</v>
      </c>
      <c r="AL156" s="1192">
        <f>IF(D156="","",AQ156+AR156)</f>
        <v>0</v>
      </c>
      <c r="AM156" s="1192">
        <f>IF(D156="","",COUNTIF(F156:AJ156,"休"))</f>
        <v>14</v>
      </c>
      <c r="AN156" s="1193" t="str">
        <f>IF(D156="","",IFERROR(ROUND(AM156/AK156,3),""))</f>
        <v/>
      </c>
      <c r="AO156" s="3399"/>
      <c r="AP156" s="1112"/>
      <c r="AQ156" s="1194">
        <f>+COUNTIF(F156:AJ156,"－")</f>
        <v>0</v>
      </c>
      <c r="AR156" s="1194">
        <f>+COUNTIF(F156:AJ156,"外")</f>
        <v>0</v>
      </c>
    </row>
    <row r="157" spans="2:44" s="1242" customFormat="1">
      <c r="B157" s="3393"/>
      <c r="C157" s="3396"/>
      <c r="D157" s="1195" t="s">
        <v>1982</v>
      </c>
      <c r="E157" s="1216"/>
      <c r="F157" s="1254"/>
      <c r="G157" s="1207"/>
      <c r="H157" s="1219"/>
      <c r="I157" s="1219" t="s">
        <v>864</v>
      </c>
      <c r="J157" s="1207" t="s">
        <v>864</v>
      </c>
      <c r="K157" s="1207" t="s">
        <v>864</v>
      </c>
      <c r="L157" s="1207"/>
      <c r="M157" s="1207"/>
      <c r="N157" s="1207"/>
      <c r="O157" s="1219"/>
      <c r="P157" s="1219" t="s">
        <v>864</v>
      </c>
      <c r="Q157" s="1207" t="s">
        <v>864</v>
      </c>
      <c r="R157" s="1207" t="s">
        <v>864</v>
      </c>
      <c r="S157" s="1207"/>
      <c r="T157" s="1207"/>
      <c r="U157" s="1207"/>
      <c r="V157" s="1219"/>
      <c r="W157" s="1219" t="s">
        <v>864</v>
      </c>
      <c r="X157" s="1207" t="s">
        <v>864</v>
      </c>
      <c r="Y157" s="1207" t="s">
        <v>864</v>
      </c>
      <c r="Z157" s="1207"/>
      <c r="AA157" s="1207"/>
      <c r="AB157" s="1207"/>
      <c r="AC157" s="1219"/>
      <c r="AD157" s="1219" t="s">
        <v>864</v>
      </c>
      <c r="AE157" s="1207" t="s">
        <v>864</v>
      </c>
      <c r="AF157" s="1207" t="s">
        <v>864</v>
      </c>
      <c r="AG157" s="1207"/>
      <c r="AH157" s="1207"/>
      <c r="AI157" s="1207"/>
      <c r="AJ157" s="1207"/>
      <c r="AK157" s="1191">
        <f t="shared" ref="AK157:AK159" si="102">IF(D157="","",COUNT($F$146:$AJ$146)-AL157)</f>
        <v>0</v>
      </c>
      <c r="AL157" s="1192">
        <f t="shared" ref="AL157:AL159" si="103">IF(D157="","",AQ157+AR157)</f>
        <v>0</v>
      </c>
      <c r="AM157" s="1192">
        <f t="shared" ref="AM157:AM159" si="104">IF(D157="","",COUNTIF(F157:AJ157,"休"))</f>
        <v>12</v>
      </c>
      <c r="AN157" s="1193" t="str">
        <f t="shared" ref="AN157:AN159" si="105">IF(D157="","",IFERROR(ROUND(AM157/AK157,3),""))</f>
        <v/>
      </c>
      <c r="AO157" s="3399"/>
      <c r="AP157" s="1112"/>
      <c r="AQ157" s="1194">
        <f>+COUNTIF(F157:AJ157,"－")</f>
        <v>0</v>
      </c>
      <c r="AR157" s="1194">
        <f>+COUNTIF(F157:AJ157,"外")</f>
        <v>0</v>
      </c>
    </row>
    <row r="158" spans="2:44" s="1242" customFormat="1">
      <c r="B158" s="3393"/>
      <c r="C158" s="3396"/>
      <c r="D158" s="1112"/>
      <c r="E158" s="1216"/>
      <c r="F158" s="1247"/>
      <c r="G158" s="1197"/>
      <c r="H158" s="1197"/>
      <c r="I158" s="1197"/>
      <c r="J158" s="1197"/>
      <c r="K158" s="1197"/>
      <c r="L158" s="1197"/>
      <c r="M158" s="1197"/>
      <c r="N158" s="1197"/>
      <c r="O158" s="1197"/>
      <c r="P158" s="1197"/>
      <c r="Q158" s="1197"/>
      <c r="R158" s="1197"/>
      <c r="S158" s="1197"/>
      <c r="T158" s="1197"/>
      <c r="U158" s="1197"/>
      <c r="V158" s="1197"/>
      <c r="W158" s="1197"/>
      <c r="X158" s="1197"/>
      <c r="Y158" s="1197"/>
      <c r="Z158" s="1197"/>
      <c r="AA158" s="1197"/>
      <c r="AB158" s="1197"/>
      <c r="AC158" s="1197"/>
      <c r="AD158" s="1197"/>
      <c r="AE158" s="1197"/>
      <c r="AF158" s="1197"/>
      <c r="AG158" s="1198"/>
      <c r="AH158" s="1198"/>
      <c r="AI158" s="1198"/>
      <c r="AJ158" s="1198"/>
      <c r="AK158" s="1191" t="str">
        <f t="shared" si="102"/>
        <v/>
      </c>
      <c r="AL158" s="1192" t="str">
        <f t="shared" si="103"/>
        <v/>
      </c>
      <c r="AM158" s="1192" t="str">
        <f t="shared" si="104"/>
        <v/>
      </c>
      <c r="AN158" s="1193" t="str">
        <f t="shared" si="105"/>
        <v/>
      </c>
      <c r="AO158" s="3399"/>
      <c r="AP158" s="1112"/>
      <c r="AQ158" s="1194">
        <f>+COUNTIF(F158:AJ158,"－")</f>
        <v>0</v>
      </c>
      <c r="AR158" s="1194">
        <f>+COUNTIF(F158:AJ158,"外")</f>
        <v>0</v>
      </c>
    </row>
    <row r="159" spans="2:44" s="1242" customFormat="1">
      <c r="B159" s="3393"/>
      <c r="C159" s="3397"/>
      <c r="D159" s="1217"/>
      <c r="E159" s="1218"/>
      <c r="F159" s="1260"/>
      <c r="G159" s="1219"/>
      <c r="H159" s="1219"/>
      <c r="I159" s="1219"/>
      <c r="J159" s="1219"/>
      <c r="K159" s="1219"/>
      <c r="L159" s="1219"/>
      <c r="M159" s="1219"/>
      <c r="N159" s="1219"/>
      <c r="O159" s="1219"/>
      <c r="P159" s="1219"/>
      <c r="Q159" s="1219"/>
      <c r="R159" s="1219"/>
      <c r="S159" s="1219"/>
      <c r="T159" s="1219"/>
      <c r="U159" s="1219"/>
      <c r="V159" s="1219"/>
      <c r="W159" s="1219"/>
      <c r="X159" s="1219"/>
      <c r="Y159" s="1219"/>
      <c r="Z159" s="1219"/>
      <c r="AA159" s="1219"/>
      <c r="AB159" s="1219"/>
      <c r="AC159" s="1219"/>
      <c r="AD159" s="1219"/>
      <c r="AE159" s="1219"/>
      <c r="AF159" s="1219"/>
      <c r="AG159" s="1190"/>
      <c r="AH159" s="1190"/>
      <c r="AI159" s="1190"/>
      <c r="AJ159" s="1190"/>
      <c r="AK159" s="1191" t="str">
        <f t="shared" si="102"/>
        <v/>
      </c>
      <c r="AL159" s="1192" t="str">
        <f t="shared" si="103"/>
        <v/>
      </c>
      <c r="AM159" s="1192" t="str">
        <f t="shared" si="104"/>
        <v/>
      </c>
      <c r="AN159" s="1193" t="str">
        <f t="shared" si="105"/>
        <v/>
      </c>
      <c r="AO159" s="3399"/>
      <c r="AP159" s="1112"/>
      <c r="AQ159" s="1194">
        <f>+COUNTIF(F159:AJ159,"－")</f>
        <v>0</v>
      </c>
      <c r="AR159" s="1194">
        <f>+COUNTIF(F159:AJ159,"外")</f>
        <v>0</v>
      </c>
    </row>
    <row r="160" spans="2:44" s="1242" customFormat="1">
      <c r="B160" s="3393"/>
      <c r="C160" s="3395" t="s">
        <v>860</v>
      </c>
      <c r="D160" s="1180" t="s">
        <v>1972</v>
      </c>
      <c r="E160" s="1220" t="s">
        <v>1994</v>
      </c>
      <c r="F160" s="1182"/>
      <c r="G160" s="1183"/>
      <c r="H160" s="1183"/>
      <c r="I160" s="1183"/>
      <c r="J160" s="1183"/>
      <c r="K160" s="1183"/>
      <c r="L160" s="1183"/>
      <c r="M160" s="1183"/>
      <c r="N160" s="1183"/>
      <c r="O160" s="1183"/>
      <c r="P160" s="1183"/>
      <c r="Q160" s="1183"/>
      <c r="R160" s="1183"/>
      <c r="S160" s="1183"/>
      <c r="T160" s="1183"/>
      <c r="U160" s="1183"/>
      <c r="V160" s="1183"/>
      <c r="W160" s="1183"/>
      <c r="X160" s="1183"/>
      <c r="Y160" s="1183"/>
      <c r="Z160" s="1183"/>
      <c r="AA160" s="1183"/>
      <c r="AB160" s="1183"/>
      <c r="AC160" s="1183"/>
      <c r="AD160" s="1183"/>
      <c r="AE160" s="1183"/>
      <c r="AF160" s="1183"/>
      <c r="AG160" s="1211"/>
      <c r="AH160" s="1211"/>
      <c r="AI160" s="1211"/>
      <c r="AJ160" s="1211"/>
      <c r="AK160" s="1212"/>
      <c r="AL160" s="1194"/>
      <c r="AM160" s="1221"/>
      <c r="AN160" s="1214"/>
      <c r="AO160" s="3399"/>
      <c r="AP160" s="1112"/>
      <c r="AQ160" s="1116"/>
      <c r="AR160" s="1116"/>
    </row>
    <row r="161" spans="2:44" s="1242" customFormat="1">
      <c r="B161" s="3393"/>
      <c r="C161" s="3396"/>
      <c r="D161" s="1222" t="s">
        <v>1982</v>
      </c>
      <c r="E161" s="1187"/>
      <c r="F161" s="1188"/>
      <c r="G161" s="1189" t="s">
        <v>864</v>
      </c>
      <c r="H161" s="1189"/>
      <c r="I161" s="1252" t="s">
        <v>864</v>
      </c>
      <c r="J161" s="1252"/>
      <c r="K161" s="1189" t="s">
        <v>864</v>
      </c>
      <c r="L161" s="1189"/>
      <c r="M161" s="1189" t="s">
        <v>864</v>
      </c>
      <c r="N161" s="1189"/>
      <c r="O161" s="1252" t="s">
        <v>864</v>
      </c>
      <c r="P161" s="1252"/>
      <c r="Q161" s="1189" t="s">
        <v>864</v>
      </c>
      <c r="R161" s="1189"/>
      <c r="S161" s="1189" t="s">
        <v>864</v>
      </c>
      <c r="T161" s="1189"/>
      <c r="U161" s="1252" t="s">
        <v>864</v>
      </c>
      <c r="V161" s="1252"/>
      <c r="W161" s="1189" t="s">
        <v>864</v>
      </c>
      <c r="X161" s="1189"/>
      <c r="Y161" s="1189" t="s">
        <v>864</v>
      </c>
      <c r="Z161" s="1189"/>
      <c r="AA161" s="1252" t="s">
        <v>864</v>
      </c>
      <c r="AB161" s="1252"/>
      <c r="AC161" s="1189" t="s">
        <v>864</v>
      </c>
      <c r="AD161" s="1189"/>
      <c r="AE161" s="1189" t="s">
        <v>864</v>
      </c>
      <c r="AF161" s="1189"/>
      <c r="AG161" s="1252" t="s">
        <v>864</v>
      </c>
      <c r="AH161" s="1252"/>
      <c r="AI161" s="1189" t="s">
        <v>864</v>
      </c>
      <c r="AJ161" s="1189"/>
      <c r="AK161" s="1191">
        <f>IF(D161="","",COUNT($F$146:$AJ$146)-AL161)</f>
        <v>0</v>
      </c>
      <c r="AL161" s="1192">
        <f>IF(D161="","",AQ161+AR161)</f>
        <v>0</v>
      </c>
      <c r="AM161" s="1192">
        <f>IF(D161="","",COUNTIF(F161:AJ161,"休"))</f>
        <v>15</v>
      </c>
      <c r="AN161" s="1193" t="str">
        <f>IF(D161="","",IFERROR(ROUND(AM161/AK161,3),""))</f>
        <v/>
      </c>
      <c r="AO161" s="3399"/>
      <c r="AP161" s="1112"/>
      <c r="AQ161" s="1194">
        <f>+COUNTIF(F161:AJ161,"－")</f>
        <v>0</v>
      </c>
      <c r="AR161" s="1194">
        <f>+COUNTIF(F161:AJ161,"外")</f>
        <v>0</v>
      </c>
    </row>
    <row r="162" spans="2:44" s="1242" customFormat="1">
      <c r="B162" s="3393"/>
      <c r="C162" s="3396"/>
      <c r="D162" s="1112"/>
      <c r="E162" s="1216"/>
      <c r="F162" s="1196"/>
      <c r="G162" s="1197"/>
      <c r="H162" s="1197"/>
      <c r="I162" s="1197"/>
      <c r="J162" s="1197"/>
      <c r="K162" s="1197"/>
      <c r="L162" s="1197"/>
      <c r="M162" s="1197"/>
      <c r="N162" s="1197"/>
      <c r="O162" s="1197"/>
      <c r="P162" s="1197"/>
      <c r="Q162" s="1197"/>
      <c r="R162" s="1197"/>
      <c r="S162" s="1197"/>
      <c r="T162" s="1197"/>
      <c r="U162" s="1197"/>
      <c r="V162" s="1197"/>
      <c r="W162" s="1197"/>
      <c r="X162" s="1197"/>
      <c r="Y162" s="1197"/>
      <c r="Z162" s="1197"/>
      <c r="AA162" s="1197"/>
      <c r="AB162" s="1197"/>
      <c r="AC162" s="1197"/>
      <c r="AD162" s="1197"/>
      <c r="AE162" s="1197"/>
      <c r="AF162" s="1197"/>
      <c r="AG162" s="1198"/>
      <c r="AH162" s="1198"/>
      <c r="AI162" s="1198"/>
      <c r="AJ162" s="1198"/>
      <c r="AK162" s="1191" t="str">
        <f t="shared" ref="AK162:AK164" si="106">IF(D162="","",COUNT($F$146:$AJ$146)-AL162)</f>
        <v/>
      </c>
      <c r="AL162" s="1192" t="str">
        <f t="shared" ref="AL162:AL164" si="107">IF(D162="","",AQ162+AR162)</f>
        <v/>
      </c>
      <c r="AM162" s="1192" t="str">
        <f t="shared" ref="AM162:AM164" si="108">IF(D162="","",COUNTIF(F162:AJ162,"休"))</f>
        <v/>
      </c>
      <c r="AN162" s="1193" t="str">
        <f t="shared" ref="AN162:AN164" si="109">IF(D162="","",IFERROR(ROUND(AM162/AK162,3),""))</f>
        <v/>
      </c>
      <c r="AO162" s="3399"/>
      <c r="AP162" s="1112"/>
      <c r="AQ162" s="1194">
        <f>+COUNTIF(F162:AJ162,"－")</f>
        <v>0</v>
      </c>
      <c r="AR162" s="1194">
        <f>+COUNTIF(F162:AJ162,"外")</f>
        <v>0</v>
      </c>
    </row>
    <row r="163" spans="2:44" s="1242" customFormat="1">
      <c r="B163" s="3393"/>
      <c r="C163" s="3396"/>
      <c r="D163" s="1224"/>
      <c r="E163" s="1216"/>
      <c r="F163" s="1196"/>
      <c r="G163" s="1197"/>
      <c r="H163" s="1197"/>
      <c r="I163" s="1197"/>
      <c r="J163" s="1197"/>
      <c r="K163" s="1197"/>
      <c r="L163" s="1197"/>
      <c r="M163" s="1197"/>
      <c r="N163" s="1197"/>
      <c r="O163" s="1197"/>
      <c r="P163" s="1197"/>
      <c r="Q163" s="1197"/>
      <c r="R163" s="1197"/>
      <c r="S163" s="1197"/>
      <c r="T163" s="1197"/>
      <c r="U163" s="1197"/>
      <c r="V163" s="1197"/>
      <c r="W163" s="1197"/>
      <c r="X163" s="1197"/>
      <c r="Y163" s="1197"/>
      <c r="Z163" s="1197"/>
      <c r="AA163" s="1197"/>
      <c r="AB163" s="1197"/>
      <c r="AC163" s="1197"/>
      <c r="AD163" s="1197"/>
      <c r="AE163" s="1197"/>
      <c r="AF163" s="1197"/>
      <c r="AG163" s="1198"/>
      <c r="AH163" s="1198"/>
      <c r="AI163" s="1198"/>
      <c r="AJ163" s="1198"/>
      <c r="AK163" s="1191" t="str">
        <f t="shared" si="106"/>
        <v/>
      </c>
      <c r="AL163" s="1192" t="str">
        <f t="shared" si="107"/>
        <v/>
      </c>
      <c r="AM163" s="1192" t="str">
        <f t="shared" si="108"/>
        <v/>
      </c>
      <c r="AN163" s="1193" t="str">
        <f t="shared" si="109"/>
        <v/>
      </c>
      <c r="AO163" s="3399"/>
      <c r="AP163" s="1112"/>
      <c r="AQ163" s="1194">
        <f>+COUNTIF(F163:AJ163,"－")</f>
        <v>0</v>
      </c>
      <c r="AR163" s="1194">
        <f>+COUNTIF(F163:AJ163,"外")</f>
        <v>0</v>
      </c>
    </row>
    <row r="164" spans="2:44" s="1242" customFormat="1" ht="14.25" thickBot="1">
      <c r="B164" s="3394"/>
      <c r="C164" s="3397"/>
      <c r="D164" s="1217"/>
      <c r="E164" s="1218"/>
      <c r="F164" s="1259"/>
      <c r="G164" s="1206"/>
      <c r="H164" s="1206"/>
      <c r="I164" s="1206"/>
      <c r="J164" s="1206"/>
      <c r="K164" s="1206"/>
      <c r="L164" s="1206"/>
      <c r="M164" s="1206"/>
      <c r="N164" s="1206"/>
      <c r="O164" s="1206"/>
      <c r="P164" s="1206"/>
      <c r="Q164" s="1206"/>
      <c r="R164" s="1206"/>
      <c r="S164" s="1206"/>
      <c r="T164" s="1206"/>
      <c r="U164" s="1206"/>
      <c r="V164" s="1206"/>
      <c r="W164" s="1206"/>
      <c r="X164" s="1206"/>
      <c r="Y164" s="1206"/>
      <c r="Z164" s="1206"/>
      <c r="AA164" s="1206"/>
      <c r="AB164" s="1206"/>
      <c r="AC164" s="1206"/>
      <c r="AD164" s="1206"/>
      <c r="AE164" s="1206"/>
      <c r="AF164" s="1206"/>
      <c r="AG164" s="1226"/>
      <c r="AH164" s="1226"/>
      <c r="AI164" s="1226"/>
      <c r="AJ164" s="1226"/>
      <c r="AK164" s="1227" t="str">
        <f t="shared" si="106"/>
        <v/>
      </c>
      <c r="AL164" s="1209" t="str">
        <f t="shared" si="107"/>
        <v/>
      </c>
      <c r="AM164" s="1209" t="str">
        <f t="shared" si="108"/>
        <v/>
      </c>
      <c r="AN164" s="1193" t="str">
        <f t="shared" si="109"/>
        <v/>
      </c>
      <c r="AO164" s="3400"/>
      <c r="AP164" s="1112"/>
      <c r="AQ164" s="1194">
        <f>+COUNTIF(F164:AJ164,"－")</f>
        <v>0</v>
      </c>
      <c r="AR164" s="1194">
        <f>+COUNTIF(F164:AJ164,"外")</f>
        <v>0</v>
      </c>
    </row>
    <row r="165" spans="2:44" ht="14.25" thickBot="1">
      <c r="B165" s="1229"/>
      <c r="C165" s="1230"/>
      <c r="D165" s="1224"/>
      <c r="E165" s="1166"/>
      <c r="F165" s="1190"/>
      <c r="G165" s="1190"/>
      <c r="H165" s="1190"/>
      <c r="I165" s="1190"/>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231"/>
      <c r="AL165" s="1232"/>
      <c r="AN165" s="1233" t="s">
        <v>1998</v>
      </c>
      <c r="AO165" s="1234" t="e">
        <f>IF(AO149&gt;=0.285,"OK","NG")</f>
        <v>#DIV/0!</v>
      </c>
      <c r="AQ165" s="1232"/>
      <c r="AR165" s="1232"/>
    </row>
    <row r="166" spans="2:44">
      <c r="B166" s="1229"/>
      <c r="C166" s="1230"/>
      <c r="D166" s="1224"/>
      <c r="E166" s="1166"/>
      <c r="F166" s="1190"/>
      <c r="G166" s="1190"/>
      <c r="H166" s="1190"/>
      <c r="I166" s="1190"/>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231"/>
      <c r="AL166" s="1232"/>
      <c r="AN166" s="1264"/>
      <c r="AO166" s="1193"/>
      <c r="AQ166" s="1232"/>
      <c r="AR166" s="1232"/>
    </row>
    <row r="167" spans="2:44" hidden="1">
      <c r="F167" s="1113" t="e">
        <f>YEAR(F170)</f>
        <v>#VALUE!</v>
      </c>
      <c r="G167" s="1113" t="e">
        <f>MONTH(F170)</f>
        <v>#VALUE!</v>
      </c>
    </row>
    <row r="168" spans="2:44">
      <c r="B168" s="3401"/>
      <c r="C168" s="3402"/>
      <c r="D168" s="3403"/>
      <c r="E168" s="1236" t="s">
        <v>1986</v>
      </c>
      <c r="F168" s="3410" t="e">
        <f>F170</f>
        <v>#VALUE!</v>
      </c>
      <c r="G168" s="3411"/>
      <c r="H168" s="3411"/>
      <c r="I168" s="3411"/>
      <c r="J168" s="3411"/>
      <c r="K168" s="3411"/>
      <c r="L168" s="3411"/>
      <c r="M168" s="3411"/>
      <c r="N168" s="3411"/>
      <c r="O168" s="3411"/>
      <c r="P168" s="3411"/>
      <c r="Q168" s="3411"/>
      <c r="R168" s="3411"/>
      <c r="S168" s="3411"/>
      <c r="T168" s="3411"/>
      <c r="U168" s="3411"/>
      <c r="V168" s="3411"/>
      <c r="W168" s="3411"/>
      <c r="X168" s="3411"/>
      <c r="Y168" s="3411"/>
      <c r="Z168" s="3411"/>
      <c r="AA168" s="3411"/>
      <c r="AB168" s="3411"/>
      <c r="AC168" s="3411"/>
      <c r="AD168" s="3411"/>
      <c r="AE168" s="3411"/>
      <c r="AF168" s="3411"/>
      <c r="AG168" s="3411"/>
      <c r="AH168" s="3411"/>
      <c r="AI168" s="3411"/>
      <c r="AJ168" s="3411"/>
      <c r="AK168" s="3413" t="s">
        <v>861</v>
      </c>
      <c r="AL168" s="3416" t="s">
        <v>862</v>
      </c>
      <c r="AM168" s="3419" t="s">
        <v>854</v>
      </c>
      <c r="AN168" s="3367" t="s">
        <v>1987</v>
      </c>
      <c r="AO168" s="3365" t="s">
        <v>1988</v>
      </c>
      <c r="AQ168" s="3388" t="s">
        <v>1989</v>
      </c>
      <c r="AR168" s="3388" t="s">
        <v>890</v>
      </c>
    </row>
    <row r="169" spans="2:44" ht="13.5" hidden="1" customHeight="1">
      <c r="B169" s="3404"/>
      <c r="C169" s="3405"/>
      <c r="D169" s="3406"/>
      <c r="E169" s="1237"/>
      <c r="F169" s="1173" t="e">
        <f>DATE($F167,$G167,1)</f>
        <v>#VALUE!</v>
      </c>
      <c r="G169" s="1173" t="e">
        <f t="shared" ref="G169:AJ169" si="110">F169+1</f>
        <v>#VALUE!</v>
      </c>
      <c r="H169" s="1173" t="e">
        <f t="shared" si="110"/>
        <v>#VALUE!</v>
      </c>
      <c r="I169" s="1173" t="e">
        <f t="shared" si="110"/>
        <v>#VALUE!</v>
      </c>
      <c r="J169" s="1173" t="e">
        <f t="shared" si="110"/>
        <v>#VALUE!</v>
      </c>
      <c r="K169" s="1173" t="e">
        <f t="shared" si="110"/>
        <v>#VALUE!</v>
      </c>
      <c r="L169" s="1173" t="e">
        <f t="shared" si="110"/>
        <v>#VALUE!</v>
      </c>
      <c r="M169" s="1173" t="e">
        <f t="shared" si="110"/>
        <v>#VALUE!</v>
      </c>
      <c r="N169" s="1173" t="e">
        <f t="shared" si="110"/>
        <v>#VALUE!</v>
      </c>
      <c r="O169" s="1173" t="e">
        <f t="shared" si="110"/>
        <v>#VALUE!</v>
      </c>
      <c r="P169" s="1173" t="e">
        <f t="shared" si="110"/>
        <v>#VALUE!</v>
      </c>
      <c r="Q169" s="1173" t="e">
        <f t="shared" si="110"/>
        <v>#VALUE!</v>
      </c>
      <c r="R169" s="1173" t="e">
        <f t="shared" si="110"/>
        <v>#VALUE!</v>
      </c>
      <c r="S169" s="1173" t="e">
        <f t="shared" si="110"/>
        <v>#VALUE!</v>
      </c>
      <c r="T169" s="1173" t="e">
        <f t="shared" si="110"/>
        <v>#VALUE!</v>
      </c>
      <c r="U169" s="1173" t="e">
        <f t="shared" si="110"/>
        <v>#VALUE!</v>
      </c>
      <c r="V169" s="1173" t="e">
        <f t="shared" si="110"/>
        <v>#VALUE!</v>
      </c>
      <c r="W169" s="1173" t="e">
        <f t="shared" si="110"/>
        <v>#VALUE!</v>
      </c>
      <c r="X169" s="1173" t="e">
        <f t="shared" si="110"/>
        <v>#VALUE!</v>
      </c>
      <c r="Y169" s="1173" t="e">
        <f t="shared" si="110"/>
        <v>#VALUE!</v>
      </c>
      <c r="Z169" s="1173" t="e">
        <f t="shared" si="110"/>
        <v>#VALUE!</v>
      </c>
      <c r="AA169" s="1173" t="e">
        <f t="shared" si="110"/>
        <v>#VALUE!</v>
      </c>
      <c r="AB169" s="1173" t="e">
        <f t="shared" si="110"/>
        <v>#VALUE!</v>
      </c>
      <c r="AC169" s="1173" t="e">
        <f t="shared" si="110"/>
        <v>#VALUE!</v>
      </c>
      <c r="AD169" s="1173" t="e">
        <f t="shared" si="110"/>
        <v>#VALUE!</v>
      </c>
      <c r="AE169" s="1173" t="e">
        <f t="shared" si="110"/>
        <v>#VALUE!</v>
      </c>
      <c r="AF169" s="1173" t="e">
        <f t="shared" si="110"/>
        <v>#VALUE!</v>
      </c>
      <c r="AG169" s="1173" t="e">
        <f t="shared" si="110"/>
        <v>#VALUE!</v>
      </c>
      <c r="AH169" s="1173" t="e">
        <f t="shared" si="110"/>
        <v>#VALUE!</v>
      </c>
      <c r="AI169" s="1173" t="e">
        <f t="shared" si="110"/>
        <v>#VALUE!</v>
      </c>
      <c r="AJ169" s="1173" t="e">
        <f t="shared" si="110"/>
        <v>#VALUE!</v>
      </c>
      <c r="AK169" s="3414"/>
      <c r="AL169" s="3417"/>
      <c r="AM169" s="3420"/>
      <c r="AN169" s="3367"/>
      <c r="AO169" s="3365"/>
      <c r="AQ169" s="3388"/>
      <c r="AR169" s="3388"/>
    </row>
    <row r="170" spans="2:44">
      <c r="B170" s="3404"/>
      <c r="C170" s="3405"/>
      <c r="D170" s="3406"/>
      <c r="E170" s="1238" t="s">
        <v>1990</v>
      </c>
      <c r="F170" s="1239" t="e">
        <f>IF(EDATE(F145,1)&gt;$F$7,"",EDATE(F145,1))</f>
        <v>#VALUE!</v>
      </c>
      <c r="G170" s="1173" t="e">
        <f t="shared" ref="G170:AJ170" si="111">IF(G169&gt;$F$7,"",IF(F170=EOMONTH(DATE($F167,$G167,1),0),"",IF(F170="","",F170+1)))</f>
        <v>#VALUE!</v>
      </c>
      <c r="H170" s="1173" t="e">
        <f t="shared" si="111"/>
        <v>#VALUE!</v>
      </c>
      <c r="I170" s="1173" t="e">
        <f t="shared" si="111"/>
        <v>#VALUE!</v>
      </c>
      <c r="J170" s="1173" t="e">
        <f t="shared" si="111"/>
        <v>#VALUE!</v>
      </c>
      <c r="K170" s="1173" t="e">
        <f t="shared" si="111"/>
        <v>#VALUE!</v>
      </c>
      <c r="L170" s="1173" t="e">
        <f t="shared" si="111"/>
        <v>#VALUE!</v>
      </c>
      <c r="M170" s="1173" t="e">
        <f t="shared" si="111"/>
        <v>#VALUE!</v>
      </c>
      <c r="N170" s="1173" t="e">
        <f t="shared" si="111"/>
        <v>#VALUE!</v>
      </c>
      <c r="O170" s="1173" t="e">
        <f t="shared" si="111"/>
        <v>#VALUE!</v>
      </c>
      <c r="P170" s="1173" t="e">
        <f t="shared" si="111"/>
        <v>#VALUE!</v>
      </c>
      <c r="Q170" s="1173" t="e">
        <f t="shared" si="111"/>
        <v>#VALUE!</v>
      </c>
      <c r="R170" s="1173" t="e">
        <f t="shared" si="111"/>
        <v>#VALUE!</v>
      </c>
      <c r="S170" s="1173" t="e">
        <f t="shared" si="111"/>
        <v>#VALUE!</v>
      </c>
      <c r="T170" s="1173" t="e">
        <f t="shared" si="111"/>
        <v>#VALUE!</v>
      </c>
      <c r="U170" s="1173" t="e">
        <f t="shared" si="111"/>
        <v>#VALUE!</v>
      </c>
      <c r="V170" s="1173" t="e">
        <f t="shared" si="111"/>
        <v>#VALUE!</v>
      </c>
      <c r="W170" s="1173" t="e">
        <f t="shared" si="111"/>
        <v>#VALUE!</v>
      </c>
      <c r="X170" s="1173" t="e">
        <f t="shared" si="111"/>
        <v>#VALUE!</v>
      </c>
      <c r="Y170" s="1173" t="e">
        <f t="shared" si="111"/>
        <v>#VALUE!</v>
      </c>
      <c r="Z170" s="1173" t="e">
        <f t="shared" si="111"/>
        <v>#VALUE!</v>
      </c>
      <c r="AA170" s="1173" t="e">
        <f t="shared" si="111"/>
        <v>#VALUE!</v>
      </c>
      <c r="AB170" s="1173" t="e">
        <f t="shared" si="111"/>
        <v>#VALUE!</v>
      </c>
      <c r="AC170" s="1173" t="e">
        <f t="shared" si="111"/>
        <v>#VALUE!</v>
      </c>
      <c r="AD170" s="1173" t="e">
        <f t="shared" si="111"/>
        <v>#VALUE!</v>
      </c>
      <c r="AE170" s="1173" t="e">
        <f t="shared" si="111"/>
        <v>#VALUE!</v>
      </c>
      <c r="AF170" s="1173" t="e">
        <f t="shared" si="111"/>
        <v>#VALUE!</v>
      </c>
      <c r="AG170" s="1173" t="e">
        <f t="shared" si="111"/>
        <v>#VALUE!</v>
      </c>
      <c r="AH170" s="1173" t="e">
        <f t="shared" si="111"/>
        <v>#VALUE!</v>
      </c>
      <c r="AI170" s="1173" t="e">
        <f t="shared" si="111"/>
        <v>#VALUE!</v>
      </c>
      <c r="AJ170" s="1173" t="e">
        <f t="shared" si="111"/>
        <v>#VALUE!</v>
      </c>
      <c r="AK170" s="3414"/>
      <c r="AL170" s="3417"/>
      <c r="AM170" s="3420"/>
      <c r="AN170" s="3367"/>
      <c r="AO170" s="3365"/>
      <c r="AQ170" s="3388"/>
      <c r="AR170" s="3388"/>
    </row>
    <row r="171" spans="2:44" s="1242" customFormat="1">
      <c r="B171" s="3407"/>
      <c r="C171" s="3408"/>
      <c r="D171" s="3409"/>
      <c r="E171" s="1240" t="s">
        <v>846</v>
      </c>
      <c r="F171" s="1241" t="str">
        <f>IFERROR(TEXT(WEEKDAY(+F170),"aaa"),"")</f>
        <v/>
      </c>
      <c r="G171" s="1241" t="str">
        <f t="shared" ref="G171:AJ171" si="112">IFERROR(TEXT(WEEKDAY(+G170),"aaa"),"")</f>
        <v/>
      </c>
      <c r="H171" s="1241" t="str">
        <f t="shared" si="112"/>
        <v/>
      </c>
      <c r="I171" s="1241" t="str">
        <f t="shared" si="112"/>
        <v/>
      </c>
      <c r="J171" s="1241" t="str">
        <f t="shared" si="112"/>
        <v/>
      </c>
      <c r="K171" s="1241" t="str">
        <f t="shared" si="112"/>
        <v/>
      </c>
      <c r="L171" s="1241" t="str">
        <f t="shared" si="112"/>
        <v/>
      </c>
      <c r="M171" s="1241" t="str">
        <f t="shared" si="112"/>
        <v/>
      </c>
      <c r="N171" s="1241" t="str">
        <f t="shared" si="112"/>
        <v/>
      </c>
      <c r="O171" s="1241" t="str">
        <f t="shared" si="112"/>
        <v/>
      </c>
      <c r="P171" s="1241" t="str">
        <f t="shared" si="112"/>
        <v/>
      </c>
      <c r="Q171" s="1241" t="str">
        <f t="shared" si="112"/>
        <v/>
      </c>
      <c r="R171" s="1241" t="str">
        <f t="shared" si="112"/>
        <v/>
      </c>
      <c r="S171" s="1241" t="str">
        <f t="shared" si="112"/>
        <v/>
      </c>
      <c r="T171" s="1241" t="str">
        <f t="shared" si="112"/>
        <v/>
      </c>
      <c r="U171" s="1241" t="str">
        <f t="shared" si="112"/>
        <v/>
      </c>
      <c r="V171" s="1241" t="str">
        <f t="shared" si="112"/>
        <v/>
      </c>
      <c r="W171" s="1241" t="str">
        <f t="shared" si="112"/>
        <v/>
      </c>
      <c r="X171" s="1241" t="str">
        <f t="shared" si="112"/>
        <v/>
      </c>
      <c r="Y171" s="1241" t="str">
        <f t="shared" si="112"/>
        <v/>
      </c>
      <c r="Z171" s="1241" t="str">
        <f t="shared" si="112"/>
        <v/>
      </c>
      <c r="AA171" s="1241" t="str">
        <f t="shared" si="112"/>
        <v/>
      </c>
      <c r="AB171" s="1241" t="str">
        <f t="shared" si="112"/>
        <v/>
      </c>
      <c r="AC171" s="1241" t="str">
        <f t="shared" si="112"/>
        <v/>
      </c>
      <c r="AD171" s="1241" t="str">
        <f t="shared" si="112"/>
        <v/>
      </c>
      <c r="AE171" s="1241" t="str">
        <f t="shared" si="112"/>
        <v/>
      </c>
      <c r="AF171" s="1241" t="str">
        <f t="shared" si="112"/>
        <v/>
      </c>
      <c r="AG171" s="1241" t="str">
        <f t="shared" si="112"/>
        <v/>
      </c>
      <c r="AH171" s="1241" t="str">
        <f t="shared" si="112"/>
        <v/>
      </c>
      <c r="AI171" s="1241" t="str">
        <f t="shared" si="112"/>
        <v/>
      </c>
      <c r="AJ171" s="1241" t="str">
        <f t="shared" si="112"/>
        <v/>
      </c>
      <c r="AK171" s="3414"/>
      <c r="AL171" s="3417"/>
      <c r="AM171" s="3420"/>
      <c r="AN171" s="3367"/>
      <c r="AO171" s="3365"/>
      <c r="AP171" s="1112"/>
      <c r="AQ171" s="3388"/>
      <c r="AR171" s="3388"/>
    </row>
    <row r="172" spans="2:44" s="1242" customFormat="1" ht="21" customHeight="1">
      <c r="B172" s="1243" t="s">
        <v>1991</v>
      </c>
      <c r="C172" s="1244" t="s">
        <v>1971</v>
      </c>
      <c r="D172" s="1180" t="s">
        <v>1972</v>
      </c>
      <c r="E172" s="1181" t="s">
        <v>1994</v>
      </c>
      <c r="F172" s="1182"/>
      <c r="G172" s="1183"/>
      <c r="H172" s="1183"/>
      <c r="I172" s="1183"/>
      <c r="J172" s="1183"/>
      <c r="K172" s="1183"/>
      <c r="L172" s="1183"/>
      <c r="M172" s="1183"/>
      <c r="N172" s="1183"/>
      <c r="O172" s="1183"/>
      <c r="P172" s="1183"/>
      <c r="Q172" s="1183"/>
      <c r="R172" s="1183"/>
      <c r="S172" s="1183"/>
      <c r="T172" s="1183"/>
      <c r="U172" s="1183"/>
      <c r="V172" s="1183"/>
      <c r="W172" s="1183"/>
      <c r="X172" s="1183"/>
      <c r="Y172" s="1183"/>
      <c r="Z172" s="1183"/>
      <c r="AA172" s="1183"/>
      <c r="AB172" s="1183"/>
      <c r="AC172" s="1183"/>
      <c r="AD172" s="1183"/>
      <c r="AE172" s="1183"/>
      <c r="AF172" s="1183"/>
      <c r="AG172" s="1211"/>
      <c r="AH172" s="1211" t="s">
        <v>875</v>
      </c>
      <c r="AI172" s="1211" t="s">
        <v>875</v>
      </c>
      <c r="AJ172" s="1211" t="s">
        <v>875</v>
      </c>
      <c r="AK172" s="3415"/>
      <c r="AL172" s="3418"/>
      <c r="AM172" s="3421"/>
      <c r="AN172" s="1185" t="s">
        <v>2015</v>
      </c>
      <c r="AO172" s="1184" t="s">
        <v>889</v>
      </c>
      <c r="AP172" s="1112"/>
      <c r="AQ172" s="3389"/>
      <c r="AR172" s="3389"/>
    </row>
    <row r="173" spans="2:44" s="1242" customFormat="1" ht="13.5" customHeight="1">
      <c r="B173" s="3392" t="s">
        <v>856</v>
      </c>
      <c r="C173" s="3395" t="s">
        <v>857</v>
      </c>
      <c r="D173" s="1186" t="s">
        <v>1981</v>
      </c>
      <c r="E173" s="1187"/>
      <c r="F173" s="1188" t="s">
        <v>864</v>
      </c>
      <c r="G173" s="1189"/>
      <c r="H173" s="1189"/>
      <c r="I173" s="1189"/>
      <c r="J173" s="1252"/>
      <c r="K173" s="1252"/>
      <c r="L173" s="1252" t="s">
        <v>864</v>
      </c>
      <c r="M173" s="1252" t="s">
        <v>864</v>
      </c>
      <c r="N173" s="1189"/>
      <c r="O173" s="1189"/>
      <c r="P173" s="1252"/>
      <c r="Q173" s="1252"/>
      <c r="R173" s="1252"/>
      <c r="S173" s="1252" t="s">
        <v>864</v>
      </c>
      <c r="T173" s="1252" t="s">
        <v>864</v>
      </c>
      <c r="U173" s="1189"/>
      <c r="V173" s="1189"/>
      <c r="W173" s="1252"/>
      <c r="X173" s="1252"/>
      <c r="Y173" s="1252"/>
      <c r="Z173" s="1252" t="s">
        <v>864</v>
      </c>
      <c r="AA173" s="1252" t="s">
        <v>864</v>
      </c>
      <c r="AB173" s="1189"/>
      <c r="AC173" s="1189"/>
      <c r="AD173" s="1252"/>
      <c r="AE173" s="1252"/>
      <c r="AF173" s="1252"/>
      <c r="AG173" s="1252" t="s">
        <v>864</v>
      </c>
      <c r="AH173" s="1252" t="s">
        <v>866</v>
      </c>
      <c r="AI173" s="1252" t="s">
        <v>866</v>
      </c>
      <c r="AJ173" s="1258" t="s">
        <v>866</v>
      </c>
      <c r="AK173" s="1191">
        <f>IF(D173="","",COUNT($F$170:$AJ$170)-AL173)</f>
        <v>-3</v>
      </c>
      <c r="AL173" s="1192">
        <f>IF(D173="","",AQ173+AR173)</f>
        <v>3</v>
      </c>
      <c r="AM173" s="1192">
        <f>IF(D173="","",COUNTIF(F173:AJ173,"休"))</f>
        <v>8</v>
      </c>
      <c r="AN173" s="1193">
        <f>IF(D173="","",IFERROR(ROUND(AM173/AK173,3),""))</f>
        <v>-2.6669999999999998</v>
      </c>
      <c r="AO173" s="3398">
        <f>ROUND(AVERAGE(AN173:AN188),3)</f>
        <v>-3.1150000000000002</v>
      </c>
      <c r="AP173" s="1112"/>
      <c r="AQ173" s="1194">
        <f>+COUNTIF(F173:AJ173,"－")</f>
        <v>0</v>
      </c>
      <c r="AR173" s="1194">
        <f>+COUNTIF(F173:AJ173,"外")</f>
        <v>3</v>
      </c>
    </row>
    <row r="174" spans="2:44" s="1242" customFormat="1" ht="13.5" customHeight="1">
      <c r="B174" s="3393"/>
      <c r="C174" s="3396"/>
      <c r="D174" s="1195" t="s">
        <v>1982</v>
      </c>
      <c r="E174" s="1187"/>
      <c r="F174" s="1247"/>
      <c r="G174" s="1197"/>
      <c r="H174" s="1219"/>
      <c r="I174" s="1219"/>
      <c r="J174" s="1219" t="s">
        <v>864</v>
      </c>
      <c r="K174" s="1219" t="s">
        <v>864</v>
      </c>
      <c r="L174" s="1207"/>
      <c r="M174" s="1207"/>
      <c r="N174" s="1207"/>
      <c r="O174" s="1219"/>
      <c r="P174" s="1219"/>
      <c r="Q174" s="1219" t="s">
        <v>864</v>
      </c>
      <c r="R174" s="1219" t="s">
        <v>864</v>
      </c>
      <c r="S174" s="1207"/>
      <c r="T174" s="1207"/>
      <c r="U174" s="1207"/>
      <c r="V174" s="1219"/>
      <c r="W174" s="1219"/>
      <c r="X174" s="1219" t="s">
        <v>864</v>
      </c>
      <c r="Y174" s="1219" t="s">
        <v>864</v>
      </c>
      <c r="Z174" s="1207"/>
      <c r="AA174" s="1207"/>
      <c r="AB174" s="1207"/>
      <c r="AC174" s="1219"/>
      <c r="AD174" s="1219"/>
      <c r="AE174" s="1219" t="s">
        <v>864</v>
      </c>
      <c r="AF174" s="1219" t="s">
        <v>864</v>
      </c>
      <c r="AG174" s="1207"/>
      <c r="AH174" s="1207" t="s">
        <v>866</v>
      </c>
      <c r="AI174" s="1207" t="s">
        <v>866</v>
      </c>
      <c r="AJ174" s="1248" t="s">
        <v>866</v>
      </c>
      <c r="AK174" s="1191">
        <f t="shared" ref="AK174:AK178" si="113">IF(D174="","",COUNT($F$170:$AJ$170)-AL174)</f>
        <v>-3</v>
      </c>
      <c r="AL174" s="1192">
        <f t="shared" ref="AL174:AL178" si="114">IF(D174="","",AQ174+AR174)</f>
        <v>3</v>
      </c>
      <c r="AM174" s="1192">
        <f t="shared" ref="AM174:AM178" si="115">IF(D174="","",COUNTIF(F174:AJ174,"休"))</f>
        <v>8</v>
      </c>
      <c r="AN174" s="1193">
        <f t="shared" ref="AN174:AN178" si="116">IF(D174="","",IFERROR(ROUND(AM174/AK174,3),""))</f>
        <v>-2.6669999999999998</v>
      </c>
      <c r="AO174" s="3399"/>
      <c r="AP174" s="1112"/>
      <c r="AQ174" s="1194">
        <f>+COUNTIF(F174:AJ174,"－")</f>
        <v>0</v>
      </c>
      <c r="AR174" s="1194">
        <f>+COUNTIF(F174:AJ174,"外")</f>
        <v>3</v>
      </c>
    </row>
    <row r="175" spans="2:44" s="1242" customFormat="1">
      <c r="B175" s="3393"/>
      <c r="C175" s="3396"/>
      <c r="D175" s="1201" t="s">
        <v>1983</v>
      </c>
      <c r="E175" s="1187"/>
      <c r="F175" s="1247"/>
      <c r="G175" s="1197"/>
      <c r="H175" s="1197" t="s">
        <v>864</v>
      </c>
      <c r="I175" s="1197"/>
      <c r="J175" s="1197"/>
      <c r="K175" s="1197" t="s">
        <v>864</v>
      </c>
      <c r="L175" s="1197"/>
      <c r="M175" s="1197"/>
      <c r="N175" s="1197" t="s">
        <v>864</v>
      </c>
      <c r="O175" s="1197" t="s">
        <v>864</v>
      </c>
      <c r="P175" s="1197"/>
      <c r="Q175" s="1197"/>
      <c r="R175" s="1197" t="s">
        <v>864</v>
      </c>
      <c r="S175" s="1197"/>
      <c r="T175" s="1197"/>
      <c r="U175" s="1197"/>
      <c r="V175" s="1197" t="s">
        <v>864</v>
      </c>
      <c r="W175" s="1197"/>
      <c r="X175" s="1197"/>
      <c r="Y175" s="1197" t="s">
        <v>864</v>
      </c>
      <c r="Z175" s="1197"/>
      <c r="AA175" s="1197"/>
      <c r="AB175" s="1197" t="s">
        <v>864</v>
      </c>
      <c r="AC175" s="1197" t="s">
        <v>864</v>
      </c>
      <c r="AD175" s="1197"/>
      <c r="AE175" s="1197"/>
      <c r="AF175" s="1197" t="s">
        <v>864</v>
      </c>
      <c r="AG175" s="1248"/>
      <c r="AH175" s="1248" t="s">
        <v>866</v>
      </c>
      <c r="AI175" s="1248" t="s">
        <v>866</v>
      </c>
      <c r="AJ175" s="1248" t="s">
        <v>866</v>
      </c>
      <c r="AK175" s="1191">
        <f t="shared" si="113"/>
        <v>-3</v>
      </c>
      <c r="AL175" s="1192">
        <f t="shared" si="114"/>
        <v>3</v>
      </c>
      <c r="AM175" s="1192">
        <f t="shared" si="115"/>
        <v>10</v>
      </c>
      <c r="AN175" s="1193">
        <f t="shared" si="116"/>
        <v>-3.3330000000000002</v>
      </c>
      <c r="AO175" s="3399"/>
      <c r="AP175" s="1112"/>
      <c r="AQ175" s="1194">
        <f>+COUNTIF(F175:AJ175,"－")</f>
        <v>0</v>
      </c>
      <c r="AR175" s="1194">
        <f t="shared" ref="AR175:AR178" si="117">+COUNTIF(F175:AJ175,"外")</f>
        <v>3</v>
      </c>
    </row>
    <row r="176" spans="2:44" s="1242" customFormat="1">
      <c r="B176" s="3393"/>
      <c r="C176" s="3396"/>
      <c r="D176" s="1201" t="s">
        <v>1984</v>
      </c>
      <c r="E176" s="1202"/>
      <c r="F176" s="1247" t="s">
        <v>864</v>
      </c>
      <c r="G176" s="1197"/>
      <c r="H176" s="1197"/>
      <c r="I176" s="1197" t="s">
        <v>864</v>
      </c>
      <c r="J176" s="1197"/>
      <c r="K176" s="1197"/>
      <c r="L176" s="1197"/>
      <c r="M176" s="1197" t="s">
        <v>864</v>
      </c>
      <c r="N176" s="1197"/>
      <c r="O176" s="1197"/>
      <c r="P176" s="1197" t="s">
        <v>864</v>
      </c>
      <c r="Q176" s="1197"/>
      <c r="R176" s="1197"/>
      <c r="S176" s="1197"/>
      <c r="T176" s="1197" t="s">
        <v>864</v>
      </c>
      <c r="U176" s="1197"/>
      <c r="V176" s="1197"/>
      <c r="W176" s="1197" t="s">
        <v>864</v>
      </c>
      <c r="X176" s="1197"/>
      <c r="Y176" s="1197"/>
      <c r="Z176" s="1197"/>
      <c r="AA176" s="1197" t="s">
        <v>864</v>
      </c>
      <c r="AB176" s="1197"/>
      <c r="AC176" s="1197"/>
      <c r="AD176" s="1197" t="s">
        <v>864</v>
      </c>
      <c r="AE176" s="1197"/>
      <c r="AF176" s="1197"/>
      <c r="AG176" s="1197"/>
      <c r="AH176" s="1248" t="s">
        <v>866</v>
      </c>
      <c r="AI176" s="1248" t="s">
        <v>866</v>
      </c>
      <c r="AJ176" s="1248" t="s">
        <v>866</v>
      </c>
      <c r="AK176" s="1191">
        <f t="shared" si="113"/>
        <v>-3</v>
      </c>
      <c r="AL176" s="1192">
        <f t="shared" si="114"/>
        <v>3</v>
      </c>
      <c r="AM176" s="1192">
        <f t="shared" si="115"/>
        <v>8</v>
      </c>
      <c r="AN176" s="1193">
        <f t="shared" si="116"/>
        <v>-2.6669999999999998</v>
      </c>
      <c r="AO176" s="3399"/>
      <c r="AP176" s="1112"/>
      <c r="AQ176" s="1194">
        <f>+COUNTIF(F176:AJ176,"－")</f>
        <v>0</v>
      </c>
      <c r="AR176" s="1194">
        <f t="shared" si="117"/>
        <v>3</v>
      </c>
    </row>
    <row r="177" spans="2:44" s="1242" customFormat="1">
      <c r="B177" s="3393"/>
      <c r="C177" s="3396"/>
      <c r="D177" s="1201" t="s">
        <v>1985</v>
      </c>
      <c r="E177" s="1187"/>
      <c r="F177" s="1247"/>
      <c r="G177" s="1197" t="s">
        <v>864</v>
      </c>
      <c r="H177" s="1197"/>
      <c r="I177" s="1197"/>
      <c r="J177" s="1197" t="s">
        <v>864</v>
      </c>
      <c r="K177" s="1197"/>
      <c r="L177" s="1197"/>
      <c r="M177" s="1197"/>
      <c r="N177" s="1197" t="s">
        <v>864</v>
      </c>
      <c r="O177" s="1197"/>
      <c r="P177" s="1197"/>
      <c r="Q177" s="1197" t="s">
        <v>864</v>
      </c>
      <c r="R177" s="1197"/>
      <c r="S177" s="1197"/>
      <c r="T177" s="1197"/>
      <c r="U177" s="1197" t="s">
        <v>864</v>
      </c>
      <c r="V177" s="1197"/>
      <c r="W177" s="1197"/>
      <c r="X177" s="1197" t="s">
        <v>864</v>
      </c>
      <c r="Y177" s="1197"/>
      <c r="Z177" s="1197"/>
      <c r="AA177" s="1197"/>
      <c r="AB177" s="1197" t="s">
        <v>864</v>
      </c>
      <c r="AC177" s="1197"/>
      <c r="AD177" s="1197"/>
      <c r="AE177" s="1197" t="s">
        <v>864</v>
      </c>
      <c r="AF177" s="1197"/>
      <c r="AG177" s="1197"/>
      <c r="AH177" s="1197" t="s">
        <v>866</v>
      </c>
      <c r="AI177" s="1197" t="s">
        <v>866</v>
      </c>
      <c r="AJ177" s="1197" t="s">
        <v>866</v>
      </c>
      <c r="AK177" s="1191">
        <f t="shared" si="113"/>
        <v>-3</v>
      </c>
      <c r="AL177" s="1192">
        <f t="shared" si="114"/>
        <v>3</v>
      </c>
      <c r="AM177" s="1192">
        <f t="shared" si="115"/>
        <v>8</v>
      </c>
      <c r="AN177" s="1193">
        <f t="shared" si="116"/>
        <v>-2.6669999999999998</v>
      </c>
      <c r="AO177" s="3399"/>
      <c r="AP177" s="1112"/>
      <c r="AQ177" s="1194">
        <f t="shared" ref="AQ177:AQ178" si="118">+COUNTIF(F177:AJ177,"－")</f>
        <v>0</v>
      </c>
      <c r="AR177" s="1194">
        <f t="shared" si="117"/>
        <v>3</v>
      </c>
    </row>
    <row r="178" spans="2:44" s="1242" customFormat="1">
      <c r="B178" s="3394"/>
      <c r="C178" s="3397"/>
      <c r="D178" s="1203">
        <f>E$29</f>
        <v>0</v>
      </c>
      <c r="E178" s="1204"/>
      <c r="F178" s="1259"/>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8"/>
      <c r="AH178" s="1208"/>
      <c r="AI178" s="1208"/>
      <c r="AJ178" s="1208"/>
      <c r="AK178" s="1191">
        <f t="shared" si="113"/>
        <v>0</v>
      </c>
      <c r="AL178" s="1192">
        <f t="shared" si="114"/>
        <v>0</v>
      </c>
      <c r="AM178" s="1209">
        <f t="shared" si="115"/>
        <v>0</v>
      </c>
      <c r="AN178" s="1193" t="str">
        <f t="shared" si="116"/>
        <v/>
      </c>
      <c r="AO178" s="3399"/>
      <c r="AP178" s="1112"/>
      <c r="AQ178" s="1194">
        <f t="shared" si="118"/>
        <v>0</v>
      </c>
      <c r="AR178" s="1194">
        <f t="shared" si="117"/>
        <v>0</v>
      </c>
    </row>
    <row r="179" spans="2:44" s="1242" customFormat="1" ht="15" customHeight="1">
      <c r="B179" s="3392" t="s">
        <v>858</v>
      </c>
      <c r="C179" s="3395" t="s">
        <v>859</v>
      </c>
      <c r="D179" s="1180" t="s">
        <v>1997</v>
      </c>
      <c r="E179" s="1210" t="s">
        <v>1994</v>
      </c>
      <c r="F179" s="1182"/>
      <c r="G179" s="1183"/>
      <c r="H179" s="1183"/>
      <c r="I179" s="1183"/>
      <c r="J179" s="1183"/>
      <c r="K179" s="1183"/>
      <c r="L179" s="1183"/>
      <c r="M179" s="1183"/>
      <c r="N179" s="1183"/>
      <c r="O179" s="1183"/>
      <c r="P179" s="1183"/>
      <c r="Q179" s="1183"/>
      <c r="R179" s="1183"/>
      <c r="S179" s="1183"/>
      <c r="T179" s="1183"/>
      <c r="U179" s="1183"/>
      <c r="V179" s="1183"/>
      <c r="W179" s="1183"/>
      <c r="X179" s="1183"/>
      <c r="Y179" s="1183"/>
      <c r="Z179" s="1183"/>
      <c r="AA179" s="1183"/>
      <c r="AB179" s="1183"/>
      <c r="AC179" s="1183"/>
      <c r="AD179" s="1183"/>
      <c r="AE179" s="1183"/>
      <c r="AF179" s="1183"/>
      <c r="AG179" s="1211"/>
      <c r="AH179" s="1211"/>
      <c r="AI179" s="1211"/>
      <c r="AJ179" s="1211"/>
      <c r="AK179" s="1212"/>
      <c r="AL179" s="1194"/>
      <c r="AM179" s="1213"/>
      <c r="AN179" s="1214"/>
      <c r="AO179" s="3399"/>
      <c r="AP179" s="1112"/>
      <c r="AQ179" s="1116"/>
      <c r="AR179" s="1116"/>
    </row>
    <row r="180" spans="2:44" s="1242" customFormat="1">
      <c r="B180" s="3393"/>
      <c r="C180" s="3396"/>
      <c r="D180" s="1215" t="s">
        <v>1981</v>
      </c>
      <c r="E180" s="1187"/>
      <c r="F180" s="1245"/>
      <c r="G180" s="1252"/>
      <c r="H180" s="1252"/>
      <c r="I180" s="1252"/>
      <c r="J180" s="1252"/>
      <c r="K180" s="1252" t="s">
        <v>864</v>
      </c>
      <c r="L180" s="1252" t="s">
        <v>864</v>
      </c>
      <c r="M180" s="1252" t="s">
        <v>864</v>
      </c>
      <c r="N180" s="1252"/>
      <c r="O180" s="1252"/>
      <c r="P180" s="1252"/>
      <c r="Q180" s="1252"/>
      <c r="R180" s="1252" t="s">
        <v>864</v>
      </c>
      <c r="S180" s="1252" t="s">
        <v>864</v>
      </c>
      <c r="T180" s="1252" t="s">
        <v>864</v>
      </c>
      <c r="U180" s="1252"/>
      <c r="V180" s="1252"/>
      <c r="W180" s="1252"/>
      <c r="X180" s="1252"/>
      <c r="Y180" s="1252" t="s">
        <v>864</v>
      </c>
      <c r="Z180" s="1252" t="s">
        <v>864</v>
      </c>
      <c r="AA180" s="1252" t="s">
        <v>864</v>
      </c>
      <c r="AB180" s="1252"/>
      <c r="AC180" s="1252"/>
      <c r="AD180" s="1252"/>
      <c r="AE180" s="1252"/>
      <c r="AF180" s="1252" t="s">
        <v>882</v>
      </c>
      <c r="AG180" s="1252" t="s">
        <v>865</v>
      </c>
      <c r="AH180" s="1252" t="s">
        <v>865</v>
      </c>
      <c r="AI180" s="1252" t="s">
        <v>865</v>
      </c>
      <c r="AJ180" s="1252" t="s">
        <v>865</v>
      </c>
      <c r="AK180" s="1191">
        <f>IF(D180="","",COUNT($F$170:$AJ$170)-AL180)</f>
        <v>-4</v>
      </c>
      <c r="AL180" s="1192">
        <f>IF(D180="","",AQ180+AR180)</f>
        <v>4</v>
      </c>
      <c r="AM180" s="1192">
        <f>IF(D180="","",COUNTIF(F180:AJ180,"休"))</f>
        <v>9</v>
      </c>
      <c r="AN180" s="1193">
        <f>IF(D180="","",IFERROR(ROUND(AM180/AK180,3),""))</f>
        <v>-2.25</v>
      </c>
      <c r="AO180" s="3399"/>
      <c r="AP180" s="1112"/>
      <c r="AQ180" s="1194">
        <f>+COUNTIF(F180:AJ180,"－")</f>
        <v>4</v>
      </c>
      <c r="AR180" s="1194">
        <f>+COUNTIF(F180:AJ180,"外")</f>
        <v>0</v>
      </c>
    </row>
    <row r="181" spans="2:44" s="1242" customFormat="1">
      <c r="B181" s="3393"/>
      <c r="C181" s="3396"/>
      <c r="D181" s="1195" t="s">
        <v>1982</v>
      </c>
      <c r="E181" s="1216"/>
      <c r="F181" s="1254"/>
      <c r="G181" s="1207" t="s">
        <v>864</v>
      </c>
      <c r="H181" s="1219" t="s">
        <v>864</v>
      </c>
      <c r="I181" s="1219" t="s">
        <v>864</v>
      </c>
      <c r="J181" s="1207"/>
      <c r="K181" s="1207"/>
      <c r="L181" s="1207"/>
      <c r="M181" s="1207"/>
      <c r="N181" s="1207" t="s">
        <v>864</v>
      </c>
      <c r="O181" s="1219" t="s">
        <v>864</v>
      </c>
      <c r="P181" s="1219" t="s">
        <v>864</v>
      </c>
      <c r="Q181" s="1207"/>
      <c r="R181" s="1207"/>
      <c r="S181" s="1207"/>
      <c r="T181" s="1207"/>
      <c r="U181" s="1207" t="s">
        <v>864</v>
      </c>
      <c r="V181" s="1219" t="s">
        <v>864</v>
      </c>
      <c r="W181" s="1219" t="s">
        <v>864</v>
      </c>
      <c r="X181" s="1207"/>
      <c r="Y181" s="1207"/>
      <c r="Z181" s="1207"/>
      <c r="AA181" s="1207"/>
      <c r="AB181" s="1207" t="s">
        <v>864</v>
      </c>
      <c r="AC181" s="1219" t="s">
        <v>864</v>
      </c>
      <c r="AD181" s="1219" t="s">
        <v>864</v>
      </c>
      <c r="AE181" s="1207"/>
      <c r="AF181" s="1207"/>
      <c r="AG181" s="1207" t="s">
        <v>882</v>
      </c>
      <c r="AH181" s="1207" t="s">
        <v>865</v>
      </c>
      <c r="AI181" s="1207" t="s">
        <v>865</v>
      </c>
      <c r="AJ181" s="1207" t="s">
        <v>865</v>
      </c>
      <c r="AK181" s="1191">
        <f t="shared" ref="AK181:AK183" si="119">IF(D181="","",COUNT($F$170:$AJ$170)-AL181)</f>
        <v>-3</v>
      </c>
      <c r="AL181" s="1192">
        <f t="shared" ref="AL181:AL183" si="120">IF(D181="","",AQ181+AR181)</f>
        <v>3</v>
      </c>
      <c r="AM181" s="1192">
        <f t="shared" ref="AM181:AM183" si="121">IF(D181="","",COUNTIF(F181:AJ181,"休"))</f>
        <v>12</v>
      </c>
      <c r="AN181" s="1193">
        <f t="shared" ref="AN181:AN183" si="122">IF(D181="","",IFERROR(ROUND(AM181/AK181,3),""))</f>
        <v>-4</v>
      </c>
      <c r="AO181" s="3399"/>
      <c r="AP181" s="1112"/>
      <c r="AQ181" s="1194">
        <f>+COUNTIF(F181:AJ181,"－")</f>
        <v>3</v>
      </c>
      <c r="AR181" s="1194">
        <f>+COUNTIF(F181:AJ181,"外")</f>
        <v>0</v>
      </c>
    </row>
    <row r="182" spans="2:44" s="1242" customFormat="1">
      <c r="B182" s="3393"/>
      <c r="C182" s="3396"/>
      <c r="D182" s="1112"/>
      <c r="E182" s="1216"/>
      <c r="F182" s="1247"/>
      <c r="G182" s="1197"/>
      <c r="H182" s="1197"/>
      <c r="I182" s="1197"/>
      <c r="J182" s="1197"/>
      <c r="K182" s="1197"/>
      <c r="L182" s="1197"/>
      <c r="M182" s="1197"/>
      <c r="N182" s="1197"/>
      <c r="O182" s="1197"/>
      <c r="P182" s="1197"/>
      <c r="Q182" s="1197"/>
      <c r="R182" s="1197"/>
      <c r="S182" s="1197"/>
      <c r="T182" s="1197"/>
      <c r="U182" s="1197"/>
      <c r="V182" s="1197"/>
      <c r="W182" s="1197"/>
      <c r="X182" s="1197"/>
      <c r="Y182" s="1197"/>
      <c r="Z182" s="1197"/>
      <c r="AA182" s="1197"/>
      <c r="AB182" s="1197"/>
      <c r="AC182" s="1197"/>
      <c r="AD182" s="1197"/>
      <c r="AE182" s="1197"/>
      <c r="AF182" s="1197"/>
      <c r="AG182" s="1198"/>
      <c r="AH182" s="1198"/>
      <c r="AI182" s="1198"/>
      <c r="AJ182" s="1198"/>
      <c r="AK182" s="1191" t="str">
        <f t="shared" si="119"/>
        <v/>
      </c>
      <c r="AL182" s="1192" t="str">
        <f t="shared" si="120"/>
        <v/>
      </c>
      <c r="AM182" s="1192" t="str">
        <f t="shared" si="121"/>
        <v/>
      </c>
      <c r="AN182" s="1193" t="str">
        <f t="shared" si="122"/>
        <v/>
      </c>
      <c r="AO182" s="3399"/>
      <c r="AP182" s="1112"/>
      <c r="AQ182" s="1194">
        <f>+COUNTIF(F182:AJ182,"－")</f>
        <v>0</v>
      </c>
      <c r="AR182" s="1194">
        <f>+COUNTIF(F182:AJ182,"外")</f>
        <v>0</v>
      </c>
    </row>
    <row r="183" spans="2:44" s="1242" customFormat="1">
      <c r="B183" s="3393"/>
      <c r="C183" s="3397"/>
      <c r="D183" s="1217"/>
      <c r="E183" s="1218"/>
      <c r="F183" s="1260"/>
      <c r="G183" s="1219"/>
      <c r="H183" s="1219"/>
      <c r="I183" s="1219"/>
      <c r="J183" s="1219"/>
      <c r="K183" s="1219"/>
      <c r="L183" s="1219"/>
      <c r="M183" s="1219"/>
      <c r="N183" s="1219"/>
      <c r="O183" s="1219"/>
      <c r="P183" s="1219"/>
      <c r="Q183" s="1219"/>
      <c r="R183" s="1219"/>
      <c r="S183" s="1219"/>
      <c r="T183" s="1219"/>
      <c r="U183" s="1219"/>
      <c r="V183" s="1219"/>
      <c r="W183" s="1219"/>
      <c r="X183" s="1219"/>
      <c r="Y183" s="1219"/>
      <c r="Z183" s="1219"/>
      <c r="AA183" s="1219"/>
      <c r="AB183" s="1219"/>
      <c r="AC183" s="1219"/>
      <c r="AD183" s="1219"/>
      <c r="AE183" s="1219"/>
      <c r="AF183" s="1219"/>
      <c r="AG183" s="1190"/>
      <c r="AH183" s="1190"/>
      <c r="AI183" s="1190"/>
      <c r="AJ183" s="1190"/>
      <c r="AK183" s="1191" t="str">
        <f t="shared" si="119"/>
        <v/>
      </c>
      <c r="AL183" s="1192" t="str">
        <f t="shared" si="120"/>
        <v/>
      </c>
      <c r="AM183" s="1192" t="str">
        <f t="shared" si="121"/>
        <v/>
      </c>
      <c r="AN183" s="1193" t="str">
        <f t="shared" si="122"/>
        <v/>
      </c>
      <c r="AO183" s="3399"/>
      <c r="AP183" s="1112"/>
      <c r="AQ183" s="1194">
        <f>+COUNTIF(F183:AJ183,"－")</f>
        <v>0</v>
      </c>
      <c r="AR183" s="1194">
        <f>+COUNTIF(F183:AJ183,"外")</f>
        <v>0</v>
      </c>
    </row>
    <row r="184" spans="2:44" s="1242" customFormat="1" ht="15" customHeight="1">
      <c r="B184" s="3393"/>
      <c r="C184" s="3395" t="s">
        <v>860</v>
      </c>
      <c r="D184" s="1180" t="s">
        <v>1972</v>
      </c>
      <c r="E184" s="1220" t="s">
        <v>1994</v>
      </c>
      <c r="F184" s="1182"/>
      <c r="G184" s="1183"/>
      <c r="H184" s="1183"/>
      <c r="I184" s="1183"/>
      <c r="J184" s="1183"/>
      <c r="K184" s="1183"/>
      <c r="L184" s="1183"/>
      <c r="M184" s="1183"/>
      <c r="N184" s="1183"/>
      <c r="O184" s="1183"/>
      <c r="P184" s="1183"/>
      <c r="Q184" s="1183"/>
      <c r="R184" s="1183"/>
      <c r="S184" s="1183"/>
      <c r="T184" s="1183"/>
      <c r="U184" s="1183"/>
      <c r="V184" s="1183"/>
      <c r="W184" s="1183"/>
      <c r="X184" s="1183"/>
      <c r="Y184" s="1183"/>
      <c r="Z184" s="1183"/>
      <c r="AA184" s="1183"/>
      <c r="AB184" s="1183"/>
      <c r="AC184" s="1183"/>
      <c r="AD184" s="1183"/>
      <c r="AE184" s="1183"/>
      <c r="AF184" s="1183"/>
      <c r="AG184" s="1211"/>
      <c r="AH184" s="1211" t="s">
        <v>875</v>
      </c>
      <c r="AI184" s="1211" t="s">
        <v>875</v>
      </c>
      <c r="AJ184" s="1211" t="s">
        <v>875</v>
      </c>
      <c r="AK184" s="1212"/>
      <c r="AL184" s="1194"/>
      <c r="AM184" s="1221"/>
      <c r="AN184" s="1214"/>
      <c r="AO184" s="3399"/>
      <c r="AP184" s="1112"/>
      <c r="AQ184" s="1116"/>
      <c r="AR184" s="1116"/>
    </row>
    <row r="185" spans="2:44" s="1242" customFormat="1">
      <c r="B185" s="3393"/>
      <c r="C185" s="3396"/>
      <c r="D185" s="1222" t="s">
        <v>1982</v>
      </c>
      <c r="E185" s="1187"/>
      <c r="F185" s="1188"/>
      <c r="G185" s="1189" t="s">
        <v>2020</v>
      </c>
      <c r="H185" s="1189"/>
      <c r="I185" s="1252" t="s">
        <v>864</v>
      </c>
      <c r="J185" s="1252"/>
      <c r="K185" s="1189" t="s">
        <v>864</v>
      </c>
      <c r="L185" s="1189"/>
      <c r="M185" s="1189" t="s">
        <v>2021</v>
      </c>
      <c r="N185" s="1189"/>
      <c r="O185" s="1252" t="s">
        <v>864</v>
      </c>
      <c r="P185" s="1252"/>
      <c r="Q185" s="1189" t="s">
        <v>864</v>
      </c>
      <c r="R185" s="1189"/>
      <c r="S185" s="1189" t="s">
        <v>2021</v>
      </c>
      <c r="T185" s="1189"/>
      <c r="U185" s="1252" t="s">
        <v>864</v>
      </c>
      <c r="V185" s="1252"/>
      <c r="W185" s="1189" t="s">
        <v>864</v>
      </c>
      <c r="X185" s="1189"/>
      <c r="Y185" s="1189" t="s">
        <v>2021</v>
      </c>
      <c r="Z185" s="1189"/>
      <c r="AA185" s="1252" t="s">
        <v>864</v>
      </c>
      <c r="AB185" s="1252"/>
      <c r="AC185" s="1189" t="s">
        <v>864</v>
      </c>
      <c r="AD185" s="1189"/>
      <c r="AE185" s="1189" t="s">
        <v>2021</v>
      </c>
      <c r="AF185" s="1189"/>
      <c r="AG185" s="1252" t="s">
        <v>864</v>
      </c>
      <c r="AH185" s="1252" t="s">
        <v>866</v>
      </c>
      <c r="AI185" s="1189" t="s">
        <v>866</v>
      </c>
      <c r="AJ185" s="1189" t="s">
        <v>866</v>
      </c>
      <c r="AK185" s="1191">
        <f>IF(D185="","",COUNT($F$170:$AJ$170)-AL185)</f>
        <v>-3</v>
      </c>
      <c r="AL185" s="1192">
        <f>IF(D185="","",AQ185+AR185)</f>
        <v>3</v>
      </c>
      <c r="AM185" s="1192">
        <f>IF(D185="","",COUNTIF(F185:AJ185,"休"))</f>
        <v>14</v>
      </c>
      <c r="AN185" s="1193">
        <f>IF(D185="","",IFERROR(ROUND(AM185/AK185,3),""))</f>
        <v>-4.6669999999999998</v>
      </c>
      <c r="AO185" s="3399"/>
      <c r="AP185" s="1112"/>
      <c r="AQ185" s="1194">
        <f>+COUNTIF(F185:AJ185,"－")</f>
        <v>0</v>
      </c>
      <c r="AR185" s="1194">
        <f>+COUNTIF(F185:AJ185,"外")</f>
        <v>3</v>
      </c>
    </row>
    <row r="186" spans="2:44" s="1242" customFormat="1">
      <c r="B186" s="3393"/>
      <c r="C186" s="3396"/>
      <c r="D186" s="1112"/>
      <c r="E186" s="1216"/>
      <c r="F186" s="1196"/>
      <c r="G186" s="1197"/>
      <c r="H186" s="1197"/>
      <c r="I186" s="1197"/>
      <c r="J186" s="1197"/>
      <c r="K186" s="1197"/>
      <c r="L186" s="1197"/>
      <c r="M186" s="1197"/>
      <c r="N186" s="1197"/>
      <c r="O186" s="1197"/>
      <c r="P186" s="1197"/>
      <c r="Q186" s="1197"/>
      <c r="R186" s="1197"/>
      <c r="S186" s="1197"/>
      <c r="T186" s="1197"/>
      <c r="U186" s="1197"/>
      <c r="V186" s="1197"/>
      <c r="W186" s="1197"/>
      <c r="X186" s="1197"/>
      <c r="Y186" s="1197"/>
      <c r="Z186" s="1197"/>
      <c r="AA186" s="1197"/>
      <c r="AB186" s="1197"/>
      <c r="AC186" s="1197"/>
      <c r="AD186" s="1197"/>
      <c r="AE186" s="1197"/>
      <c r="AF186" s="1197"/>
      <c r="AG186" s="1198"/>
      <c r="AH186" s="1198"/>
      <c r="AI186" s="1198"/>
      <c r="AJ186" s="1198"/>
      <c r="AK186" s="1191" t="str">
        <f t="shared" ref="AK186:AK188" si="123">IF(D186="","",COUNT($F$170:$AJ$170)-AL186)</f>
        <v/>
      </c>
      <c r="AL186" s="1192" t="str">
        <f t="shared" ref="AL186:AL188" si="124">IF(D186="","",AQ186+AR186)</f>
        <v/>
      </c>
      <c r="AM186" s="1192" t="str">
        <f t="shared" ref="AM186:AM188" si="125">IF(D186="","",COUNTIF(F186:AJ186,"休"))</f>
        <v/>
      </c>
      <c r="AN186" s="1193" t="str">
        <f t="shared" ref="AN186:AN188" si="126">IF(D186="","",IFERROR(ROUND(AM186/AK186,3),""))</f>
        <v/>
      </c>
      <c r="AO186" s="3399"/>
      <c r="AP186" s="1112"/>
      <c r="AQ186" s="1194">
        <f>+COUNTIF(F186:AJ186,"－")</f>
        <v>0</v>
      </c>
      <c r="AR186" s="1194">
        <f>+COUNTIF(F186:AJ186,"外")</f>
        <v>0</v>
      </c>
    </row>
    <row r="187" spans="2:44" s="1242" customFormat="1">
      <c r="B187" s="3393"/>
      <c r="C187" s="3396"/>
      <c r="D187" s="1224"/>
      <c r="E187" s="1216"/>
      <c r="F187" s="1196"/>
      <c r="G187" s="1197"/>
      <c r="H187" s="1197"/>
      <c r="I187" s="1197"/>
      <c r="J187" s="1197"/>
      <c r="K187" s="1197"/>
      <c r="L187" s="1197"/>
      <c r="M187" s="1197"/>
      <c r="N187" s="1197"/>
      <c r="O187" s="1197"/>
      <c r="P187" s="1197"/>
      <c r="Q187" s="1197"/>
      <c r="R187" s="1197"/>
      <c r="S187" s="1197"/>
      <c r="T187" s="1197"/>
      <c r="U187" s="1197"/>
      <c r="V187" s="1197"/>
      <c r="W187" s="1197"/>
      <c r="X187" s="1197"/>
      <c r="Y187" s="1197"/>
      <c r="Z187" s="1197"/>
      <c r="AA187" s="1197"/>
      <c r="AB187" s="1197"/>
      <c r="AC187" s="1197"/>
      <c r="AD187" s="1197"/>
      <c r="AE187" s="1197"/>
      <c r="AF187" s="1197"/>
      <c r="AG187" s="1198"/>
      <c r="AH187" s="1198"/>
      <c r="AI187" s="1198"/>
      <c r="AJ187" s="1198"/>
      <c r="AK187" s="1191" t="str">
        <f t="shared" si="123"/>
        <v/>
      </c>
      <c r="AL187" s="1192" t="str">
        <f t="shared" si="124"/>
        <v/>
      </c>
      <c r="AM187" s="1192" t="str">
        <f t="shared" si="125"/>
        <v/>
      </c>
      <c r="AN187" s="1193" t="str">
        <f t="shared" si="126"/>
        <v/>
      </c>
      <c r="AO187" s="3399"/>
      <c r="AP187" s="1112"/>
      <c r="AQ187" s="1194">
        <f>+COUNTIF(F187:AJ187,"－")</f>
        <v>0</v>
      </c>
      <c r="AR187" s="1194">
        <f>+COUNTIF(F187:AJ187,"外")</f>
        <v>0</v>
      </c>
    </row>
    <row r="188" spans="2:44" s="1242" customFormat="1" ht="14.25" thickBot="1">
      <c r="B188" s="3394"/>
      <c r="C188" s="3397"/>
      <c r="D188" s="1217"/>
      <c r="E188" s="1218"/>
      <c r="F188" s="1259"/>
      <c r="G188" s="1206"/>
      <c r="H188" s="1206"/>
      <c r="I188" s="1206"/>
      <c r="J188" s="1206"/>
      <c r="K188" s="1206"/>
      <c r="L188" s="1206"/>
      <c r="M188" s="1206"/>
      <c r="N188" s="1206"/>
      <c r="O188" s="1206"/>
      <c r="P188" s="1206"/>
      <c r="Q188" s="1206"/>
      <c r="R188" s="1206"/>
      <c r="S188" s="1206"/>
      <c r="T188" s="1206"/>
      <c r="U188" s="1206"/>
      <c r="V188" s="1206"/>
      <c r="W188" s="1206"/>
      <c r="X188" s="1206"/>
      <c r="Y188" s="1206"/>
      <c r="Z188" s="1206"/>
      <c r="AA188" s="1206"/>
      <c r="AB188" s="1206"/>
      <c r="AC188" s="1206"/>
      <c r="AD188" s="1206"/>
      <c r="AE188" s="1206"/>
      <c r="AF188" s="1206"/>
      <c r="AG188" s="1226"/>
      <c r="AH188" s="1226"/>
      <c r="AI188" s="1226"/>
      <c r="AJ188" s="1226"/>
      <c r="AK188" s="1227" t="str">
        <f t="shared" si="123"/>
        <v/>
      </c>
      <c r="AL188" s="1209" t="str">
        <f t="shared" si="124"/>
        <v/>
      </c>
      <c r="AM188" s="1209" t="str">
        <f t="shared" si="125"/>
        <v/>
      </c>
      <c r="AN188" s="1193" t="str">
        <f t="shared" si="126"/>
        <v/>
      </c>
      <c r="AO188" s="3400"/>
      <c r="AP188" s="1112"/>
      <c r="AQ188" s="1194">
        <f>+COUNTIF(F188:AJ188,"－")</f>
        <v>0</v>
      </c>
      <c r="AR188" s="1194">
        <f>+COUNTIF(F188:AJ188,"外")</f>
        <v>0</v>
      </c>
    </row>
    <row r="189" spans="2:44" ht="14.25" thickBot="1">
      <c r="B189" s="1229"/>
      <c r="C189" s="1230"/>
      <c r="D189" s="1224"/>
      <c r="E189" s="1166"/>
      <c r="F189" s="1190"/>
      <c r="G189" s="1190"/>
      <c r="H189" s="1190"/>
      <c r="I189" s="1190"/>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231"/>
      <c r="AL189" s="1232"/>
      <c r="AN189" s="1233" t="s">
        <v>1998</v>
      </c>
      <c r="AO189" s="1234" t="str">
        <f>IF(AO173&gt;=0.285,"OK","NG")</f>
        <v>NG</v>
      </c>
      <c r="AQ189" s="1232"/>
      <c r="AR189" s="1232"/>
    </row>
    <row r="190" spans="2:44">
      <c r="B190" s="1229"/>
      <c r="C190" s="1230"/>
      <c r="D190" s="1224"/>
      <c r="E190" s="1166"/>
      <c r="F190" s="1190"/>
      <c r="G190" s="1190"/>
      <c r="H190" s="1190"/>
      <c r="I190" s="1190"/>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231"/>
      <c r="AL190" s="1232"/>
      <c r="AN190" s="1264"/>
      <c r="AO190" s="1193"/>
      <c r="AQ190" s="1232"/>
      <c r="AR190" s="1232"/>
    </row>
    <row r="191" spans="2:44" hidden="1">
      <c r="F191" s="1113" t="e">
        <f>YEAR(F194)</f>
        <v>#VALUE!</v>
      </c>
      <c r="G191" s="1113" t="e">
        <f>MONTH(F194)</f>
        <v>#VALUE!</v>
      </c>
    </row>
    <row r="192" spans="2:44">
      <c r="B192" s="3401"/>
      <c r="C192" s="3402"/>
      <c r="D192" s="3403"/>
      <c r="E192" s="1236" t="s">
        <v>1986</v>
      </c>
      <c r="F192" s="3410" t="e">
        <f>F194</f>
        <v>#VALUE!</v>
      </c>
      <c r="G192" s="3411"/>
      <c r="H192" s="3411"/>
      <c r="I192" s="3411"/>
      <c r="J192" s="3411"/>
      <c r="K192" s="3411"/>
      <c r="L192" s="3411"/>
      <c r="M192" s="3411"/>
      <c r="N192" s="3411"/>
      <c r="O192" s="3411"/>
      <c r="P192" s="3411"/>
      <c r="Q192" s="3411"/>
      <c r="R192" s="3411"/>
      <c r="S192" s="3411"/>
      <c r="T192" s="3411"/>
      <c r="U192" s="3411"/>
      <c r="V192" s="3411"/>
      <c r="W192" s="3411"/>
      <c r="X192" s="3411"/>
      <c r="Y192" s="3411"/>
      <c r="Z192" s="3411"/>
      <c r="AA192" s="3411"/>
      <c r="AB192" s="3411"/>
      <c r="AC192" s="3411"/>
      <c r="AD192" s="3411"/>
      <c r="AE192" s="3411"/>
      <c r="AF192" s="3411"/>
      <c r="AG192" s="3411"/>
      <c r="AH192" s="3411"/>
      <c r="AI192" s="3411"/>
      <c r="AJ192" s="3411"/>
      <c r="AK192" s="3413" t="s">
        <v>861</v>
      </c>
      <c r="AL192" s="3416" t="s">
        <v>862</v>
      </c>
      <c r="AM192" s="3419" t="s">
        <v>854</v>
      </c>
      <c r="AN192" s="3367" t="s">
        <v>1987</v>
      </c>
      <c r="AO192" s="3365" t="s">
        <v>1988</v>
      </c>
      <c r="AQ192" s="3388" t="s">
        <v>1989</v>
      </c>
      <c r="AR192" s="3388" t="s">
        <v>890</v>
      </c>
    </row>
    <row r="193" spans="2:44" ht="13.5" hidden="1" customHeight="1">
      <c r="B193" s="3404"/>
      <c r="C193" s="3405"/>
      <c r="D193" s="3406"/>
      <c r="E193" s="1237"/>
      <c r="F193" s="1173" t="e">
        <f>DATE($F191,$G191,1)</f>
        <v>#VALUE!</v>
      </c>
      <c r="G193" s="1173" t="e">
        <f t="shared" ref="G193:AJ193" si="127">F193+1</f>
        <v>#VALUE!</v>
      </c>
      <c r="H193" s="1173" t="e">
        <f t="shared" si="127"/>
        <v>#VALUE!</v>
      </c>
      <c r="I193" s="1173" t="e">
        <f t="shared" si="127"/>
        <v>#VALUE!</v>
      </c>
      <c r="J193" s="1173" t="e">
        <f t="shared" si="127"/>
        <v>#VALUE!</v>
      </c>
      <c r="K193" s="1173" t="e">
        <f t="shared" si="127"/>
        <v>#VALUE!</v>
      </c>
      <c r="L193" s="1173" t="e">
        <f t="shared" si="127"/>
        <v>#VALUE!</v>
      </c>
      <c r="M193" s="1173" t="e">
        <f t="shared" si="127"/>
        <v>#VALUE!</v>
      </c>
      <c r="N193" s="1173" t="e">
        <f t="shared" si="127"/>
        <v>#VALUE!</v>
      </c>
      <c r="O193" s="1173" t="e">
        <f t="shared" si="127"/>
        <v>#VALUE!</v>
      </c>
      <c r="P193" s="1173" t="e">
        <f t="shared" si="127"/>
        <v>#VALUE!</v>
      </c>
      <c r="Q193" s="1173" t="e">
        <f t="shared" si="127"/>
        <v>#VALUE!</v>
      </c>
      <c r="R193" s="1173" t="e">
        <f t="shared" si="127"/>
        <v>#VALUE!</v>
      </c>
      <c r="S193" s="1173" t="e">
        <f t="shared" si="127"/>
        <v>#VALUE!</v>
      </c>
      <c r="T193" s="1173" t="e">
        <f t="shared" si="127"/>
        <v>#VALUE!</v>
      </c>
      <c r="U193" s="1173" t="e">
        <f t="shared" si="127"/>
        <v>#VALUE!</v>
      </c>
      <c r="V193" s="1173" t="e">
        <f t="shared" si="127"/>
        <v>#VALUE!</v>
      </c>
      <c r="W193" s="1173" t="e">
        <f t="shared" si="127"/>
        <v>#VALUE!</v>
      </c>
      <c r="X193" s="1173" t="e">
        <f t="shared" si="127"/>
        <v>#VALUE!</v>
      </c>
      <c r="Y193" s="1173" t="e">
        <f t="shared" si="127"/>
        <v>#VALUE!</v>
      </c>
      <c r="Z193" s="1173" t="e">
        <f t="shared" si="127"/>
        <v>#VALUE!</v>
      </c>
      <c r="AA193" s="1173" t="e">
        <f t="shared" si="127"/>
        <v>#VALUE!</v>
      </c>
      <c r="AB193" s="1173" t="e">
        <f t="shared" si="127"/>
        <v>#VALUE!</v>
      </c>
      <c r="AC193" s="1173" t="e">
        <f t="shared" si="127"/>
        <v>#VALUE!</v>
      </c>
      <c r="AD193" s="1173" t="e">
        <f t="shared" si="127"/>
        <v>#VALUE!</v>
      </c>
      <c r="AE193" s="1173" t="e">
        <f t="shared" si="127"/>
        <v>#VALUE!</v>
      </c>
      <c r="AF193" s="1173" t="e">
        <f t="shared" si="127"/>
        <v>#VALUE!</v>
      </c>
      <c r="AG193" s="1173" t="e">
        <f t="shared" si="127"/>
        <v>#VALUE!</v>
      </c>
      <c r="AH193" s="1173" t="e">
        <f t="shared" si="127"/>
        <v>#VALUE!</v>
      </c>
      <c r="AI193" s="1173" t="e">
        <f t="shared" si="127"/>
        <v>#VALUE!</v>
      </c>
      <c r="AJ193" s="1173" t="e">
        <f t="shared" si="127"/>
        <v>#VALUE!</v>
      </c>
      <c r="AK193" s="3414"/>
      <c r="AL193" s="3417"/>
      <c r="AM193" s="3420"/>
      <c r="AN193" s="3367"/>
      <c r="AO193" s="3365"/>
      <c r="AQ193" s="3388"/>
      <c r="AR193" s="3388"/>
    </row>
    <row r="194" spans="2:44">
      <c r="B194" s="3404"/>
      <c r="C194" s="3405"/>
      <c r="D194" s="3406"/>
      <c r="E194" s="1238" t="s">
        <v>1990</v>
      </c>
      <c r="F194" s="1239" t="e">
        <f>IF(EDATE(F169,1)&gt;$F$7,"",EDATE(F169,1))</f>
        <v>#VALUE!</v>
      </c>
      <c r="G194" s="1173" t="e">
        <f t="shared" ref="G194:AJ194" si="128">IF(G193&gt;$F$7,"",IF(F194=EOMONTH(DATE($F191,$G191,1),0),"",IF(F194="","",F194+1)))</f>
        <v>#VALUE!</v>
      </c>
      <c r="H194" s="1173" t="e">
        <f t="shared" si="128"/>
        <v>#VALUE!</v>
      </c>
      <c r="I194" s="1173" t="e">
        <f t="shared" si="128"/>
        <v>#VALUE!</v>
      </c>
      <c r="J194" s="1173" t="e">
        <f t="shared" si="128"/>
        <v>#VALUE!</v>
      </c>
      <c r="K194" s="1173" t="e">
        <f t="shared" si="128"/>
        <v>#VALUE!</v>
      </c>
      <c r="L194" s="1173" t="e">
        <f t="shared" si="128"/>
        <v>#VALUE!</v>
      </c>
      <c r="M194" s="1173" t="e">
        <f t="shared" si="128"/>
        <v>#VALUE!</v>
      </c>
      <c r="N194" s="1173" t="e">
        <f t="shared" si="128"/>
        <v>#VALUE!</v>
      </c>
      <c r="O194" s="1173" t="e">
        <f t="shared" si="128"/>
        <v>#VALUE!</v>
      </c>
      <c r="P194" s="1173" t="e">
        <f t="shared" si="128"/>
        <v>#VALUE!</v>
      </c>
      <c r="Q194" s="1173" t="e">
        <f t="shared" si="128"/>
        <v>#VALUE!</v>
      </c>
      <c r="R194" s="1173" t="e">
        <f t="shared" si="128"/>
        <v>#VALUE!</v>
      </c>
      <c r="S194" s="1173" t="e">
        <f t="shared" si="128"/>
        <v>#VALUE!</v>
      </c>
      <c r="T194" s="1173" t="e">
        <f t="shared" si="128"/>
        <v>#VALUE!</v>
      </c>
      <c r="U194" s="1173" t="e">
        <f t="shared" si="128"/>
        <v>#VALUE!</v>
      </c>
      <c r="V194" s="1173" t="e">
        <f t="shared" si="128"/>
        <v>#VALUE!</v>
      </c>
      <c r="W194" s="1173" t="e">
        <f t="shared" si="128"/>
        <v>#VALUE!</v>
      </c>
      <c r="X194" s="1173" t="e">
        <f t="shared" si="128"/>
        <v>#VALUE!</v>
      </c>
      <c r="Y194" s="1173" t="e">
        <f t="shared" si="128"/>
        <v>#VALUE!</v>
      </c>
      <c r="Z194" s="1173" t="e">
        <f t="shared" si="128"/>
        <v>#VALUE!</v>
      </c>
      <c r="AA194" s="1173" t="e">
        <f t="shared" si="128"/>
        <v>#VALUE!</v>
      </c>
      <c r="AB194" s="1173" t="e">
        <f t="shared" si="128"/>
        <v>#VALUE!</v>
      </c>
      <c r="AC194" s="1173" t="e">
        <f t="shared" si="128"/>
        <v>#VALUE!</v>
      </c>
      <c r="AD194" s="1173" t="e">
        <f t="shared" si="128"/>
        <v>#VALUE!</v>
      </c>
      <c r="AE194" s="1173" t="e">
        <f t="shared" si="128"/>
        <v>#VALUE!</v>
      </c>
      <c r="AF194" s="1173" t="e">
        <f t="shared" si="128"/>
        <v>#VALUE!</v>
      </c>
      <c r="AG194" s="1173" t="e">
        <f t="shared" si="128"/>
        <v>#VALUE!</v>
      </c>
      <c r="AH194" s="1173" t="e">
        <f t="shared" si="128"/>
        <v>#VALUE!</v>
      </c>
      <c r="AI194" s="1173" t="e">
        <f t="shared" si="128"/>
        <v>#VALUE!</v>
      </c>
      <c r="AJ194" s="1173" t="e">
        <f t="shared" si="128"/>
        <v>#VALUE!</v>
      </c>
      <c r="AK194" s="3414"/>
      <c r="AL194" s="3417"/>
      <c r="AM194" s="3420"/>
      <c r="AN194" s="3367"/>
      <c r="AO194" s="3365"/>
      <c r="AQ194" s="3388"/>
      <c r="AR194" s="3388"/>
    </row>
    <row r="195" spans="2:44" s="1242" customFormat="1">
      <c r="B195" s="3407"/>
      <c r="C195" s="3408"/>
      <c r="D195" s="3409"/>
      <c r="E195" s="1240" t="s">
        <v>846</v>
      </c>
      <c r="F195" s="1241" t="str">
        <f>IFERROR(TEXT(WEEKDAY(+F194),"aaa"),"")</f>
        <v/>
      </c>
      <c r="G195" s="1241" t="str">
        <f t="shared" ref="G195:AJ195" si="129">IFERROR(TEXT(WEEKDAY(+G194),"aaa"),"")</f>
        <v/>
      </c>
      <c r="H195" s="1241" t="str">
        <f t="shared" si="129"/>
        <v/>
      </c>
      <c r="I195" s="1241" t="str">
        <f t="shared" si="129"/>
        <v/>
      </c>
      <c r="J195" s="1241" t="str">
        <f t="shared" si="129"/>
        <v/>
      </c>
      <c r="K195" s="1241" t="str">
        <f t="shared" si="129"/>
        <v/>
      </c>
      <c r="L195" s="1241" t="str">
        <f t="shared" si="129"/>
        <v/>
      </c>
      <c r="M195" s="1241" t="str">
        <f t="shared" si="129"/>
        <v/>
      </c>
      <c r="N195" s="1241" t="str">
        <f t="shared" si="129"/>
        <v/>
      </c>
      <c r="O195" s="1241" t="str">
        <f t="shared" si="129"/>
        <v/>
      </c>
      <c r="P195" s="1241" t="str">
        <f t="shared" si="129"/>
        <v/>
      </c>
      <c r="Q195" s="1241" t="str">
        <f t="shared" si="129"/>
        <v/>
      </c>
      <c r="R195" s="1241" t="str">
        <f t="shared" si="129"/>
        <v/>
      </c>
      <c r="S195" s="1241" t="str">
        <f t="shared" si="129"/>
        <v/>
      </c>
      <c r="T195" s="1241" t="str">
        <f t="shared" si="129"/>
        <v/>
      </c>
      <c r="U195" s="1241" t="str">
        <f t="shared" si="129"/>
        <v/>
      </c>
      <c r="V195" s="1241" t="str">
        <f t="shared" si="129"/>
        <v/>
      </c>
      <c r="W195" s="1241" t="str">
        <f t="shared" si="129"/>
        <v/>
      </c>
      <c r="X195" s="1241" t="str">
        <f t="shared" si="129"/>
        <v/>
      </c>
      <c r="Y195" s="1241" t="str">
        <f t="shared" si="129"/>
        <v/>
      </c>
      <c r="Z195" s="1241" t="str">
        <f t="shared" si="129"/>
        <v/>
      </c>
      <c r="AA195" s="1241" t="str">
        <f t="shared" si="129"/>
        <v/>
      </c>
      <c r="AB195" s="1241" t="str">
        <f t="shared" si="129"/>
        <v/>
      </c>
      <c r="AC195" s="1241" t="str">
        <f t="shared" si="129"/>
        <v/>
      </c>
      <c r="AD195" s="1241" t="str">
        <f t="shared" si="129"/>
        <v/>
      </c>
      <c r="AE195" s="1241" t="str">
        <f t="shared" si="129"/>
        <v/>
      </c>
      <c r="AF195" s="1241" t="str">
        <f t="shared" si="129"/>
        <v/>
      </c>
      <c r="AG195" s="1241" t="str">
        <f t="shared" si="129"/>
        <v/>
      </c>
      <c r="AH195" s="1241" t="str">
        <f t="shared" si="129"/>
        <v/>
      </c>
      <c r="AI195" s="1241" t="str">
        <f t="shared" si="129"/>
        <v/>
      </c>
      <c r="AJ195" s="1241" t="str">
        <f t="shared" si="129"/>
        <v/>
      </c>
      <c r="AK195" s="3414"/>
      <c r="AL195" s="3417"/>
      <c r="AM195" s="3420"/>
      <c r="AN195" s="3367"/>
      <c r="AO195" s="3365"/>
      <c r="AP195" s="1112"/>
      <c r="AQ195" s="3388"/>
      <c r="AR195" s="3388"/>
    </row>
    <row r="196" spans="2:44" s="1242" customFormat="1" ht="21" customHeight="1">
      <c r="B196" s="1243" t="s">
        <v>1991</v>
      </c>
      <c r="C196" s="1244" t="s">
        <v>1971</v>
      </c>
      <c r="D196" s="1180" t="s">
        <v>1972</v>
      </c>
      <c r="E196" s="1181" t="s">
        <v>1994</v>
      </c>
      <c r="F196" s="1182" t="s">
        <v>875</v>
      </c>
      <c r="G196" s="1183" t="s">
        <v>875</v>
      </c>
      <c r="H196" s="1183" t="s">
        <v>875</v>
      </c>
      <c r="I196" s="1183"/>
      <c r="J196" s="1183"/>
      <c r="K196" s="1183"/>
      <c r="L196" s="1183"/>
      <c r="M196" s="1183"/>
      <c r="N196" s="1183"/>
      <c r="O196" s="1183"/>
      <c r="P196" s="1183"/>
      <c r="Q196" s="1183"/>
      <c r="R196" s="1183"/>
      <c r="S196" s="1183"/>
      <c r="T196" s="1183"/>
      <c r="U196" s="1183"/>
      <c r="V196" s="1183"/>
      <c r="W196" s="1183"/>
      <c r="X196" s="1183"/>
      <c r="Y196" s="1183"/>
      <c r="Z196" s="1183"/>
      <c r="AA196" s="1183"/>
      <c r="AB196" s="1183"/>
      <c r="AC196" s="1183"/>
      <c r="AD196" s="1183"/>
      <c r="AE196" s="1183"/>
      <c r="AF196" s="1183"/>
      <c r="AG196" s="1211"/>
      <c r="AH196" s="1211"/>
      <c r="AI196" s="1211"/>
      <c r="AJ196" s="1211"/>
      <c r="AK196" s="3415"/>
      <c r="AL196" s="3418"/>
      <c r="AM196" s="3421"/>
      <c r="AN196" s="1185" t="s">
        <v>2008</v>
      </c>
      <c r="AO196" s="1184" t="s">
        <v>889</v>
      </c>
      <c r="AP196" s="1112"/>
      <c r="AQ196" s="3389"/>
      <c r="AR196" s="3389"/>
    </row>
    <row r="197" spans="2:44" s="1242" customFormat="1" ht="13.5" customHeight="1">
      <c r="B197" s="3392" t="s">
        <v>856</v>
      </c>
      <c r="C197" s="3395" t="s">
        <v>857</v>
      </c>
      <c r="D197" s="1186" t="s">
        <v>1981</v>
      </c>
      <c r="E197" s="1187"/>
      <c r="F197" s="1188" t="s">
        <v>866</v>
      </c>
      <c r="G197" s="1189" t="s">
        <v>866</v>
      </c>
      <c r="H197" s="1189" t="s">
        <v>866</v>
      </c>
      <c r="I197" s="1189" t="s">
        <v>864</v>
      </c>
      <c r="J197" s="1252" t="s">
        <v>864</v>
      </c>
      <c r="K197" s="1252"/>
      <c r="L197" s="1252"/>
      <c r="M197" s="1252"/>
      <c r="N197" s="1189"/>
      <c r="O197" s="1189"/>
      <c r="P197" s="1189" t="s">
        <v>864</v>
      </c>
      <c r="Q197" s="1252" t="s">
        <v>864</v>
      </c>
      <c r="R197" s="1252"/>
      <c r="S197" s="1252"/>
      <c r="T197" s="1252"/>
      <c r="U197" s="1189"/>
      <c r="V197" s="1189"/>
      <c r="W197" s="1189" t="s">
        <v>864</v>
      </c>
      <c r="X197" s="1252" t="s">
        <v>864</v>
      </c>
      <c r="Y197" s="1252"/>
      <c r="Z197" s="1252"/>
      <c r="AA197" s="1252"/>
      <c r="AB197" s="1189"/>
      <c r="AC197" s="1189" t="s">
        <v>882</v>
      </c>
      <c r="AD197" s="1252" t="s">
        <v>865</v>
      </c>
      <c r="AE197" s="1252"/>
      <c r="AF197" s="1252"/>
      <c r="AG197" s="1252"/>
      <c r="AH197" s="1252"/>
      <c r="AI197" s="1252"/>
      <c r="AJ197" s="1258"/>
      <c r="AK197" s="1191">
        <f>IF(D197="","",COUNT($F$194:$AJ$194)-AL197)</f>
        <v>-4</v>
      </c>
      <c r="AL197" s="1192">
        <f>IF(D197="","",AQ197+AR197)</f>
        <v>4</v>
      </c>
      <c r="AM197" s="1192">
        <f>IF(D197="","",COUNTIF(F197:AJ197,"休"))</f>
        <v>6</v>
      </c>
      <c r="AN197" s="1193">
        <f>IF(D197="","",IFERROR(ROUND(AM197/AK197,3),""))</f>
        <v>-1.5</v>
      </c>
      <c r="AO197" s="3398">
        <f>ROUND(AVERAGE(AN197:AN212),3)</f>
        <v>-1.5</v>
      </c>
      <c r="AP197" s="1112"/>
      <c r="AQ197" s="1194">
        <f>+COUNTIF(F197:AJ197,"－")</f>
        <v>1</v>
      </c>
      <c r="AR197" s="1194">
        <f>+COUNTIF(F197:AJ197,"外")</f>
        <v>3</v>
      </c>
    </row>
    <row r="198" spans="2:44" s="1242" customFormat="1" ht="13.5" customHeight="1">
      <c r="B198" s="3393"/>
      <c r="C198" s="3396"/>
      <c r="D198" s="1195" t="s">
        <v>1982</v>
      </c>
      <c r="E198" s="1187"/>
      <c r="F198" s="1247" t="s">
        <v>866</v>
      </c>
      <c r="G198" s="1197" t="s">
        <v>866</v>
      </c>
      <c r="H198" s="1197" t="s">
        <v>866</v>
      </c>
      <c r="I198" s="1219" t="s">
        <v>864</v>
      </c>
      <c r="J198" s="1219"/>
      <c r="K198" s="1219"/>
      <c r="L198" s="1207"/>
      <c r="M198" s="1207"/>
      <c r="N198" s="1207" t="s">
        <v>864</v>
      </c>
      <c r="O198" s="1219" t="s">
        <v>864</v>
      </c>
      <c r="P198" s="1219"/>
      <c r="Q198" s="1219"/>
      <c r="R198" s="1219"/>
      <c r="S198" s="1207"/>
      <c r="T198" s="1207"/>
      <c r="U198" s="1207" t="s">
        <v>864</v>
      </c>
      <c r="V198" s="1219" t="s">
        <v>864</v>
      </c>
      <c r="W198" s="1219"/>
      <c r="X198" s="1219"/>
      <c r="Y198" s="1219"/>
      <c r="Z198" s="1207"/>
      <c r="AA198" s="1207" t="s">
        <v>864</v>
      </c>
      <c r="AB198" s="1207" t="s">
        <v>864</v>
      </c>
      <c r="AC198" s="1219"/>
      <c r="AD198" s="1219" t="s">
        <v>882</v>
      </c>
      <c r="AE198" s="1219"/>
      <c r="AF198" s="1219"/>
      <c r="AG198" s="1207"/>
      <c r="AH198" s="1207"/>
      <c r="AI198" s="1207"/>
      <c r="AJ198" s="1248"/>
      <c r="AK198" s="1191">
        <f t="shared" ref="AK198:AK202" si="130">IF(D198="","",COUNT($F$194:$AJ$194)-AL198)</f>
        <v>-3</v>
      </c>
      <c r="AL198" s="1192">
        <f t="shared" ref="AL198:AL202" si="131">IF(D198="","",AQ198+AR198)</f>
        <v>3</v>
      </c>
      <c r="AM198" s="1192">
        <f t="shared" ref="AM198:AM202" si="132">IF(D198="","",COUNTIF(F198:AJ198,"休"))</f>
        <v>7</v>
      </c>
      <c r="AN198" s="1193">
        <f t="shared" ref="AN198:AN202" si="133">IF(D198="","",IFERROR(ROUND(AM198/AK198,3),""))</f>
        <v>-2.3330000000000002</v>
      </c>
      <c r="AO198" s="3399"/>
      <c r="AP198" s="1112"/>
      <c r="AQ198" s="1194">
        <f>+COUNTIF(F198:AJ198,"－")</f>
        <v>0</v>
      </c>
      <c r="AR198" s="1194">
        <f>+COUNTIF(F198:AJ198,"外")</f>
        <v>3</v>
      </c>
    </row>
    <row r="199" spans="2:44" s="1242" customFormat="1">
      <c r="B199" s="3393"/>
      <c r="C199" s="3396"/>
      <c r="D199" s="1201" t="s">
        <v>1983</v>
      </c>
      <c r="E199" s="1187"/>
      <c r="F199" s="1247" t="s">
        <v>866</v>
      </c>
      <c r="G199" s="1197" t="s">
        <v>866</v>
      </c>
      <c r="H199" s="1197" t="s">
        <v>866</v>
      </c>
      <c r="I199" s="1197"/>
      <c r="J199" s="1197"/>
      <c r="K199" s="1197" t="s">
        <v>864</v>
      </c>
      <c r="L199" s="1197" t="s">
        <v>864</v>
      </c>
      <c r="M199" s="1197"/>
      <c r="N199" s="1197"/>
      <c r="O199" s="1197" t="s">
        <v>864</v>
      </c>
      <c r="P199" s="1197"/>
      <c r="Q199" s="1197"/>
      <c r="R199" s="1197" t="s">
        <v>864</v>
      </c>
      <c r="S199" s="1197" t="s">
        <v>864</v>
      </c>
      <c r="T199" s="1197"/>
      <c r="U199" s="1197"/>
      <c r="V199" s="1197" t="s">
        <v>864</v>
      </c>
      <c r="W199" s="1197"/>
      <c r="X199" s="1197"/>
      <c r="Y199" s="1197" t="s">
        <v>864</v>
      </c>
      <c r="Z199" s="1197" t="s">
        <v>864</v>
      </c>
      <c r="AA199" s="1197"/>
      <c r="AB199" s="1197" t="s">
        <v>891</v>
      </c>
      <c r="AC199" s="1197"/>
      <c r="AD199" s="1197" t="s">
        <v>882</v>
      </c>
      <c r="AE199" s="1197"/>
      <c r="AF199" s="1197"/>
      <c r="AG199" s="1248"/>
      <c r="AH199" s="1248"/>
      <c r="AI199" s="1248"/>
      <c r="AJ199" s="1248"/>
      <c r="AK199" s="1191">
        <f t="shared" si="130"/>
        <v>-3</v>
      </c>
      <c r="AL199" s="1192">
        <f t="shared" si="131"/>
        <v>3</v>
      </c>
      <c r="AM199" s="1192">
        <f t="shared" si="132"/>
        <v>8</v>
      </c>
      <c r="AN199" s="1193">
        <f t="shared" si="133"/>
        <v>-2.6669999999999998</v>
      </c>
      <c r="AO199" s="3399"/>
      <c r="AP199" s="1112"/>
      <c r="AQ199" s="1194">
        <f>+COUNTIF(F199:AJ199,"－")</f>
        <v>0</v>
      </c>
      <c r="AR199" s="1194">
        <f t="shared" ref="AR199:AR202" si="134">+COUNTIF(F199:AJ199,"外")</f>
        <v>3</v>
      </c>
    </row>
    <row r="200" spans="2:44" s="1242" customFormat="1">
      <c r="B200" s="3393"/>
      <c r="C200" s="3396"/>
      <c r="D200" s="1201" t="s">
        <v>1984</v>
      </c>
      <c r="E200" s="1202"/>
      <c r="F200" s="1247" t="s">
        <v>866</v>
      </c>
      <c r="G200" s="1197" t="s">
        <v>866</v>
      </c>
      <c r="H200" s="1197" t="s">
        <v>866</v>
      </c>
      <c r="I200" s="1197"/>
      <c r="J200" s="1197" t="s">
        <v>864</v>
      </c>
      <c r="K200" s="1197"/>
      <c r="L200" s="1197"/>
      <c r="M200" s="1197" t="s">
        <v>864</v>
      </c>
      <c r="N200" s="1197"/>
      <c r="O200" s="1197"/>
      <c r="P200" s="1197"/>
      <c r="Q200" s="1197" t="s">
        <v>864</v>
      </c>
      <c r="R200" s="1197"/>
      <c r="S200" s="1197"/>
      <c r="T200" s="1197" t="s">
        <v>864</v>
      </c>
      <c r="U200" s="1197"/>
      <c r="V200" s="1197"/>
      <c r="W200" s="1197"/>
      <c r="X200" s="1197" t="s">
        <v>864</v>
      </c>
      <c r="Y200" s="1197"/>
      <c r="Z200" s="1197"/>
      <c r="AA200" s="1197" t="s">
        <v>864</v>
      </c>
      <c r="AB200" s="1197"/>
      <c r="AC200" s="1197" t="s">
        <v>882</v>
      </c>
      <c r="AD200" s="1197" t="s">
        <v>865</v>
      </c>
      <c r="AE200" s="1197"/>
      <c r="AF200" s="1197"/>
      <c r="AG200" s="1197"/>
      <c r="AH200" s="1248"/>
      <c r="AI200" s="1248"/>
      <c r="AJ200" s="1248"/>
      <c r="AK200" s="1191">
        <f t="shared" si="130"/>
        <v>-4</v>
      </c>
      <c r="AL200" s="1192">
        <f t="shared" si="131"/>
        <v>4</v>
      </c>
      <c r="AM200" s="1192">
        <f t="shared" si="132"/>
        <v>6</v>
      </c>
      <c r="AN200" s="1193">
        <f t="shared" si="133"/>
        <v>-1.5</v>
      </c>
      <c r="AO200" s="3399"/>
      <c r="AP200" s="1112"/>
      <c r="AQ200" s="1194">
        <f>+COUNTIF(F200:AJ200,"－")</f>
        <v>1</v>
      </c>
      <c r="AR200" s="1194">
        <f t="shared" si="134"/>
        <v>3</v>
      </c>
    </row>
    <row r="201" spans="2:44" s="1242" customFormat="1">
      <c r="B201" s="3393"/>
      <c r="C201" s="3396"/>
      <c r="D201" s="1201" t="s">
        <v>1985</v>
      </c>
      <c r="E201" s="1187"/>
      <c r="F201" s="1247" t="s">
        <v>866</v>
      </c>
      <c r="G201" s="1197" t="s">
        <v>866</v>
      </c>
      <c r="H201" s="1197" t="s">
        <v>866</v>
      </c>
      <c r="I201" s="1197"/>
      <c r="J201" s="1197"/>
      <c r="K201" s="1197" t="s">
        <v>864</v>
      </c>
      <c r="L201" s="1197"/>
      <c r="M201" s="1197"/>
      <c r="N201" s="1197" t="s">
        <v>864</v>
      </c>
      <c r="O201" s="1197"/>
      <c r="P201" s="1197"/>
      <c r="Q201" s="1197"/>
      <c r="R201" s="1197" t="s">
        <v>864</v>
      </c>
      <c r="S201" s="1197"/>
      <c r="T201" s="1197"/>
      <c r="U201" s="1197" t="s">
        <v>864</v>
      </c>
      <c r="V201" s="1197"/>
      <c r="W201" s="1197"/>
      <c r="X201" s="1197"/>
      <c r="Y201" s="1197" t="s">
        <v>864</v>
      </c>
      <c r="Z201" s="1197" t="s">
        <v>864</v>
      </c>
      <c r="AA201" s="1197"/>
      <c r="AB201" s="1197"/>
      <c r="AC201" s="1197" t="s">
        <v>882</v>
      </c>
      <c r="AD201" s="1197" t="s">
        <v>865</v>
      </c>
      <c r="AE201" s="1197"/>
      <c r="AF201" s="1197"/>
      <c r="AG201" s="1197"/>
      <c r="AH201" s="1197"/>
      <c r="AI201" s="1197"/>
      <c r="AJ201" s="1197"/>
      <c r="AK201" s="1191">
        <f t="shared" si="130"/>
        <v>-4</v>
      </c>
      <c r="AL201" s="1192">
        <f t="shared" si="131"/>
        <v>4</v>
      </c>
      <c r="AM201" s="1192">
        <f t="shared" si="132"/>
        <v>6</v>
      </c>
      <c r="AN201" s="1193">
        <f t="shared" si="133"/>
        <v>-1.5</v>
      </c>
      <c r="AO201" s="3399"/>
      <c r="AP201" s="1112"/>
      <c r="AQ201" s="1194">
        <f t="shared" ref="AQ201:AQ202" si="135">+COUNTIF(F201:AJ201,"－")</f>
        <v>1</v>
      </c>
      <c r="AR201" s="1194">
        <f t="shared" si="134"/>
        <v>3</v>
      </c>
    </row>
    <row r="202" spans="2:44" s="1242" customFormat="1">
      <c r="B202" s="3394"/>
      <c r="C202" s="3397"/>
      <c r="D202" s="1203">
        <f>E$29</f>
        <v>0</v>
      </c>
      <c r="E202" s="1204"/>
      <c r="F202" s="1259"/>
      <c r="G202" s="1207"/>
      <c r="H202" s="1207"/>
      <c r="I202" s="1207"/>
      <c r="J202" s="1207"/>
      <c r="K202" s="1207"/>
      <c r="L202" s="1207"/>
      <c r="M202" s="1207"/>
      <c r="N202" s="1207"/>
      <c r="O202" s="1207"/>
      <c r="P202" s="1207"/>
      <c r="Q202" s="1207"/>
      <c r="R202" s="1207"/>
      <c r="S202" s="1207"/>
      <c r="T202" s="1207"/>
      <c r="U202" s="1207"/>
      <c r="V202" s="1207"/>
      <c r="W202" s="1207"/>
      <c r="X202" s="1207"/>
      <c r="Y202" s="1207"/>
      <c r="Z202" s="1207"/>
      <c r="AA202" s="1207"/>
      <c r="AB202" s="1207"/>
      <c r="AC202" s="1207"/>
      <c r="AD202" s="1207"/>
      <c r="AE202" s="1207"/>
      <c r="AF202" s="1207"/>
      <c r="AG202" s="1208"/>
      <c r="AH202" s="1208"/>
      <c r="AI202" s="1208"/>
      <c r="AJ202" s="1208"/>
      <c r="AK202" s="1191">
        <f t="shared" si="130"/>
        <v>0</v>
      </c>
      <c r="AL202" s="1192">
        <f t="shared" si="131"/>
        <v>0</v>
      </c>
      <c r="AM202" s="1209">
        <f t="shared" si="132"/>
        <v>0</v>
      </c>
      <c r="AN202" s="1193" t="str">
        <f t="shared" si="133"/>
        <v/>
      </c>
      <c r="AO202" s="3399"/>
      <c r="AP202" s="1112"/>
      <c r="AQ202" s="1194">
        <f t="shared" si="135"/>
        <v>0</v>
      </c>
      <c r="AR202" s="1194">
        <f t="shared" si="134"/>
        <v>0</v>
      </c>
    </row>
    <row r="203" spans="2:44" s="1242" customFormat="1" ht="15" customHeight="1">
      <c r="B203" s="3392" t="s">
        <v>858</v>
      </c>
      <c r="C203" s="3395" t="s">
        <v>859</v>
      </c>
      <c r="D203" s="1180" t="s">
        <v>1997</v>
      </c>
      <c r="E203" s="1210" t="s">
        <v>1994</v>
      </c>
      <c r="F203" s="1182"/>
      <c r="G203" s="1183"/>
      <c r="H203" s="1183"/>
      <c r="I203" s="1183"/>
      <c r="J203" s="1183"/>
      <c r="K203" s="1183"/>
      <c r="L203" s="1183"/>
      <c r="M203" s="1183"/>
      <c r="N203" s="1183"/>
      <c r="O203" s="1183"/>
      <c r="P203" s="1183"/>
      <c r="Q203" s="1183"/>
      <c r="R203" s="1183"/>
      <c r="S203" s="1183"/>
      <c r="T203" s="1183"/>
      <c r="U203" s="1183"/>
      <c r="V203" s="1183"/>
      <c r="W203" s="1183"/>
      <c r="X203" s="1183"/>
      <c r="Y203" s="1183"/>
      <c r="Z203" s="1183"/>
      <c r="AA203" s="1183"/>
      <c r="AB203" s="1183"/>
      <c r="AC203" s="1183"/>
      <c r="AD203" s="1183"/>
      <c r="AE203" s="1183"/>
      <c r="AF203" s="1183"/>
      <c r="AG203" s="1211"/>
      <c r="AH203" s="1211"/>
      <c r="AI203" s="1211"/>
      <c r="AJ203" s="1211"/>
      <c r="AK203" s="1212"/>
      <c r="AL203" s="1194"/>
      <c r="AM203" s="1213"/>
      <c r="AN203" s="1214"/>
      <c r="AO203" s="3399"/>
      <c r="AP203" s="1112"/>
      <c r="AQ203" s="1116"/>
      <c r="AR203" s="1116"/>
    </row>
    <row r="204" spans="2:44" s="1242" customFormat="1">
      <c r="B204" s="3393"/>
      <c r="C204" s="3396"/>
      <c r="D204" s="1215" t="s">
        <v>1981</v>
      </c>
      <c r="E204" s="1187"/>
      <c r="F204" s="1245" t="s">
        <v>865</v>
      </c>
      <c r="G204" s="1252" t="s">
        <v>865</v>
      </c>
      <c r="H204" s="1252" t="s">
        <v>865</v>
      </c>
      <c r="I204" s="1252" t="s">
        <v>865</v>
      </c>
      <c r="J204" s="1252" t="s">
        <v>865</v>
      </c>
      <c r="K204" s="1252" t="s">
        <v>865</v>
      </c>
      <c r="L204" s="1252" t="s">
        <v>865</v>
      </c>
      <c r="M204" s="1252" t="s">
        <v>865</v>
      </c>
      <c r="N204" s="1252" t="s">
        <v>865</v>
      </c>
      <c r="O204" s="1252" t="s">
        <v>865</v>
      </c>
      <c r="P204" s="1252" t="s">
        <v>865</v>
      </c>
      <c r="Q204" s="1252" t="s">
        <v>865</v>
      </c>
      <c r="R204" s="1252" t="s">
        <v>865</v>
      </c>
      <c r="S204" s="1252" t="s">
        <v>865</v>
      </c>
      <c r="T204" s="1252" t="s">
        <v>865</v>
      </c>
      <c r="U204" s="1252" t="s">
        <v>865</v>
      </c>
      <c r="V204" s="1252" t="s">
        <v>865</v>
      </c>
      <c r="W204" s="1252" t="s">
        <v>865</v>
      </c>
      <c r="X204" s="1252" t="s">
        <v>865</v>
      </c>
      <c r="Y204" s="1252" t="s">
        <v>865</v>
      </c>
      <c r="Z204" s="1252" t="s">
        <v>865</v>
      </c>
      <c r="AA204" s="1252" t="s">
        <v>865</v>
      </c>
      <c r="AB204" s="1252" t="s">
        <v>865</v>
      </c>
      <c r="AC204" s="1252" t="s">
        <v>865</v>
      </c>
      <c r="AD204" s="1252" t="s">
        <v>865</v>
      </c>
      <c r="AE204" s="1252"/>
      <c r="AF204" s="1252"/>
      <c r="AG204" s="1252"/>
      <c r="AH204" s="1252"/>
      <c r="AI204" s="1252"/>
      <c r="AJ204" s="1252"/>
      <c r="AK204" s="1191">
        <f>IF(D204="","",COUNT($F$194:$AJ$194)-AL204)</f>
        <v>-25</v>
      </c>
      <c r="AL204" s="1192">
        <f>IF(D204="","",AQ204+AR204)</f>
        <v>25</v>
      </c>
      <c r="AM204" s="1192">
        <f>IF(D204="","",COUNTIF(F204:AJ204,"休"))</f>
        <v>0</v>
      </c>
      <c r="AN204" s="1193">
        <f>IF(D204="","",IFERROR(ROUND(AM204/AK204,3),""))</f>
        <v>0</v>
      </c>
      <c r="AO204" s="3399"/>
      <c r="AP204" s="1112"/>
      <c r="AQ204" s="1194">
        <f>+COUNTIF(F204:AJ204,"－")</f>
        <v>25</v>
      </c>
      <c r="AR204" s="1194">
        <f>+COUNTIF(F204:AJ204,"外")</f>
        <v>0</v>
      </c>
    </row>
    <row r="205" spans="2:44" s="1242" customFormat="1">
      <c r="B205" s="3393"/>
      <c r="C205" s="3396"/>
      <c r="D205" s="1195" t="s">
        <v>1982</v>
      </c>
      <c r="E205" s="1216"/>
      <c r="F205" s="1254" t="s">
        <v>865</v>
      </c>
      <c r="G205" s="1207" t="s">
        <v>865</v>
      </c>
      <c r="H205" s="1207" t="s">
        <v>865</v>
      </c>
      <c r="I205" s="1207" t="s">
        <v>865</v>
      </c>
      <c r="J205" s="1207" t="s">
        <v>865</v>
      </c>
      <c r="K205" s="1207" t="s">
        <v>865</v>
      </c>
      <c r="L205" s="1207" t="s">
        <v>865</v>
      </c>
      <c r="M205" s="1207" t="s">
        <v>865</v>
      </c>
      <c r="N205" s="1207" t="s">
        <v>865</v>
      </c>
      <c r="O205" s="1207" t="s">
        <v>865</v>
      </c>
      <c r="P205" s="1207" t="s">
        <v>865</v>
      </c>
      <c r="Q205" s="1207" t="s">
        <v>865</v>
      </c>
      <c r="R205" s="1207" t="s">
        <v>865</v>
      </c>
      <c r="S205" s="1207" t="s">
        <v>865</v>
      </c>
      <c r="T205" s="1207" t="s">
        <v>865</v>
      </c>
      <c r="U205" s="1207" t="s">
        <v>865</v>
      </c>
      <c r="V205" s="1207" t="s">
        <v>865</v>
      </c>
      <c r="W205" s="1207" t="s">
        <v>865</v>
      </c>
      <c r="X205" s="1207" t="s">
        <v>865</v>
      </c>
      <c r="Y205" s="1207" t="s">
        <v>865</v>
      </c>
      <c r="Z205" s="1207" t="s">
        <v>865</v>
      </c>
      <c r="AA205" s="1207" t="s">
        <v>865</v>
      </c>
      <c r="AB205" s="1207" t="s">
        <v>865</v>
      </c>
      <c r="AC205" s="1207" t="s">
        <v>865</v>
      </c>
      <c r="AD205" s="1207" t="s">
        <v>865</v>
      </c>
      <c r="AE205" s="1207"/>
      <c r="AF205" s="1207"/>
      <c r="AG205" s="1207"/>
      <c r="AH205" s="1207"/>
      <c r="AI205" s="1207"/>
      <c r="AJ205" s="1207"/>
      <c r="AK205" s="1191">
        <f t="shared" ref="AK205:AK207" si="136">IF(D205="","",COUNT($F$194:$AJ$194)-AL205)</f>
        <v>-25</v>
      </c>
      <c r="AL205" s="1192">
        <f t="shared" ref="AL205:AL207" si="137">IF(D205="","",AQ205+AR205)</f>
        <v>25</v>
      </c>
      <c r="AM205" s="1192">
        <f t="shared" ref="AM205:AM207" si="138">IF(D205="","",COUNTIF(F205:AJ205,"休"))</f>
        <v>0</v>
      </c>
      <c r="AN205" s="1193">
        <f t="shared" ref="AN205:AN207" si="139">IF(D205="","",IFERROR(ROUND(AM205/AK205,3),""))</f>
        <v>0</v>
      </c>
      <c r="AO205" s="3399"/>
      <c r="AP205" s="1112"/>
      <c r="AQ205" s="1194">
        <f>+COUNTIF(F205:AJ205,"－")</f>
        <v>25</v>
      </c>
      <c r="AR205" s="1194">
        <f>+COUNTIF(F205:AJ205,"外")</f>
        <v>0</v>
      </c>
    </row>
    <row r="206" spans="2:44" s="1242" customFormat="1">
      <c r="B206" s="3393"/>
      <c r="C206" s="3396"/>
      <c r="D206" s="1112"/>
      <c r="E206" s="1216"/>
      <c r="F206" s="1247"/>
      <c r="G206" s="1197"/>
      <c r="H206" s="1197"/>
      <c r="I206" s="1197"/>
      <c r="J206" s="1197"/>
      <c r="K206" s="1197"/>
      <c r="L206" s="1197"/>
      <c r="M206" s="1197"/>
      <c r="N206" s="1197"/>
      <c r="O206" s="1197"/>
      <c r="P206" s="1197"/>
      <c r="Q206" s="1197"/>
      <c r="R206" s="1197"/>
      <c r="S206" s="1197"/>
      <c r="T206" s="1197"/>
      <c r="U206" s="1197"/>
      <c r="V206" s="1197"/>
      <c r="W206" s="1197"/>
      <c r="X206" s="1197"/>
      <c r="Y206" s="1197"/>
      <c r="Z206" s="1197"/>
      <c r="AA206" s="1197"/>
      <c r="AB206" s="1197"/>
      <c r="AC206" s="1197"/>
      <c r="AD206" s="1197"/>
      <c r="AE206" s="1197"/>
      <c r="AF206" s="1197"/>
      <c r="AG206" s="1198"/>
      <c r="AH206" s="1198"/>
      <c r="AI206" s="1198"/>
      <c r="AJ206" s="1198"/>
      <c r="AK206" s="1191" t="str">
        <f t="shared" si="136"/>
        <v/>
      </c>
      <c r="AL206" s="1192" t="str">
        <f t="shared" si="137"/>
        <v/>
      </c>
      <c r="AM206" s="1192" t="str">
        <f t="shared" si="138"/>
        <v/>
      </c>
      <c r="AN206" s="1193" t="str">
        <f t="shared" si="139"/>
        <v/>
      </c>
      <c r="AO206" s="3399"/>
      <c r="AP206" s="1112"/>
      <c r="AQ206" s="1194">
        <f>+COUNTIF(F206:AJ206,"－")</f>
        <v>0</v>
      </c>
      <c r="AR206" s="1194">
        <f>+COUNTIF(F206:AJ206,"外")</f>
        <v>0</v>
      </c>
    </row>
    <row r="207" spans="2:44" s="1242" customFormat="1">
      <c r="B207" s="3393"/>
      <c r="C207" s="3397"/>
      <c r="D207" s="1217"/>
      <c r="E207" s="1218"/>
      <c r="F207" s="1260"/>
      <c r="G207" s="1219"/>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190"/>
      <c r="AH207" s="1190"/>
      <c r="AI207" s="1190"/>
      <c r="AJ207" s="1190"/>
      <c r="AK207" s="1191" t="str">
        <f t="shared" si="136"/>
        <v/>
      </c>
      <c r="AL207" s="1192" t="str">
        <f t="shared" si="137"/>
        <v/>
      </c>
      <c r="AM207" s="1192" t="str">
        <f t="shared" si="138"/>
        <v/>
      </c>
      <c r="AN207" s="1193" t="str">
        <f t="shared" si="139"/>
        <v/>
      </c>
      <c r="AO207" s="3399"/>
      <c r="AP207" s="1112"/>
      <c r="AQ207" s="1194">
        <f>+COUNTIF(F207:AJ207,"－")</f>
        <v>0</v>
      </c>
      <c r="AR207" s="1194">
        <f>+COUNTIF(F207:AJ207,"外")</f>
        <v>0</v>
      </c>
    </row>
    <row r="208" spans="2:44" s="1242" customFormat="1" ht="15" customHeight="1">
      <c r="B208" s="3393"/>
      <c r="C208" s="3395" t="s">
        <v>860</v>
      </c>
      <c r="D208" s="1180" t="s">
        <v>1972</v>
      </c>
      <c r="E208" s="1220" t="s">
        <v>1994</v>
      </c>
      <c r="F208" s="1182" t="s">
        <v>875</v>
      </c>
      <c r="G208" s="1183" t="s">
        <v>875</v>
      </c>
      <c r="H208" s="1183" t="s">
        <v>875</v>
      </c>
      <c r="I208" s="1183"/>
      <c r="J208" s="1183"/>
      <c r="K208" s="1183"/>
      <c r="L208" s="1183"/>
      <c r="M208" s="1183"/>
      <c r="N208" s="1183"/>
      <c r="O208" s="1183"/>
      <c r="P208" s="1183"/>
      <c r="Q208" s="1183"/>
      <c r="R208" s="1183"/>
      <c r="S208" s="1183"/>
      <c r="T208" s="1183"/>
      <c r="U208" s="1183"/>
      <c r="V208" s="1183"/>
      <c r="W208" s="1183"/>
      <c r="X208" s="1183"/>
      <c r="Y208" s="1183"/>
      <c r="Z208" s="1183"/>
      <c r="AA208" s="1183"/>
      <c r="AB208" s="1183"/>
      <c r="AC208" s="1183"/>
      <c r="AD208" s="1183"/>
      <c r="AE208" s="1183"/>
      <c r="AF208" s="1183"/>
      <c r="AG208" s="1211"/>
      <c r="AH208" s="1211"/>
      <c r="AI208" s="1211"/>
      <c r="AJ208" s="1211"/>
      <c r="AK208" s="1212"/>
      <c r="AL208" s="1194"/>
      <c r="AM208" s="1221"/>
      <c r="AN208" s="1214"/>
      <c r="AO208" s="3399"/>
      <c r="AP208" s="1112"/>
      <c r="AQ208" s="1116"/>
      <c r="AR208" s="1116"/>
    </row>
    <row r="209" spans="2:44" s="1242" customFormat="1">
      <c r="B209" s="3393"/>
      <c r="C209" s="3396"/>
      <c r="D209" s="1222" t="s">
        <v>1982</v>
      </c>
      <c r="E209" s="1187"/>
      <c r="F209" s="1188" t="s">
        <v>866</v>
      </c>
      <c r="G209" s="1189" t="s">
        <v>866</v>
      </c>
      <c r="H209" s="1189" t="s">
        <v>866</v>
      </c>
      <c r="I209" s="1252"/>
      <c r="J209" s="1252" t="s">
        <v>864</v>
      </c>
      <c r="K209" s="1189"/>
      <c r="L209" s="1189" t="s">
        <v>864</v>
      </c>
      <c r="M209" s="1189"/>
      <c r="N209" s="1189" t="s">
        <v>864</v>
      </c>
      <c r="O209" s="1252"/>
      <c r="P209" s="1252" t="s">
        <v>864</v>
      </c>
      <c r="Q209" s="1189"/>
      <c r="R209" s="1252" t="s">
        <v>864</v>
      </c>
      <c r="S209" s="1189"/>
      <c r="T209" s="1189" t="s">
        <v>864</v>
      </c>
      <c r="U209" s="1189"/>
      <c r="V209" s="1189" t="s">
        <v>864</v>
      </c>
      <c r="W209" s="1252"/>
      <c r="X209" s="1252" t="s">
        <v>864</v>
      </c>
      <c r="Y209" s="1189"/>
      <c r="Z209" s="1252" t="s">
        <v>864</v>
      </c>
      <c r="AA209" s="1189"/>
      <c r="AB209" s="1189" t="s">
        <v>864</v>
      </c>
      <c r="AC209" s="1189" t="s">
        <v>882</v>
      </c>
      <c r="AD209" s="1189" t="s">
        <v>865</v>
      </c>
      <c r="AE209" s="1252"/>
      <c r="AF209" s="1252"/>
      <c r="AG209" s="1252"/>
      <c r="AH209" s="1252"/>
      <c r="AI209" s="1189"/>
      <c r="AJ209" s="1189"/>
      <c r="AK209" s="1191">
        <f>IF(D209="","",COUNT($F$194:$AJ$194)-AL209)</f>
        <v>-4</v>
      </c>
      <c r="AL209" s="1192">
        <f>IF(D209="","",AQ209+AR209)</f>
        <v>4</v>
      </c>
      <c r="AM209" s="1192">
        <f>IF(D209="","",COUNTIF(F209:AJ209,"休"))</f>
        <v>10</v>
      </c>
      <c r="AN209" s="1193">
        <f>IF(D209="","",IFERROR(ROUND(AM209/AK209,3),""))</f>
        <v>-2.5</v>
      </c>
      <c r="AO209" s="3399"/>
      <c r="AP209" s="1112"/>
      <c r="AQ209" s="1194">
        <f>+COUNTIF(F209:AJ209,"－")</f>
        <v>1</v>
      </c>
      <c r="AR209" s="1194">
        <f>+COUNTIF(F209:AJ209,"外")</f>
        <v>3</v>
      </c>
    </row>
    <row r="210" spans="2:44" s="1242" customFormat="1">
      <c r="B210" s="3393"/>
      <c r="C210" s="3396"/>
      <c r="D210" s="1112"/>
      <c r="E210" s="1216"/>
      <c r="F210" s="1196"/>
      <c r="G210" s="1197"/>
      <c r="H210" s="1197"/>
      <c r="I210" s="1197"/>
      <c r="J210" s="1197"/>
      <c r="K210" s="1197"/>
      <c r="L210" s="1197"/>
      <c r="M210" s="1197"/>
      <c r="N210" s="1197"/>
      <c r="O210" s="1197"/>
      <c r="P210" s="1197"/>
      <c r="Q210" s="1197"/>
      <c r="R210" s="1197"/>
      <c r="S210" s="1197"/>
      <c r="T210" s="1197"/>
      <c r="U210" s="1197"/>
      <c r="V210" s="1197"/>
      <c r="W210" s="1197"/>
      <c r="X210" s="1197"/>
      <c r="Y210" s="1197"/>
      <c r="Z210" s="1197"/>
      <c r="AA210" s="1197"/>
      <c r="AB210" s="1197"/>
      <c r="AC210" s="1197"/>
      <c r="AD210" s="1197"/>
      <c r="AE210" s="1197"/>
      <c r="AF210" s="1197"/>
      <c r="AG210" s="1198"/>
      <c r="AH210" s="1198"/>
      <c r="AI210" s="1198"/>
      <c r="AJ210" s="1198"/>
      <c r="AK210" s="1191" t="str">
        <f t="shared" ref="AK210:AK212" si="140">IF(D210="","",COUNT($F$194:$AJ$194)-AL210)</f>
        <v/>
      </c>
      <c r="AL210" s="1192" t="str">
        <f t="shared" ref="AL210:AL212" si="141">IF(D210="","",AQ210+AR210)</f>
        <v/>
      </c>
      <c r="AM210" s="1192" t="str">
        <f t="shared" ref="AM210:AM212" si="142">IF(D210="","",COUNTIF(F210:AJ210,"休"))</f>
        <v/>
      </c>
      <c r="AN210" s="1193" t="str">
        <f t="shared" ref="AN210:AN212" si="143">IF(D210="","",IFERROR(ROUND(AM210/AK210,3),""))</f>
        <v/>
      </c>
      <c r="AO210" s="3399"/>
      <c r="AP210" s="1112"/>
      <c r="AQ210" s="1194">
        <f>+COUNTIF(F210:AJ210,"－")</f>
        <v>0</v>
      </c>
      <c r="AR210" s="1194">
        <f>+COUNTIF(F210:AJ210,"外")</f>
        <v>0</v>
      </c>
    </row>
    <row r="211" spans="2:44" s="1242" customFormat="1">
      <c r="B211" s="3393"/>
      <c r="C211" s="3396"/>
      <c r="D211" s="1224"/>
      <c r="E211" s="1216"/>
      <c r="F211" s="1196"/>
      <c r="G211" s="1197"/>
      <c r="H211" s="1197"/>
      <c r="I211" s="1197"/>
      <c r="J211" s="1197"/>
      <c r="K211" s="1197"/>
      <c r="L211" s="1197"/>
      <c r="M211" s="1197"/>
      <c r="N211" s="1197"/>
      <c r="O211" s="1197"/>
      <c r="P211" s="1197"/>
      <c r="Q211" s="1197"/>
      <c r="R211" s="1197"/>
      <c r="S211" s="1197"/>
      <c r="T211" s="1197"/>
      <c r="U211" s="1197"/>
      <c r="V211" s="1197"/>
      <c r="W211" s="1197"/>
      <c r="X211" s="1197"/>
      <c r="Y211" s="1197"/>
      <c r="Z211" s="1197"/>
      <c r="AA211" s="1197"/>
      <c r="AB211" s="1197"/>
      <c r="AC211" s="1197"/>
      <c r="AD211" s="1197"/>
      <c r="AE211" s="1197"/>
      <c r="AF211" s="1197"/>
      <c r="AG211" s="1198"/>
      <c r="AH211" s="1198"/>
      <c r="AI211" s="1198"/>
      <c r="AJ211" s="1198"/>
      <c r="AK211" s="1191" t="str">
        <f t="shared" si="140"/>
        <v/>
      </c>
      <c r="AL211" s="1192" t="str">
        <f t="shared" si="141"/>
        <v/>
      </c>
      <c r="AM211" s="1192" t="str">
        <f t="shared" si="142"/>
        <v/>
      </c>
      <c r="AN211" s="1193" t="str">
        <f t="shared" si="143"/>
        <v/>
      </c>
      <c r="AO211" s="3399"/>
      <c r="AP211" s="1112"/>
      <c r="AQ211" s="1194">
        <f>+COUNTIF(F211:AJ211,"－")</f>
        <v>0</v>
      </c>
      <c r="AR211" s="1194">
        <f>+COUNTIF(F211:AJ211,"外")</f>
        <v>0</v>
      </c>
    </row>
    <row r="212" spans="2:44" s="1242" customFormat="1" ht="14.25" thickBot="1">
      <c r="B212" s="3394"/>
      <c r="C212" s="3397"/>
      <c r="D212" s="1217"/>
      <c r="E212" s="1218"/>
      <c r="F212" s="1259"/>
      <c r="G212" s="1206"/>
      <c r="H212" s="1206"/>
      <c r="I212" s="1206"/>
      <c r="J212" s="1206"/>
      <c r="K212" s="1206"/>
      <c r="L212" s="1206"/>
      <c r="M212" s="1206"/>
      <c r="N212" s="1206"/>
      <c r="O212" s="1206"/>
      <c r="P212" s="1206"/>
      <c r="Q212" s="1206"/>
      <c r="R212" s="1206"/>
      <c r="S212" s="1206"/>
      <c r="T212" s="1206"/>
      <c r="U212" s="1206"/>
      <c r="V212" s="1206"/>
      <c r="W212" s="1206"/>
      <c r="X212" s="1206"/>
      <c r="Y212" s="1206"/>
      <c r="Z212" s="1206"/>
      <c r="AA212" s="1206"/>
      <c r="AB212" s="1206"/>
      <c r="AC212" s="1206"/>
      <c r="AD212" s="1206"/>
      <c r="AE212" s="1206"/>
      <c r="AF212" s="1206"/>
      <c r="AG212" s="1226"/>
      <c r="AH212" s="1226"/>
      <c r="AI212" s="1226"/>
      <c r="AJ212" s="1226"/>
      <c r="AK212" s="1227" t="str">
        <f t="shared" si="140"/>
        <v/>
      </c>
      <c r="AL212" s="1209" t="str">
        <f t="shared" si="141"/>
        <v/>
      </c>
      <c r="AM212" s="1209" t="str">
        <f t="shared" si="142"/>
        <v/>
      </c>
      <c r="AN212" s="1193" t="str">
        <f t="shared" si="143"/>
        <v/>
      </c>
      <c r="AO212" s="3400"/>
      <c r="AP212" s="1112"/>
      <c r="AQ212" s="1194">
        <f>+COUNTIF(F212:AJ212,"－")</f>
        <v>0</v>
      </c>
      <c r="AR212" s="1194">
        <f>+COUNTIF(F212:AJ212,"外")</f>
        <v>0</v>
      </c>
    </row>
    <row r="213" spans="2:44" ht="14.25" thickBot="1">
      <c r="B213" s="1229"/>
      <c r="C213" s="1230"/>
      <c r="D213" s="1224"/>
      <c r="E213" s="1166"/>
      <c r="F213" s="1190"/>
      <c r="G213" s="1190"/>
      <c r="H213" s="1190"/>
      <c r="I213" s="1190"/>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231"/>
      <c r="AL213" s="1232"/>
      <c r="AN213" s="1233" t="s">
        <v>1998</v>
      </c>
      <c r="AO213" s="1234" t="str">
        <f>IF(AO197&gt;=0.285,"OK","NG")</f>
        <v>NG</v>
      </c>
      <c r="AQ213" s="1232"/>
      <c r="AR213" s="1232"/>
    </row>
    <row r="214" spans="2:44">
      <c r="B214" s="1229"/>
      <c r="C214" s="1230"/>
      <c r="D214" s="1224"/>
      <c r="E214" s="1166"/>
      <c r="F214" s="1190"/>
      <c r="G214" s="1190"/>
      <c r="H214" s="1190"/>
      <c r="I214" s="1190"/>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231"/>
      <c r="AL214" s="1232"/>
      <c r="AN214" s="1264"/>
      <c r="AO214" s="1193"/>
      <c r="AQ214" s="1232"/>
      <c r="AR214" s="1232"/>
    </row>
    <row r="215" spans="2:44" hidden="1">
      <c r="F215" s="1113" t="e">
        <f>YEAR(F218)</f>
        <v>#VALUE!</v>
      </c>
      <c r="G215" s="1113" t="e">
        <f>MONTH(F218)</f>
        <v>#VALUE!</v>
      </c>
    </row>
    <row r="216" spans="2:44">
      <c r="B216" s="3401"/>
      <c r="C216" s="3402"/>
      <c r="D216" s="3403"/>
      <c r="E216" s="1236" t="s">
        <v>1986</v>
      </c>
      <c r="F216" s="3410" t="e">
        <f>F218</f>
        <v>#VALUE!</v>
      </c>
      <c r="G216" s="3411"/>
      <c r="H216" s="3411"/>
      <c r="I216" s="3411"/>
      <c r="J216" s="3411"/>
      <c r="K216" s="3411"/>
      <c r="L216" s="3411"/>
      <c r="M216" s="3411"/>
      <c r="N216" s="3411"/>
      <c r="O216" s="3411"/>
      <c r="P216" s="3411"/>
      <c r="Q216" s="3411"/>
      <c r="R216" s="3411"/>
      <c r="S216" s="3411"/>
      <c r="T216" s="3411"/>
      <c r="U216" s="3411"/>
      <c r="V216" s="3411"/>
      <c r="W216" s="3411"/>
      <c r="X216" s="3411"/>
      <c r="Y216" s="3411"/>
      <c r="Z216" s="3411"/>
      <c r="AA216" s="3411"/>
      <c r="AB216" s="3411"/>
      <c r="AC216" s="3411"/>
      <c r="AD216" s="3411"/>
      <c r="AE216" s="3411"/>
      <c r="AF216" s="3411"/>
      <c r="AG216" s="3411"/>
      <c r="AH216" s="3411"/>
      <c r="AI216" s="3411"/>
      <c r="AJ216" s="3411"/>
      <c r="AK216" s="3413" t="s">
        <v>861</v>
      </c>
      <c r="AL216" s="3416" t="s">
        <v>862</v>
      </c>
      <c r="AM216" s="3419" t="s">
        <v>854</v>
      </c>
      <c r="AN216" s="3367" t="s">
        <v>1987</v>
      </c>
      <c r="AO216" s="3365" t="s">
        <v>1988</v>
      </c>
      <c r="AQ216" s="3388" t="s">
        <v>2014</v>
      </c>
      <c r="AR216" s="3388" t="s">
        <v>890</v>
      </c>
    </row>
    <row r="217" spans="2:44" ht="13.5" hidden="1" customHeight="1">
      <c r="B217" s="3404"/>
      <c r="C217" s="3405"/>
      <c r="D217" s="3406"/>
      <c r="E217" s="1237"/>
      <c r="F217" s="1173" t="e">
        <f>DATE($F215,$G215,1)</f>
        <v>#VALUE!</v>
      </c>
      <c r="G217" s="1173" t="e">
        <f t="shared" ref="G217:AJ217" si="144">F217+1</f>
        <v>#VALUE!</v>
      </c>
      <c r="H217" s="1173" t="e">
        <f t="shared" si="144"/>
        <v>#VALUE!</v>
      </c>
      <c r="I217" s="1173" t="e">
        <f t="shared" si="144"/>
        <v>#VALUE!</v>
      </c>
      <c r="J217" s="1173" t="e">
        <f t="shared" si="144"/>
        <v>#VALUE!</v>
      </c>
      <c r="K217" s="1173" t="e">
        <f t="shared" si="144"/>
        <v>#VALUE!</v>
      </c>
      <c r="L217" s="1173" t="e">
        <f t="shared" si="144"/>
        <v>#VALUE!</v>
      </c>
      <c r="M217" s="1173" t="e">
        <f t="shared" si="144"/>
        <v>#VALUE!</v>
      </c>
      <c r="N217" s="1173" t="e">
        <f t="shared" si="144"/>
        <v>#VALUE!</v>
      </c>
      <c r="O217" s="1173" t="e">
        <f t="shared" si="144"/>
        <v>#VALUE!</v>
      </c>
      <c r="P217" s="1173" t="e">
        <f t="shared" si="144"/>
        <v>#VALUE!</v>
      </c>
      <c r="Q217" s="1173" t="e">
        <f t="shared" si="144"/>
        <v>#VALUE!</v>
      </c>
      <c r="R217" s="1173" t="e">
        <f t="shared" si="144"/>
        <v>#VALUE!</v>
      </c>
      <c r="S217" s="1173" t="e">
        <f t="shared" si="144"/>
        <v>#VALUE!</v>
      </c>
      <c r="T217" s="1173" t="e">
        <f t="shared" si="144"/>
        <v>#VALUE!</v>
      </c>
      <c r="U217" s="1173" t="e">
        <f t="shared" si="144"/>
        <v>#VALUE!</v>
      </c>
      <c r="V217" s="1173" t="e">
        <f t="shared" si="144"/>
        <v>#VALUE!</v>
      </c>
      <c r="W217" s="1173" t="e">
        <f t="shared" si="144"/>
        <v>#VALUE!</v>
      </c>
      <c r="X217" s="1173" t="e">
        <f t="shared" si="144"/>
        <v>#VALUE!</v>
      </c>
      <c r="Y217" s="1173" t="e">
        <f t="shared" si="144"/>
        <v>#VALUE!</v>
      </c>
      <c r="Z217" s="1173" t="e">
        <f t="shared" si="144"/>
        <v>#VALUE!</v>
      </c>
      <c r="AA217" s="1173" t="e">
        <f t="shared" si="144"/>
        <v>#VALUE!</v>
      </c>
      <c r="AB217" s="1173" t="e">
        <f t="shared" si="144"/>
        <v>#VALUE!</v>
      </c>
      <c r="AC217" s="1173" t="e">
        <f t="shared" si="144"/>
        <v>#VALUE!</v>
      </c>
      <c r="AD217" s="1173" t="e">
        <f t="shared" si="144"/>
        <v>#VALUE!</v>
      </c>
      <c r="AE217" s="1173" t="e">
        <f t="shared" si="144"/>
        <v>#VALUE!</v>
      </c>
      <c r="AF217" s="1173" t="e">
        <f t="shared" si="144"/>
        <v>#VALUE!</v>
      </c>
      <c r="AG217" s="1173" t="e">
        <f t="shared" si="144"/>
        <v>#VALUE!</v>
      </c>
      <c r="AH217" s="1173" t="e">
        <f t="shared" si="144"/>
        <v>#VALUE!</v>
      </c>
      <c r="AI217" s="1173" t="e">
        <f t="shared" si="144"/>
        <v>#VALUE!</v>
      </c>
      <c r="AJ217" s="1173" t="e">
        <f t="shared" si="144"/>
        <v>#VALUE!</v>
      </c>
      <c r="AK217" s="3414"/>
      <c r="AL217" s="3417"/>
      <c r="AM217" s="3420"/>
      <c r="AN217" s="3367"/>
      <c r="AO217" s="3365"/>
      <c r="AQ217" s="3388"/>
      <c r="AR217" s="3388"/>
    </row>
    <row r="218" spans="2:44">
      <c r="B218" s="3404"/>
      <c r="C218" s="3405"/>
      <c r="D218" s="3406"/>
      <c r="E218" s="1238" t="s">
        <v>1990</v>
      </c>
      <c r="F218" s="1239" t="e">
        <f>IF(EDATE(F193,1)&gt;$F$7,"",EDATE(F193,1))</f>
        <v>#VALUE!</v>
      </c>
      <c r="G218" s="1173" t="e">
        <f t="shared" ref="G218:AJ218" si="145">IF(G217&gt;$F$7,"",IF(F218=EOMONTH(DATE($F215,$G215,1),0),"",IF(F218="","",F218+1)))</f>
        <v>#VALUE!</v>
      </c>
      <c r="H218" s="1173" t="e">
        <f t="shared" si="145"/>
        <v>#VALUE!</v>
      </c>
      <c r="I218" s="1173" t="e">
        <f t="shared" si="145"/>
        <v>#VALUE!</v>
      </c>
      <c r="J218" s="1173" t="e">
        <f t="shared" si="145"/>
        <v>#VALUE!</v>
      </c>
      <c r="K218" s="1173" t="e">
        <f t="shared" si="145"/>
        <v>#VALUE!</v>
      </c>
      <c r="L218" s="1173" t="e">
        <f t="shared" si="145"/>
        <v>#VALUE!</v>
      </c>
      <c r="M218" s="1173" t="e">
        <f t="shared" si="145"/>
        <v>#VALUE!</v>
      </c>
      <c r="N218" s="1173" t="e">
        <f t="shared" si="145"/>
        <v>#VALUE!</v>
      </c>
      <c r="O218" s="1173" t="e">
        <f t="shared" si="145"/>
        <v>#VALUE!</v>
      </c>
      <c r="P218" s="1173" t="e">
        <f t="shared" si="145"/>
        <v>#VALUE!</v>
      </c>
      <c r="Q218" s="1173" t="e">
        <f t="shared" si="145"/>
        <v>#VALUE!</v>
      </c>
      <c r="R218" s="1173" t="e">
        <f t="shared" si="145"/>
        <v>#VALUE!</v>
      </c>
      <c r="S218" s="1173" t="e">
        <f t="shared" si="145"/>
        <v>#VALUE!</v>
      </c>
      <c r="T218" s="1173" t="e">
        <f t="shared" si="145"/>
        <v>#VALUE!</v>
      </c>
      <c r="U218" s="1173" t="e">
        <f t="shared" si="145"/>
        <v>#VALUE!</v>
      </c>
      <c r="V218" s="1173" t="e">
        <f t="shared" si="145"/>
        <v>#VALUE!</v>
      </c>
      <c r="W218" s="1173" t="e">
        <f t="shared" si="145"/>
        <v>#VALUE!</v>
      </c>
      <c r="X218" s="1173" t="e">
        <f t="shared" si="145"/>
        <v>#VALUE!</v>
      </c>
      <c r="Y218" s="1173" t="e">
        <f t="shared" si="145"/>
        <v>#VALUE!</v>
      </c>
      <c r="Z218" s="1173" t="e">
        <f t="shared" si="145"/>
        <v>#VALUE!</v>
      </c>
      <c r="AA218" s="1173" t="e">
        <f t="shared" si="145"/>
        <v>#VALUE!</v>
      </c>
      <c r="AB218" s="1173" t="e">
        <f t="shared" si="145"/>
        <v>#VALUE!</v>
      </c>
      <c r="AC218" s="1173" t="e">
        <f t="shared" si="145"/>
        <v>#VALUE!</v>
      </c>
      <c r="AD218" s="1173" t="e">
        <f t="shared" si="145"/>
        <v>#VALUE!</v>
      </c>
      <c r="AE218" s="1173" t="e">
        <f t="shared" si="145"/>
        <v>#VALUE!</v>
      </c>
      <c r="AF218" s="1173" t="e">
        <f t="shared" si="145"/>
        <v>#VALUE!</v>
      </c>
      <c r="AG218" s="1173" t="e">
        <f t="shared" si="145"/>
        <v>#VALUE!</v>
      </c>
      <c r="AH218" s="1173" t="e">
        <f t="shared" si="145"/>
        <v>#VALUE!</v>
      </c>
      <c r="AI218" s="1173" t="e">
        <f t="shared" si="145"/>
        <v>#VALUE!</v>
      </c>
      <c r="AJ218" s="1173" t="e">
        <f t="shared" si="145"/>
        <v>#VALUE!</v>
      </c>
      <c r="AK218" s="3414"/>
      <c r="AL218" s="3417"/>
      <c r="AM218" s="3420"/>
      <c r="AN218" s="3367"/>
      <c r="AO218" s="3365"/>
      <c r="AQ218" s="3388"/>
      <c r="AR218" s="3388"/>
    </row>
    <row r="219" spans="2:44" s="1242" customFormat="1">
      <c r="B219" s="3407"/>
      <c r="C219" s="3408"/>
      <c r="D219" s="3409"/>
      <c r="E219" s="1240" t="s">
        <v>846</v>
      </c>
      <c r="F219" s="1241" t="str">
        <f>IFERROR(TEXT(WEEKDAY(+F218),"aaa"),"")</f>
        <v/>
      </c>
      <c r="G219" s="1241" t="str">
        <f t="shared" ref="G219:AJ219" si="146">IFERROR(TEXT(WEEKDAY(+G218),"aaa"),"")</f>
        <v/>
      </c>
      <c r="H219" s="1241" t="str">
        <f t="shared" si="146"/>
        <v/>
      </c>
      <c r="I219" s="1241" t="str">
        <f t="shared" si="146"/>
        <v/>
      </c>
      <c r="J219" s="1241" t="str">
        <f t="shared" si="146"/>
        <v/>
      </c>
      <c r="K219" s="1241" t="str">
        <f t="shared" si="146"/>
        <v/>
      </c>
      <c r="L219" s="1241" t="str">
        <f t="shared" si="146"/>
        <v/>
      </c>
      <c r="M219" s="1241" t="str">
        <f t="shared" si="146"/>
        <v/>
      </c>
      <c r="N219" s="1241" t="str">
        <f t="shared" si="146"/>
        <v/>
      </c>
      <c r="O219" s="1241" t="str">
        <f t="shared" si="146"/>
        <v/>
      </c>
      <c r="P219" s="1241" t="str">
        <f t="shared" si="146"/>
        <v/>
      </c>
      <c r="Q219" s="1241" t="str">
        <f t="shared" si="146"/>
        <v/>
      </c>
      <c r="R219" s="1241" t="str">
        <f t="shared" si="146"/>
        <v/>
      </c>
      <c r="S219" s="1241" t="str">
        <f t="shared" si="146"/>
        <v/>
      </c>
      <c r="T219" s="1241" t="str">
        <f t="shared" si="146"/>
        <v/>
      </c>
      <c r="U219" s="1241" t="str">
        <f t="shared" si="146"/>
        <v/>
      </c>
      <c r="V219" s="1241" t="str">
        <f t="shared" si="146"/>
        <v/>
      </c>
      <c r="W219" s="1241" t="str">
        <f t="shared" si="146"/>
        <v/>
      </c>
      <c r="X219" s="1241" t="str">
        <f t="shared" si="146"/>
        <v/>
      </c>
      <c r="Y219" s="1241" t="str">
        <f t="shared" si="146"/>
        <v/>
      </c>
      <c r="Z219" s="1241" t="str">
        <f t="shared" si="146"/>
        <v/>
      </c>
      <c r="AA219" s="1241" t="str">
        <f t="shared" si="146"/>
        <v/>
      </c>
      <c r="AB219" s="1241" t="str">
        <f t="shared" si="146"/>
        <v/>
      </c>
      <c r="AC219" s="1241" t="str">
        <f t="shared" si="146"/>
        <v/>
      </c>
      <c r="AD219" s="1241" t="str">
        <f t="shared" si="146"/>
        <v/>
      </c>
      <c r="AE219" s="1241" t="str">
        <f t="shared" si="146"/>
        <v/>
      </c>
      <c r="AF219" s="1241" t="str">
        <f t="shared" si="146"/>
        <v/>
      </c>
      <c r="AG219" s="1241" t="str">
        <f t="shared" si="146"/>
        <v/>
      </c>
      <c r="AH219" s="1241" t="str">
        <f t="shared" si="146"/>
        <v/>
      </c>
      <c r="AI219" s="1241" t="str">
        <f t="shared" si="146"/>
        <v/>
      </c>
      <c r="AJ219" s="1241" t="str">
        <f t="shared" si="146"/>
        <v/>
      </c>
      <c r="AK219" s="3414"/>
      <c r="AL219" s="3417"/>
      <c r="AM219" s="3420"/>
      <c r="AN219" s="3367"/>
      <c r="AO219" s="3365"/>
      <c r="AP219" s="1112"/>
      <c r="AQ219" s="3388"/>
      <c r="AR219" s="3388"/>
    </row>
    <row r="220" spans="2:44" s="1242" customFormat="1" ht="21" customHeight="1">
      <c r="B220" s="1243" t="s">
        <v>1991</v>
      </c>
      <c r="C220" s="1244" t="s">
        <v>1992</v>
      </c>
      <c r="D220" s="1180" t="s">
        <v>1993</v>
      </c>
      <c r="E220" s="1181" t="s">
        <v>1994</v>
      </c>
      <c r="F220" s="1182" t="s">
        <v>891</v>
      </c>
      <c r="G220" s="1183" t="s">
        <v>891</v>
      </c>
      <c r="H220" s="1183" t="s">
        <v>891</v>
      </c>
      <c r="I220" s="1183" t="s">
        <v>891</v>
      </c>
      <c r="J220" s="1183" t="s">
        <v>891</v>
      </c>
      <c r="K220" s="1183" t="s">
        <v>891</v>
      </c>
      <c r="L220" s="1183" t="s">
        <v>891</v>
      </c>
      <c r="M220" s="1183" t="s">
        <v>891</v>
      </c>
      <c r="N220" s="1183" t="s">
        <v>891</v>
      </c>
      <c r="O220" s="1183" t="s">
        <v>891</v>
      </c>
      <c r="P220" s="1183" t="s">
        <v>891</v>
      </c>
      <c r="Q220" s="1183" t="s">
        <v>891</v>
      </c>
      <c r="R220" s="1183" t="s">
        <v>891</v>
      </c>
      <c r="S220" s="1183" t="s">
        <v>891</v>
      </c>
      <c r="T220" s="1183" t="s">
        <v>891</v>
      </c>
      <c r="U220" s="1183" t="s">
        <v>891</v>
      </c>
      <c r="V220" s="1183" t="s">
        <v>891</v>
      </c>
      <c r="W220" s="1183" t="s">
        <v>891</v>
      </c>
      <c r="X220" s="1183" t="s">
        <v>891</v>
      </c>
      <c r="Y220" s="1183" t="s">
        <v>891</v>
      </c>
      <c r="Z220" s="1183" t="s">
        <v>891</v>
      </c>
      <c r="AA220" s="1183" t="s">
        <v>891</v>
      </c>
      <c r="AB220" s="1183" t="s">
        <v>891</v>
      </c>
      <c r="AC220" s="1183" t="s">
        <v>891</v>
      </c>
      <c r="AD220" s="1183" t="s">
        <v>891</v>
      </c>
      <c r="AE220" s="1183" t="s">
        <v>891</v>
      </c>
      <c r="AF220" s="1183" t="s">
        <v>891</v>
      </c>
      <c r="AG220" s="1183" t="s">
        <v>891</v>
      </c>
      <c r="AH220" s="1183" t="s">
        <v>891</v>
      </c>
      <c r="AI220" s="1183" t="s">
        <v>891</v>
      </c>
      <c r="AJ220" s="1265" t="s">
        <v>891</v>
      </c>
      <c r="AK220" s="3415"/>
      <c r="AL220" s="3418"/>
      <c r="AM220" s="3421"/>
      <c r="AN220" s="1185" t="s">
        <v>1980</v>
      </c>
      <c r="AO220" s="1184" t="s">
        <v>889</v>
      </c>
      <c r="AP220" s="1112"/>
      <c r="AQ220" s="3389"/>
      <c r="AR220" s="3389"/>
    </row>
    <row r="221" spans="2:44" s="1242" customFormat="1" ht="13.5" customHeight="1">
      <c r="B221" s="3392" t="s">
        <v>856</v>
      </c>
      <c r="C221" s="3395" t="s">
        <v>857</v>
      </c>
      <c r="D221" s="1186" t="s">
        <v>1981</v>
      </c>
      <c r="E221" s="1187"/>
      <c r="F221" s="1266"/>
      <c r="G221" s="1252"/>
      <c r="H221" s="1252"/>
      <c r="I221" s="1252"/>
      <c r="J221" s="1252"/>
      <c r="K221" s="1252"/>
      <c r="L221" s="1252"/>
      <c r="M221" s="1252"/>
      <c r="N221" s="1252"/>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67"/>
      <c r="AK221" s="1191">
        <f>IF(D221="","",COUNT($F$218:$AJ$218)-AL221)</f>
        <v>0</v>
      </c>
      <c r="AL221" s="1192">
        <f>IF(D221="","",AQ221+AR221)</f>
        <v>0</v>
      </c>
      <c r="AM221" s="1192">
        <f>IF(D221="","",COUNTIF(F221:AJ221,"休"))</f>
        <v>0</v>
      </c>
      <c r="AN221" s="1193" t="str">
        <f>IF(D221="","",IFERROR(ROUND(AM221/AK221,3),""))</f>
        <v/>
      </c>
      <c r="AO221" s="3398" t="e">
        <f>ROUND(AVERAGE(AN221:AN236),3)</f>
        <v>#DIV/0!</v>
      </c>
      <c r="AP221" s="1112"/>
      <c r="AQ221" s="1194">
        <f>+COUNTIF(F221:AJ221,"－")</f>
        <v>0</v>
      </c>
      <c r="AR221" s="1194">
        <f>+COUNTIF(F221:AJ221,"外")</f>
        <v>0</v>
      </c>
    </row>
    <row r="222" spans="2:44" s="1242" customFormat="1" ht="13.5" customHeight="1">
      <c r="B222" s="3393"/>
      <c r="C222" s="3396"/>
      <c r="D222" s="1195" t="s">
        <v>1982</v>
      </c>
      <c r="E222" s="1187"/>
      <c r="F222" s="1196"/>
      <c r="G222" s="1197"/>
      <c r="H222" s="1197"/>
      <c r="I222" s="1197"/>
      <c r="J222" s="1197"/>
      <c r="K222" s="1197"/>
      <c r="L222" s="1197"/>
      <c r="M222" s="1197"/>
      <c r="N222" s="1197"/>
      <c r="O222" s="1197"/>
      <c r="P222" s="1197"/>
      <c r="Q222" s="1197"/>
      <c r="R222" s="1197"/>
      <c r="S222" s="1197"/>
      <c r="T222" s="1197"/>
      <c r="U222" s="1197"/>
      <c r="V222" s="1197"/>
      <c r="W222" s="1197"/>
      <c r="X222" s="1197"/>
      <c r="Y222" s="1197"/>
      <c r="Z222" s="1197"/>
      <c r="AA222" s="1197"/>
      <c r="AB222" s="1197"/>
      <c r="AC222" s="1197"/>
      <c r="AD222" s="1197"/>
      <c r="AE222" s="1197"/>
      <c r="AF222" s="1197"/>
      <c r="AG222" s="1197"/>
      <c r="AH222" s="1197"/>
      <c r="AI222" s="1197"/>
      <c r="AJ222" s="1249"/>
      <c r="AK222" s="1191">
        <f t="shared" ref="AK222:AK226" si="147">IF(D222="","",COUNT($F$218:$AJ$218)-AL222)</f>
        <v>0</v>
      </c>
      <c r="AL222" s="1192">
        <f t="shared" ref="AL222:AL226" si="148">IF(D222="","",AQ222+AR222)</f>
        <v>0</v>
      </c>
      <c r="AM222" s="1192">
        <f t="shared" ref="AM222:AM226" si="149">IF(D222="","",COUNTIF(F222:AJ222,"休"))</f>
        <v>0</v>
      </c>
      <c r="AN222" s="1193" t="str">
        <f t="shared" ref="AN222:AN226" si="150">IF(D222="","",IFERROR(ROUND(AM222/AK222,3),""))</f>
        <v/>
      </c>
      <c r="AO222" s="3399"/>
      <c r="AP222" s="1112"/>
      <c r="AQ222" s="1194">
        <f>+COUNTIF(F222:AJ222,"－")</f>
        <v>0</v>
      </c>
      <c r="AR222" s="1194">
        <f>+COUNTIF(F222:AJ222,"外")</f>
        <v>0</v>
      </c>
    </row>
    <row r="223" spans="2:44" s="1242" customFormat="1">
      <c r="B223" s="3393"/>
      <c r="C223" s="3396"/>
      <c r="D223" s="1201" t="s">
        <v>1983</v>
      </c>
      <c r="E223" s="1187"/>
      <c r="F223" s="1196"/>
      <c r="G223" s="1197"/>
      <c r="H223" s="1197"/>
      <c r="I223" s="1197"/>
      <c r="J223" s="1197"/>
      <c r="K223" s="1197"/>
      <c r="L223" s="1197"/>
      <c r="M223" s="1197"/>
      <c r="N223" s="1197"/>
      <c r="O223" s="1197"/>
      <c r="P223" s="1197"/>
      <c r="Q223" s="1197"/>
      <c r="R223" s="1197"/>
      <c r="S223" s="1197"/>
      <c r="T223" s="1197"/>
      <c r="U223" s="1197"/>
      <c r="V223" s="1197"/>
      <c r="W223" s="1197"/>
      <c r="X223" s="1197"/>
      <c r="Y223" s="1197"/>
      <c r="Z223" s="1197"/>
      <c r="AA223" s="1197"/>
      <c r="AB223" s="1197"/>
      <c r="AC223" s="1197"/>
      <c r="AD223" s="1197"/>
      <c r="AE223" s="1197"/>
      <c r="AF223" s="1197"/>
      <c r="AG223" s="1197"/>
      <c r="AH223" s="1197"/>
      <c r="AI223" s="1197"/>
      <c r="AJ223" s="1249"/>
      <c r="AK223" s="1191">
        <f t="shared" si="147"/>
        <v>0</v>
      </c>
      <c r="AL223" s="1192">
        <f t="shared" si="148"/>
        <v>0</v>
      </c>
      <c r="AM223" s="1192">
        <f t="shared" si="149"/>
        <v>0</v>
      </c>
      <c r="AN223" s="1193" t="str">
        <f t="shared" si="150"/>
        <v/>
      </c>
      <c r="AO223" s="3399"/>
      <c r="AP223" s="1112"/>
      <c r="AQ223" s="1194">
        <f>+COUNTIF(F223:AJ223,"－")</f>
        <v>0</v>
      </c>
      <c r="AR223" s="1194">
        <f t="shared" ref="AR223:AR226" si="151">+COUNTIF(F223:AJ223,"外")</f>
        <v>0</v>
      </c>
    </row>
    <row r="224" spans="2:44" s="1242" customFormat="1">
      <c r="B224" s="3393"/>
      <c r="C224" s="3396"/>
      <c r="D224" s="1201" t="s">
        <v>1984</v>
      </c>
      <c r="E224" s="1202"/>
      <c r="F224" s="1196"/>
      <c r="G224" s="1197"/>
      <c r="H224" s="1197"/>
      <c r="I224" s="1197"/>
      <c r="J224" s="1197"/>
      <c r="K224" s="1197"/>
      <c r="L224" s="1197"/>
      <c r="M224" s="1197"/>
      <c r="N224" s="1197"/>
      <c r="O224" s="1197"/>
      <c r="P224" s="1197"/>
      <c r="Q224" s="1197"/>
      <c r="R224" s="1197"/>
      <c r="S224" s="1197"/>
      <c r="T224" s="1197"/>
      <c r="U224" s="1197"/>
      <c r="V224" s="1197"/>
      <c r="W224" s="1197"/>
      <c r="X224" s="1197"/>
      <c r="Y224" s="1197"/>
      <c r="Z224" s="1197"/>
      <c r="AA224" s="1197"/>
      <c r="AB224" s="1197"/>
      <c r="AC224" s="1197"/>
      <c r="AD224" s="1197"/>
      <c r="AE224" s="1197"/>
      <c r="AF224" s="1197"/>
      <c r="AG224" s="1197"/>
      <c r="AH224" s="1197"/>
      <c r="AI224" s="1197"/>
      <c r="AJ224" s="1249"/>
      <c r="AK224" s="1191">
        <f t="shared" si="147"/>
        <v>0</v>
      </c>
      <c r="AL224" s="1192">
        <f t="shared" si="148"/>
        <v>0</v>
      </c>
      <c r="AM224" s="1192">
        <f t="shared" si="149"/>
        <v>0</v>
      </c>
      <c r="AN224" s="1193" t="str">
        <f t="shared" si="150"/>
        <v/>
      </c>
      <c r="AO224" s="3399"/>
      <c r="AP224" s="1112"/>
      <c r="AQ224" s="1194">
        <f>+COUNTIF(F224:AJ224,"－")</f>
        <v>0</v>
      </c>
      <c r="AR224" s="1194">
        <f t="shared" si="151"/>
        <v>0</v>
      </c>
    </row>
    <row r="225" spans="2:44" s="1242" customFormat="1">
      <c r="B225" s="3393"/>
      <c r="C225" s="3396"/>
      <c r="D225" s="1201" t="s">
        <v>1985</v>
      </c>
      <c r="E225" s="1187"/>
      <c r="F225" s="1196"/>
      <c r="G225" s="1197"/>
      <c r="H225" s="1197"/>
      <c r="I225" s="1197"/>
      <c r="J225" s="1197"/>
      <c r="K225" s="1197"/>
      <c r="L225" s="1197"/>
      <c r="M225" s="1197"/>
      <c r="N225" s="1197"/>
      <c r="O225" s="1197"/>
      <c r="P225" s="1197"/>
      <c r="Q225" s="1197"/>
      <c r="R225" s="1197"/>
      <c r="S225" s="1197"/>
      <c r="T225" s="1197"/>
      <c r="U225" s="1197"/>
      <c r="V225" s="1197"/>
      <c r="W225" s="1197"/>
      <c r="X225" s="1197"/>
      <c r="Y225" s="1197"/>
      <c r="Z225" s="1197"/>
      <c r="AA225" s="1197"/>
      <c r="AB225" s="1197"/>
      <c r="AC225" s="1197"/>
      <c r="AD225" s="1197"/>
      <c r="AE225" s="1197"/>
      <c r="AF225" s="1197"/>
      <c r="AG225" s="1197"/>
      <c r="AH225" s="1197"/>
      <c r="AI225" s="1197"/>
      <c r="AJ225" s="1249"/>
      <c r="AK225" s="1191">
        <f t="shared" si="147"/>
        <v>0</v>
      </c>
      <c r="AL225" s="1192">
        <f t="shared" si="148"/>
        <v>0</v>
      </c>
      <c r="AM225" s="1192">
        <f t="shared" si="149"/>
        <v>0</v>
      </c>
      <c r="AN225" s="1193" t="str">
        <f t="shared" si="150"/>
        <v/>
      </c>
      <c r="AO225" s="3399"/>
      <c r="AP225" s="1112"/>
      <c r="AQ225" s="1194">
        <f t="shared" ref="AQ225:AQ226" si="152">+COUNTIF(F225:AJ225,"－")</f>
        <v>0</v>
      </c>
      <c r="AR225" s="1194">
        <f t="shared" si="151"/>
        <v>0</v>
      </c>
    </row>
    <row r="226" spans="2:44" s="1242" customFormat="1">
      <c r="B226" s="3394"/>
      <c r="C226" s="3397"/>
      <c r="D226" s="1203">
        <f>E$29</f>
        <v>0</v>
      </c>
      <c r="E226" s="1204"/>
      <c r="F226" s="1268"/>
      <c r="G226" s="1257"/>
      <c r="H226" s="1257"/>
      <c r="I226" s="1257"/>
      <c r="J226" s="1257"/>
      <c r="K226" s="1257"/>
      <c r="L226" s="1257"/>
      <c r="M226" s="1257"/>
      <c r="N226" s="1257"/>
      <c r="O226" s="1257"/>
      <c r="P226" s="1257"/>
      <c r="Q226" s="1257"/>
      <c r="R226" s="1257"/>
      <c r="S226" s="1257"/>
      <c r="T226" s="1257"/>
      <c r="U226" s="1257"/>
      <c r="V226" s="1257"/>
      <c r="W226" s="1257"/>
      <c r="X226" s="1257"/>
      <c r="Y226" s="1257"/>
      <c r="Z226" s="1257"/>
      <c r="AA226" s="1257"/>
      <c r="AB226" s="1257"/>
      <c r="AC226" s="1257"/>
      <c r="AD226" s="1257"/>
      <c r="AE226" s="1257"/>
      <c r="AF226" s="1257"/>
      <c r="AG226" s="1257"/>
      <c r="AH226" s="1257"/>
      <c r="AI226" s="1257"/>
      <c r="AJ226" s="1269"/>
      <c r="AK226" s="1191">
        <f t="shared" si="147"/>
        <v>0</v>
      </c>
      <c r="AL226" s="1192">
        <f t="shared" si="148"/>
        <v>0</v>
      </c>
      <c r="AM226" s="1209">
        <f t="shared" si="149"/>
        <v>0</v>
      </c>
      <c r="AN226" s="1193" t="str">
        <f t="shared" si="150"/>
        <v/>
      </c>
      <c r="AO226" s="3399"/>
      <c r="AP226" s="1112"/>
      <c r="AQ226" s="1194">
        <f t="shared" si="152"/>
        <v>0</v>
      </c>
      <c r="AR226" s="1194">
        <f t="shared" si="151"/>
        <v>0</v>
      </c>
    </row>
    <row r="227" spans="2:44" s="1242" customFormat="1" ht="15">
      <c r="B227" s="3392" t="s">
        <v>858</v>
      </c>
      <c r="C227" s="3395" t="s">
        <v>859</v>
      </c>
      <c r="D227" s="1180" t="s">
        <v>1972</v>
      </c>
      <c r="E227" s="1210" t="s">
        <v>1994</v>
      </c>
      <c r="F227" s="1182" t="s">
        <v>2010</v>
      </c>
      <c r="G227" s="1183" t="s">
        <v>2010</v>
      </c>
      <c r="H227" s="1183" t="s">
        <v>2010</v>
      </c>
      <c r="I227" s="1183" t="s">
        <v>2011</v>
      </c>
      <c r="J227" s="1183" t="s">
        <v>2010</v>
      </c>
      <c r="K227" s="1183" t="s">
        <v>2013</v>
      </c>
      <c r="L227" s="1183" t="s">
        <v>2010</v>
      </c>
      <c r="M227" s="1183" t="s">
        <v>2010</v>
      </c>
      <c r="N227" s="1183" t="s">
        <v>2010</v>
      </c>
      <c r="O227" s="1183" t="s">
        <v>2010</v>
      </c>
      <c r="P227" s="1183" t="s">
        <v>2010</v>
      </c>
      <c r="Q227" s="1183" t="s">
        <v>2010</v>
      </c>
      <c r="R227" s="1183" t="s">
        <v>2011</v>
      </c>
      <c r="S227" s="1183" t="s">
        <v>2013</v>
      </c>
      <c r="T227" s="1183" t="s">
        <v>2013</v>
      </c>
      <c r="U227" s="1183" t="s">
        <v>2010</v>
      </c>
      <c r="V227" s="1183" t="s">
        <v>2010</v>
      </c>
      <c r="W227" s="1183" t="s">
        <v>2010</v>
      </c>
      <c r="X227" s="1183" t="s">
        <v>2010</v>
      </c>
      <c r="Y227" s="1183" t="s">
        <v>2010</v>
      </c>
      <c r="Z227" s="1183" t="s">
        <v>2012</v>
      </c>
      <c r="AA227" s="1183" t="s">
        <v>2010</v>
      </c>
      <c r="AB227" s="1183" t="s">
        <v>2013</v>
      </c>
      <c r="AC227" s="1183" t="s">
        <v>2013</v>
      </c>
      <c r="AD227" s="1183" t="s">
        <v>2010</v>
      </c>
      <c r="AE227" s="1183" t="s">
        <v>2010</v>
      </c>
      <c r="AF227" s="1183" t="s">
        <v>2010</v>
      </c>
      <c r="AG227" s="1183" t="s">
        <v>2013</v>
      </c>
      <c r="AH227" s="1183" t="s">
        <v>2011</v>
      </c>
      <c r="AI227" s="1183" t="s">
        <v>2010</v>
      </c>
      <c r="AJ227" s="1265" t="s">
        <v>2010</v>
      </c>
      <c r="AK227" s="1212"/>
      <c r="AL227" s="1194"/>
      <c r="AM227" s="1213"/>
      <c r="AN227" s="1214"/>
      <c r="AO227" s="3399"/>
      <c r="AP227" s="1112"/>
      <c r="AQ227" s="1116"/>
      <c r="AR227" s="1116"/>
    </row>
    <row r="228" spans="2:44" s="1242" customFormat="1">
      <c r="B228" s="3393"/>
      <c r="C228" s="3396"/>
      <c r="D228" s="1215" t="s">
        <v>1981</v>
      </c>
      <c r="E228" s="1187"/>
      <c r="F228" s="1256"/>
      <c r="G228" s="1207"/>
      <c r="H228" s="1207"/>
      <c r="I228" s="1207"/>
      <c r="J228" s="1207"/>
      <c r="K228" s="1207"/>
      <c r="L228" s="1207"/>
      <c r="M228" s="1207"/>
      <c r="N228" s="1207"/>
      <c r="O228" s="1207"/>
      <c r="P228" s="1207"/>
      <c r="Q228" s="1207"/>
      <c r="R228" s="1207"/>
      <c r="S228" s="1207"/>
      <c r="T228" s="1207"/>
      <c r="U228" s="1207"/>
      <c r="V228" s="1207"/>
      <c r="W228" s="1207"/>
      <c r="X228" s="1207"/>
      <c r="Y228" s="1207"/>
      <c r="Z228" s="1207"/>
      <c r="AA228" s="1207"/>
      <c r="AB228" s="1207"/>
      <c r="AC228" s="1207"/>
      <c r="AD228" s="1207"/>
      <c r="AE228" s="1207"/>
      <c r="AF228" s="1207"/>
      <c r="AG228" s="1207"/>
      <c r="AH228" s="1207"/>
      <c r="AI228" s="1207"/>
      <c r="AJ228" s="1270"/>
      <c r="AK228" s="1191">
        <f>IF(D228="","",COUNT($F$218:$AJ$218)-AL228)</f>
        <v>0</v>
      </c>
      <c r="AL228" s="1192">
        <f>IF(D228="","",AQ228+AR228)</f>
        <v>0</v>
      </c>
      <c r="AM228" s="1192">
        <f>IF(D228="","",COUNTIF(F228:AJ228,"休"))</f>
        <v>0</v>
      </c>
      <c r="AN228" s="1193" t="str">
        <f>IF(D228="","",IFERROR(ROUND(AM228/AK228,3),""))</f>
        <v/>
      </c>
      <c r="AO228" s="3399"/>
      <c r="AP228" s="1112"/>
      <c r="AQ228" s="1194">
        <f>+COUNTIF(F228:AJ228,"－")</f>
        <v>0</v>
      </c>
      <c r="AR228" s="1194">
        <f>+COUNTIF(F228:AJ228,"外")</f>
        <v>0</v>
      </c>
    </row>
    <row r="229" spans="2:44" s="1242" customFormat="1">
      <c r="B229" s="3393"/>
      <c r="C229" s="3396"/>
      <c r="D229" s="1195" t="s">
        <v>1982</v>
      </c>
      <c r="E229" s="1216"/>
      <c r="F229" s="1196"/>
      <c r="G229" s="1197"/>
      <c r="H229" s="1197"/>
      <c r="I229" s="1197"/>
      <c r="J229" s="1197"/>
      <c r="K229" s="1197"/>
      <c r="L229" s="1197"/>
      <c r="M229" s="1197"/>
      <c r="N229" s="1197"/>
      <c r="O229" s="1197"/>
      <c r="P229" s="1197"/>
      <c r="Q229" s="1197"/>
      <c r="R229" s="1197"/>
      <c r="S229" s="1197"/>
      <c r="T229" s="1197"/>
      <c r="U229" s="1197"/>
      <c r="V229" s="1197"/>
      <c r="W229" s="1197"/>
      <c r="X229" s="1197"/>
      <c r="Y229" s="1197"/>
      <c r="Z229" s="1197"/>
      <c r="AA229" s="1197"/>
      <c r="AB229" s="1197"/>
      <c r="AC229" s="1197"/>
      <c r="AD229" s="1197"/>
      <c r="AE229" s="1197"/>
      <c r="AF229" s="1197"/>
      <c r="AG229" s="1197"/>
      <c r="AH229" s="1197"/>
      <c r="AI229" s="1197"/>
      <c r="AJ229" s="1249"/>
      <c r="AK229" s="1191">
        <f t="shared" ref="AK229:AK231" si="153">IF(D229="","",COUNT($F$218:$AJ$218)-AL229)</f>
        <v>0</v>
      </c>
      <c r="AL229" s="1192">
        <f t="shared" ref="AL229:AL231" si="154">IF(D229="","",AQ229+AR229)</f>
        <v>0</v>
      </c>
      <c r="AM229" s="1192">
        <f t="shared" ref="AM229:AM231" si="155">IF(D229="","",COUNTIF(F229:AJ229,"休"))</f>
        <v>0</v>
      </c>
      <c r="AN229" s="1193" t="str">
        <f t="shared" ref="AN229:AN231" si="156">IF(D229="","",IFERROR(ROUND(AM229/AK229,3),""))</f>
        <v/>
      </c>
      <c r="AO229" s="3399"/>
      <c r="AP229" s="1112"/>
      <c r="AQ229" s="1194">
        <f>+COUNTIF(F229:AJ229,"－")</f>
        <v>0</v>
      </c>
      <c r="AR229" s="1194">
        <f>+COUNTIF(F229:AJ229,"外")</f>
        <v>0</v>
      </c>
    </row>
    <row r="230" spans="2:44" s="1242" customFormat="1">
      <c r="B230" s="3393"/>
      <c r="C230" s="3396"/>
      <c r="D230" s="1112"/>
      <c r="E230" s="1216"/>
      <c r="F230" s="1196"/>
      <c r="G230" s="1197"/>
      <c r="H230" s="1197"/>
      <c r="I230" s="1197"/>
      <c r="J230" s="1197"/>
      <c r="K230" s="1197"/>
      <c r="L230" s="1197"/>
      <c r="M230" s="1197"/>
      <c r="N230" s="1197"/>
      <c r="O230" s="1197"/>
      <c r="P230" s="1197"/>
      <c r="Q230" s="1197"/>
      <c r="R230" s="1197"/>
      <c r="S230" s="1197"/>
      <c r="T230" s="1197"/>
      <c r="U230" s="1197"/>
      <c r="V230" s="1197"/>
      <c r="W230" s="1197"/>
      <c r="X230" s="1197"/>
      <c r="Y230" s="1197"/>
      <c r="Z230" s="1197"/>
      <c r="AA230" s="1197"/>
      <c r="AB230" s="1197"/>
      <c r="AC230" s="1197"/>
      <c r="AD230" s="1197"/>
      <c r="AE230" s="1197"/>
      <c r="AF230" s="1197"/>
      <c r="AG230" s="1197"/>
      <c r="AH230" s="1197"/>
      <c r="AI230" s="1197"/>
      <c r="AJ230" s="1249"/>
      <c r="AK230" s="1191" t="str">
        <f t="shared" si="153"/>
        <v/>
      </c>
      <c r="AL230" s="1192" t="str">
        <f t="shared" si="154"/>
        <v/>
      </c>
      <c r="AM230" s="1192" t="str">
        <f t="shared" si="155"/>
        <v/>
      </c>
      <c r="AN230" s="1193" t="str">
        <f t="shared" si="156"/>
        <v/>
      </c>
      <c r="AO230" s="3399"/>
      <c r="AP230" s="1112"/>
      <c r="AQ230" s="1194">
        <f>+COUNTIF(F230:AJ230,"－")</f>
        <v>0</v>
      </c>
      <c r="AR230" s="1194">
        <f>+COUNTIF(F230:AJ230,"外")</f>
        <v>0</v>
      </c>
    </row>
    <row r="231" spans="2:44" s="1242" customFormat="1">
      <c r="B231" s="3393"/>
      <c r="C231" s="3397"/>
      <c r="D231" s="1217"/>
      <c r="E231" s="1218"/>
      <c r="F231" s="1268"/>
      <c r="G231" s="1257"/>
      <c r="H231" s="1257"/>
      <c r="I231" s="1257"/>
      <c r="J231" s="1257"/>
      <c r="K231" s="1257"/>
      <c r="L231" s="1257"/>
      <c r="M231" s="1257"/>
      <c r="N231" s="1257"/>
      <c r="O231" s="1257"/>
      <c r="P231" s="1257"/>
      <c r="Q231" s="1257"/>
      <c r="R231" s="1257"/>
      <c r="S231" s="1257"/>
      <c r="T231" s="1257"/>
      <c r="U231" s="1257"/>
      <c r="V231" s="1257"/>
      <c r="W231" s="1257"/>
      <c r="X231" s="1257"/>
      <c r="Y231" s="1257"/>
      <c r="Z231" s="1257"/>
      <c r="AA231" s="1257"/>
      <c r="AB231" s="1257"/>
      <c r="AC231" s="1257"/>
      <c r="AD231" s="1257"/>
      <c r="AE231" s="1257"/>
      <c r="AF231" s="1257"/>
      <c r="AG231" s="1257"/>
      <c r="AH231" s="1257"/>
      <c r="AI231" s="1257"/>
      <c r="AJ231" s="1269"/>
      <c r="AK231" s="1191" t="str">
        <f t="shared" si="153"/>
        <v/>
      </c>
      <c r="AL231" s="1192" t="str">
        <f t="shared" si="154"/>
        <v/>
      </c>
      <c r="AM231" s="1192" t="str">
        <f t="shared" si="155"/>
        <v/>
      </c>
      <c r="AN231" s="1193" t="str">
        <f t="shared" si="156"/>
        <v/>
      </c>
      <c r="AO231" s="3399"/>
      <c r="AP231" s="1112"/>
      <c r="AQ231" s="1194">
        <f>+COUNTIF(F231:AJ231,"－")</f>
        <v>0</v>
      </c>
      <c r="AR231" s="1194">
        <f>+COUNTIF(F231:AJ231,"外")</f>
        <v>0</v>
      </c>
    </row>
    <row r="232" spans="2:44" s="1242" customFormat="1" ht="15">
      <c r="B232" s="3393"/>
      <c r="C232" s="3395" t="s">
        <v>860</v>
      </c>
      <c r="D232" s="1180" t="s">
        <v>1997</v>
      </c>
      <c r="E232" s="1220" t="s">
        <v>1994</v>
      </c>
      <c r="F232" s="1182" t="s">
        <v>891</v>
      </c>
      <c r="G232" s="1183" t="s">
        <v>891</v>
      </c>
      <c r="H232" s="1183" t="s">
        <v>891</v>
      </c>
      <c r="I232" s="1183" t="s">
        <v>891</v>
      </c>
      <c r="J232" s="1183" t="s">
        <v>891</v>
      </c>
      <c r="K232" s="1183" t="s">
        <v>891</v>
      </c>
      <c r="L232" s="1183" t="s">
        <v>891</v>
      </c>
      <c r="M232" s="1183" t="s">
        <v>891</v>
      </c>
      <c r="N232" s="1183" t="s">
        <v>891</v>
      </c>
      <c r="O232" s="1183" t="s">
        <v>891</v>
      </c>
      <c r="P232" s="1183" t="s">
        <v>891</v>
      </c>
      <c r="Q232" s="1183" t="s">
        <v>891</v>
      </c>
      <c r="R232" s="1183" t="s">
        <v>891</v>
      </c>
      <c r="S232" s="1183" t="s">
        <v>891</v>
      </c>
      <c r="T232" s="1183" t="s">
        <v>891</v>
      </c>
      <c r="U232" s="1183" t="s">
        <v>891</v>
      </c>
      <c r="V232" s="1183" t="s">
        <v>891</v>
      </c>
      <c r="W232" s="1183" t="s">
        <v>891</v>
      </c>
      <c r="X232" s="1183" t="s">
        <v>891</v>
      </c>
      <c r="Y232" s="1183" t="s">
        <v>891</v>
      </c>
      <c r="Z232" s="1183" t="s">
        <v>891</v>
      </c>
      <c r="AA232" s="1183" t="s">
        <v>891</v>
      </c>
      <c r="AB232" s="1183" t="s">
        <v>891</v>
      </c>
      <c r="AC232" s="1183" t="s">
        <v>891</v>
      </c>
      <c r="AD232" s="1183" t="s">
        <v>891</v>
      </c>
      <c r="AE232" s="1183" t="s">
        <v>891</v>
      </c>
      <c r="AF232" s="1183" t="s">
        <v>891</v>
      </c>
      <c r="AG232" s="1183" t="s">
        <v>891</v>
      </c>
      <c r="AH232" s="1183" t="s">
        <v>891</v>
      </c>
      <c r="AI232" s="1183" t="s">
        <v>891</v>
      </c>
      <c r="AJ232" s="1265" t="s">
        <v>891</v>
      </c>
      <c r="AK232" s="1212"/>
      <c r="AL232" s="1194"/>
      <c r="AM232" s="1221"/>
      <c r="AN232" s="1214"/>
      <c r="AO232" s="3399"/>
      <c r="AP232" s="1112"/>
      <c r="AQ232" s="1116"/>
      <c r="AR232" s="1116"/>
    </row>
    <row r="233" spans="2:44" s="1242" customFormat="1">
      <c r="B233" s="3393"/>
      <c r="C233" s="3396"/>
      <c r="D233" s="1222" t="s">
        <v>1982</v>
      </c>
      <c r="E233" s="1187"/>
      <c r="F233" s="1256"/>
      <c r="G233" s="1207"/>
      <c r="H233" s="1207"/>
      <c r="I233" s="1207"/>
      <c r="J233" s="1207"/>
      <c r="K233" s="1207"/>
      <c r="L233" s="1207"/>
      <c r="M233" s="1207"/>
      <c r="N233" s="1207"/>
      <c r="O233" s="1207"/>
      <c r="P233" s="1207"/>
      <c r="Q233" s="1207"/>
      <c r="R233" s="1207"/>
      <c r="S233" s="1207"/>
      <c r="T233" s="1207"/>
      <c r="U233" s="1207"/>
      <c r="V233" s="1207"/>
      <c r="W233" s="1207"/>
      <c r="X233" s="1207"/>
      <c r="Y233" s="1207"/>
      <c r="Z233" s="1207"/>
      <c r="AA233" s="1207"/>
      <c r="AB233" s="1207"/>
      <c r="AC233" s="1207"/>
      <c r="AD233" s="1207"/>
      <c r="AE233" s="1207"/>
      <c r="AF233" s="1207"/>
      <c r="AG233" s="1207"/>
      <c r="AH233" s="1207"/>
      <c r="AI233" s="1207"/>
      <c r="AJ233" s="1270"/>
      <c r="AK233" s="1191">
        <f>IF(D233="","",COUNT($F$218:$AJ$218)-AL233)</f>
        <v>0</v>
      </c>
      <c r="AL233" s="1192">
        <f>IF(D233="","",AQ233+AR233)</f>
        <v>0</v>
      </c>
      <c r="AM233" s="1192">
        <f>IF(D233="","",COUNTIF(F233:AJ233,"休"))</f>
        <v>0</v>
      </c>
      <c r="AN233" s="1193" t="str">
        <f>IF(D233="","",IFERROR(ROUND(AM233/AK233,3),""))</f>
        <v/>
      </c>
      <c r="AO233" s="3399"/>
      <c r="AP233" s="1112"/>
      <c r="AQ233" s="1194">
        <f>+COUNTIF(F233:AJ233,"－")</f>
        <v>0</v>
      </c>
      <c r="AR233" s="1194">
        <f>+COUNTIF(F233:AJ233,"外")</f>
        <v>0</v>
      </c>
    </row>
    <row r="234" spans="2:44" s="1242" customFormat="1">
      <c r="B234" s="3393"/>
      <c r="C234" s="3396"/>
      <c r="D234" s="1112"/>
      <c r="E234" s="1216"/>
      <c r="F234" s="1196"/>
      <c r="G234" s="1197"/>
      <c r="H234" s="1197"/>
      <c r="I234" s="1197"/>
      <c r="J234" s="1197"/>
      <c r="K234" s="1197"/>
      <c r="L234" s="1197"/>
      <c r="M234" s="1197"/>
      <c r="N234" s="1197"/>
      <c r="O234" s="1197"/>
      <c r="P234" s="1197"/>
      <c r="Q234" s="1197"/>
      <c r="R234" s="1197"/>
      <c r="S234" s="1197"/>
      <c r="T234" s="1197"/>
      <c r="U234" s="1197"/>
      <c r="V234" s="1197"/>
      <c r="W234" s="1197"/>
      <c r="X234" s="1197"/>
      <c r="Y234" s="1197"/>
      <c r="Z234" s="1197"/>
      <c r="AA234" s="1197"/>
      <c r="AB234" s="1197"/>
      <c r="AC234" s="1197"/>
      <c r="AD234" s="1197"/>
      <c r="AE234" s="1197"/>
      <c r="AF234" s="1197"/>
      <c r="AG234" s="1197"/>
      <c r="AH234" s="1197"/>
      <c r="AI234" s="1197"/>
      <c r="AJ234" s="1249"/>
      <c r="AK234" s="1191" t="str">
        <f t="shared" ref="AK234:AK236" si="157">IF(D234="","",COUNT($F$218:$AJ$218)-AL234)</f>
        <v/>
      </c>
      <c r="AL234" s="1192" t="str">
        <f t="shared" ref="AL234:AL236" si="158">IF(D234="","",AQ234+AR234)</f>
        <v/>
      </c>
      <c r="AM234" s="1192" t="str">
        <f t="shared" ref="AM234:AM236" si="159">IF(D234="","",COUNTIF(F234:AJ234,"休"))</f>
        <v/>
      </c>
      <c r="AN234" s="1193" t="str">
        <f t="shared" ref="AN234:AN236" si="160">IF(D234="","",IFERROR(ROUND(AM234/AK234,3),""))</f>
        <v/>
      </c>
      <c r="AO234" s="3399"/>
      <c r="AP234" s="1112"/>
      <c r="AQ234" s="1194">
        <f>+COUNTIF(F234:AJ234,"－")</f>
        <v>0</v>
      </c>
      <c r="AR234" s="1194">
        <f>+COUNTIF(F234:AJ234,"外")</f>
        <v>0</v>
      </c>
    </row>
    <row r="235" spans="2:44" s="1242" customFormat="1">
      <c r="B235" s="3393"/>
      <c r="C235" s="3396"/>
      <c r="D235" s="1224"/>
      <c r="E235" s="1216"/>
      <c r="F235" s="1196"/>
      <c r="G235" s="1197"/>
      <c r="H235" s="1197"/>
      <c r="I235" s="1197"/>
      <c r="J235" s="1197"/>
      <c r="K235" s="1197"/>
      <c r="L235" s="1197"/>
      <c r="M235" s="1197"/>
      <c r="N235" s="1197"/>
      <c r="O235" s="1197"/>
      <c r="P235" s="1197"/>
      <c r="Q235" s="1197"/>
      <c r="R235" s="1197"/>
      <c r="S235" s="1197"/>
      <c r="T235" s="1197"/>
      <c r="U235" s="1197"/>
      <c r="V235" s="1197"/>
      <c r="W235" s="1197"/>
      <c r="X235" s="1197"/>
      <c r="Y235" s="1197"/>
      <c r="Z235" s="1197"/>
      <c r="AA235" s="1197"/>
      <c r="AB235" s="1197"/>
      <c r="AC235" s="1197"/>
      <c r="AD235" s="1197"/>
      <c r="AE235" s="1197"/>
      <c r="AF235" s="1197"/>
      <c r="AG235" s="1197"/>
      <c r="AH235" s="1197"/>
      <c r="AI235" s="1197"/>
      <c r="AJ235" s="1249"/>
      <c r="AK235" s="1191" t="str">
        <f t="shared" si="157"/>
        <v/>
      </c>
      <c r="AL235" s="1192" t="str">
        <f t="shared" si="158"/>
        <v/>
      </c>
      <c r="AM235" s="1192" t="str">
        <f t="shared" si="159"/>
        <v/>
      </c>
      <c r="AN235" s="1193" t="str">
        <f t="shared" si="160"/>
        <v/>
      </c>
      <c r="AO235" s="3399"/>
      <c r="AP235" s="1112"/>
      <c r="AQ235" s="1194">
        <f>+COUNTIF(F235:AJ235,"－")</f>
        <v>0</v>
      </c>
      <c r="AR235" s="1194">
        <f>+COUNTIF(F235:AJ235,"外")</f>
        <v>0</v>
      </c>
    </row>
    <row r="236" spans="2:44" s="1242" customFormat="1" ht="14.25" thickBot="1">
      <c r="B236" s="3394"/>
      <c r="C236" s="3397"/>
      <c r="D236" s="1217"/>
      <c r="E236" s="1218"/>
      <c r="F236" s="1268"/>
      <c r="G236" s="1257"/>
      <c r="H236" s="1257"/>
      <c r="I236" s="1257"/>
      <c r="J236" s="1257"/>
      <c r="K236" s="1257"/>
      <c r="L236" s="1257"/>
      <c r="M236" s="1257"/>
      <c r="N236" s="1257"/>
      <c r="O236" s="1257"/>
      <c r="P236" s="1257"/>
      <c r="Q236" s="1257"/>
      <c r="R236" s="1257"/>
      <c r="S236" s="1257"/>
      <c r="T236" s="1257"/>
      <c r="U236" s="1257"/>
      <c r="V236" s="1257"/>
      <c r="W236" s="1257"/>
      <c r="X236" s="1257"/>
      <c r="Y236" s="1257"/>
      <c r="Z236" s="1257"/>
      <c r="AA236" s="1257"/>
      <c r="AB236" s="1257"/>
      <c r="AC236" s="1257"/>
      <c r="AD236" s="1257"/>
      <c r="AE236" s="1257"/>
      <c r="AF236" s="1257"/>
      <c r="AG236" s="1257"/>
      <c r="AH236" s="1257"/>
      <c r="AI236" s="1257"/>
      <c r="AJ236" s="1269"/>
      <c r="AK236" s="1227" t="str">
        <f t="shared" si="157"/>
        <v/>
      </c>
      <c r="AL236" s="1209" t="str">
        <f t="shared" si="158"/>
        <v/>
      </c>
      <c r="AM236" s="1209" t="str">
        <f t="shared" si="159"/>
        <v/>
      </c>
      <c r="AN236" s="1193" t="str">
        <f t="shared" si="160"/>
        <v/>
      </c>
      <c r="AO236" s="3400"/>
      <c r="AP236" s="1112"/>
      <c r="AQ236" s="1194">
        <f>+COUNTIF(F236:AJ236,"－")</f>
        <v>0</v>
      </c>
      <c r="AR236" s="1194">
        <f>+COUNTIF(F236:AJ236,"外")</f>
        <v>0</v>
      </c>
    </row>
    <row r="237" spans="2:44" ht="14.25" thickBot="1">
      <c r="B237" s="1229"/>
      <c r="C237" s="1230"/>
      <c r="D237" s="1224"/>
      <c r="E237" s="1166"/>
      <c r="F237" s="1190"/>
      <c r="G237" s="1190"/>
      <c r="H237" s="1190"/>
      <c r="I237" s="1190"/>
      <c r="J237" s="1190"/>
      <c r="K237" s="1190"/>
      <c r="L237" s="1190"/>
      <c r="M237" s="1190"/>
      <c r="N237" s="1190"/>
      <c r="O237" s="1190"/>
      <c r="P237" s="1190"/>
      <c r="Q237" s="1190"/>
      <c r="R237" s="1190"/>
      <c r="S237" s="1190"/>
      <c r="T237" s="1190"/>
      <c r="U237" s="1190"/>
      <c r="V237" s="1190"/>
      <c r="W237" s="1190"/>
      <c r="X237" s="1190"/>
      <c r="Y237" s="1190"/>
      <c r="Z237" s="1190"/>
      <c r="AA237" s="1190"/>
      <c r="AB237" s="1190"/>
      <c r="AC237" s="1190"/>
      <c r="AD237" s="1190"/>
      <c r="AE237" s="1190"/>
      <c r="AF237" s="1190"/>
      <c r="AG237" s="1190"/>
      <c r="AH237" s="1190"/>
      <c r="AI237" s="1190"/>
      <c r="AJ237" s="1190"/>
      <c r="AK237" s="1231"/>
      <c r="AL237" s="1232"/>
      <c r="AN237" s="1233" t="s">
        <v>1998</v>
      </c>
      <c r="AO237" s="1234" t="e">
        <f>IF(AO221&gt;=0.285,"OK","NG")</f>
        <v>#DIV/0!</v>
      </c>
      <c r="AQ237" s="1232"/>
      <c r="AR237" s="1232"/>
    </row>
    <row r="238" spans="2:44" hidden="1">
      <c r="F238" s="1113" t="e">
        <f>YEAR(F242)</f>
        <v>#VALUE!</v>
      </c>
      <c r="G238" s="1113" t="e">
        <f>MONTH(F242)</f>
        <v>#VALUE!</v>
      </c>
    </row>
    <row r="240" spans="2:44">
      <c r="B240" s="3401"/>
      <c r="C240" s="3402"/>
      <c r="D240" s="3403"/>
      <c r="E240" s="1236" t="s">
        <v>1986</v>
      </c>
      <c r="F240" s="3410" t="e">
        <f>F242</f>
        <v>#VALUE!</v>
      </c>
      <c r="G240" s="3411"/>
      <c r="H240" s="3411"/>
      <c r="I240" s="3411"/>
      <c r="J240" s="3411"/>
      <c r="K240" s="3411"/>
      <c r="L240" s="3411"/>
      <c r="M240" s="3411"/>
      <c r="N240" s="3411"/>
      <c r="O240" s="3411"/>
      <c r="P240" s="3411"/>
      <c r="Q240" s="3411"/>
      <c r="R240" s="3411"/>
      <c r="S240" s="3411"/>
      <c r="T240" s="3411"/>
      <c r="U240" s="3411"/>
      <c r="V240" s="3411"/>
      <c r="W240" s="3411"/>
      <c r="X240" s="3411"/>
      <c r="Y240" s="3411"/>
      <c r="Z240" s="3411"/>
      <c r="AA240" s="3411"/>
      <c r="AB240" s="3411"/>
      <c r="AC240" s="3411"/>
      <c r="AD240" s="3411"/>
      <c r="AE240" s="3411"/>
      <c r="AF240" s="3411"/>
      <c r="AG240" s="3411"/>
      <c r="AH240" s="3411"/>
      <c r="AI240" s="3411"/>
      <c r="AJ240" s="3411"/>
      <c r="AK240" s="3413" t="s">
        <v>861</v>
      </c>
      <c r="AL240" s="3416" t="s">
        <v>862</v>
      </c>
      <c r="AM240" s="3419" t="s">
        <v>854</v>
      </c>
      <c r="AN240" s="3367" t="s">
        <v>1987</v>
      </c>
      <c r="AO240" s="3365" t="s">
        <v>1988</v>
      </c>
      <c r="AQ240" s="3388" t="s">
        <v>2014</v>
      </c>
      <c r="AR240" s="3388" t="s">
        <v>890</v>
      </c>
    </row>
    <row r="241" spans="2:44" ht="13.5" hidden="1" customHeight="1">
      <c r="B241" s="3404"/>
      <c r="C241" s="3405"/>
      <c r="D241" s="3406"/>
      <c r="E241" s="1237"/>
      <c r="F241" s="1173" t="e">
        <f>DATE($F238,$G238,1)</f>
        <v>#VALUE!</v>
      </c>
      <c r="G241" s="1173" t="e">
        <f t="shared" ref="G241:AJ241" si="161">F241+1</f>
        <v>#VALUE!</v>
      </c>
      <c r="H241" s="1173" t="e">
        <f t="shared" si="161"/>
        <v>#VALUE!</v>
      </c>
      <c r="I241" s="1173" t="e">
        <f t="shared" si="161"/>
        <v>#VALUE!</v>
      </c>
      <c r="J241" s="1173" t="e">
        <f t="shared" si="161"/>
        <v>#VALUE!</v>
      </c>
      <c r="K241" s="1173" t="e">
        <f t="shared" si="161"/>
        <v>#VALUE!</v>
      </c>
      <c r="L241" s="1173" t="e">
        <f t="shared" si="161"/>
        <v>#VALUE!</v>
      </c>
      <c r="M241" s="1173" t="e">
        <f t="shared" si="161"/>
        <v>#VALUE!</v>
      </c>
      <c r="N241" s="1173" t="e">
        <f t="shared" si="161"/>
        <v>#VALUE!</v>
      </c>
      <c r="O241" s="1173" t="e">
        <f t="shared" si="161"/>
        <v>#VALUE!</v>
      </c>
      <c r="P241" s="1173" t="e">
        <f t="shared" si="161"/>
        <v>#VALUE!</v>
      </c>
      <c r="Q241" s="1173" t="e">
        <f t="shared" si="161"/>
        <v>#VALUE!</v>
      </c>
      <c r="R241" s="1173" t="e">
        <f t="shared" si="161"/>
        <v>#VALUE!</v>
      </c>
      <c r="S241" s="1173" t="e">
        <f t="shared" si="161"/>
        <v>#VALUE!</v>
      </c>
      <c r="T241" s="1173" t="e">
        <f t="shared" si="161"/>
        <v>#VALUE!</v>
      </c>
      <c r="U241" s="1173" t="e">
        <f t="shared" si="161"/>
        <v>#VALUE!</v>
      </c>
      <c r="V241" s="1173" t="e">
        <f t="shared" si="161"/>
        <v>#VALUE!</v>
      </c>
      <c r="W241" s="1173" t="e">
        <f t="shared" si="161"/>
        <v>#VALUE!</v>
      </c>
      <c r="X241" s="1173" t="e">
        <f t="shared" si="161"/>
        <v>#VALUE!</v>
      </c>
      <c r="Y241" s="1173" t="e">
        <f t="shared" si="161"/>
        <v>#VALUE!</v>
      </c>
      <c r="Z241" s="1173" t="e">
        <f t="shared" si="161"/>
        <v>#VALUE!</v>
      </c>
      <c r="AA241" s="1173" t="e">
        <f t="shared" si="161"/>
        <v>#VALUE!</v>
      </c>
      <c r="AB241" s="1173" t="e">
        <f t="shared" si="161"/>
        <v>#VALUE!</v>
      </c>
      <c r="AC241" s="1173" t="e">
        <f t="shared" si="161"/>
        <v>#VALUE!</v>
      </c>
      <c r="AD241" s="1173" t="e">
        <f t="shared" si="161"/>
        <v>#VALUE!</v>
      </c>
      <c r="AE241" s="1173" t="e">
        <f t="shared" si="161"/>
        <v>#VALUE!</v>
      </c>
      <c r="AF241" s="1173" t="e">
        <f t="shared" si="161"/>
        <v>#VALUE!</v>
      </c>
      <c r="AG241" s="1173" t="e">
        <f t="shared" si="161"/>
        <v>#VALUE!</v>
      </c>
      <c r="AH241" s="1173" t="e">
        <f t="shared" si="161"/>
        <v>#VALUE!</v>
      </c>
      <c r="AI241" s="1173" t="e">
        <f t="shared" si="161"/>
        <v>#VALUE!</v>
      </c>
      <c r="AJ241" s="1173" t="e">
        <f t="shared" si="161"/>
        <v>#VALUE!</v>
      </c>
      <c r="AK241" s="3414"/>
      <c r="AL241" s="3417"/>
      <c r="AM241" s="3420"/>
      <c r="AN241" s="3367"/>
      <c r="AO241" s="3365"/>
      <c r="AQ241" s="3388"/>
      <c r="AR241" s="3388"/>
    </row>
    <row r="242" spans="2:44">
      <c r="B242" s="3404"/>
      <c r="C242" s="3405"/>
      <c r="D242" s="3406"/>
      <c r="E242" s="1238" t="s">
        <v>1990</v>
      </c>
      <c r="F242" s="1239" t="e">
        <f>IF(EDATE(F217,1)&gt;$F$7,"",EDATE(F217,1))</f>
        <v>#VALUE!</v>
      </c>
      <c r="G242" s="1173" t="e">
        <f t="shared" ref="G242:AJ242" si="162">IF(G241&gt;$F$7,"",IF(F242=EOMONTH(DATE($F238,$G238,1),0),"",IF(F242="","",F242+1)))</f>
        <v>#VALUE!</v>
      </c>
      <c r="H242" s="1173" t="e">
        <f t="shared" si="162"/>
        <v>#VALUE!</v>
      </c>
      <c r="I242" s="1173" t="e">
        <f t="shared" si="162"/>
        <v>#VALUE!</v>
      </c>
      <c r="J242" s="1173" t="e">
        <f t="shared" si="162"/>
        <v>#VALUE!</v>
      </c>
      <c r="K242" s="1173" t="e">
        <f t="shared" si="162"/>
        <v>#VALUE!</v>
      </c>
      <c r="L242" s="1173" t="e">
        <f t="shared" si="162"/>
        <v>#VALUE!</v>
      </c>
      <c r="M242" s="1173" t="e">
        <f t="shared" si="162"/>
        <v>#VALUE!</v>
      </c>
      <c r="N242" s="1173" t="e">
        <f t="shared" si="162"/>
        <v>#VALUE!</v>
      </c>
      <c r="O242" s="1173" t="e">
        <f t="shared" si="162"/>
        <v>#VALUE!</v>
      </c>
      <c r="P242" s="1173" t="e">
        <f t="shared" si="162"/>
        <v>#VALUE!</v>
      </c>
      <c r="Q242" s="1173" t="e">
        <f t="shared" si="162"/>
        <v>#VALUE!</v>
      </c>
      <c r="R242" s="1173" t="e">
        <f t="shared" si="162"/>
        <v>#VALUE!</v>
      </c>
      <c r="S242" s="1173" t="e">
        <f t="shared" si="162"/>
        <v>#VALUE!</v>
      </c>
      <c r="T242" s="1173" t="e">
        <f t="shared" si="162"/>
        <v>#VALUE!</v>
      </c>
      <c r="U242" s="1173" t="e">
        <f t="shared" si="162"/>
        <v>#VALUE!</v>
      </c>
      <c r="V242" s="1173" t="e">
        <f t="shared" si="162"/>
        <v>#VALUE!</v>
      </c>
      <c r="W242" s="1173" t="e">
        <f t="shared" si="162"/>
        <v>#VALUE!</v>
      </c>
      <c r="X242" s="1173" t="e">
        <f t="shared" si="162"/>
        <v>#VALUE!</v>
      </c>
      <c r="Y242" s="1173" t="e">
        <f t="shared" si="162"/>
        <v>#VALUE!</v>
      </c>
      <c r="Z242" s="1173" t="e">
        <f t="shared" si="162"/>
        <v>#VALUE!</v>
      </c>
      <c r="AA242" s="1173" t="e">
        <f t="shared" si="162"/>
        <v>#VALUE!</v>
      </c>
      <c r="AB242" s="1173" t="e">
        <f t="shared" si="162"/>
        <v>#VALUE!</v>
      </c>
      <c r="AC242" s="1173" t="e">
        <f t="shared" si="162"/>
        <v>#VALUE!</v>
      </c>
      <c r="AD242" s="1173" t="e">
        <f t="shared" si="162"/>
        <v>#VALUE!</v>
      </c>
      <c r="AE242" s="1173" t="e">
        <f t="shared" si="162"/>
        <v>#VALUE!</v>
      </c>
      <c r="AF242" s="1173" t="e">
        <f t="shared" si="162"/>
        <v>#VALUE!</v>
      </c>
      <c r="AG242" s="1173" t="e">
        <f t="shared" si="162"/>
        <v>#VALUE!</v>
      </c>
      <c r="AH242" s="1173" t="e">
        <f t="shared" si="162"/>
        <v>#VALUE!</v>
      </c>
      <c r="AI242" s="1173" t="e">
        <f t="shared" si="162"/>
        <v>#VALUE!</v>
      </c>
      <c r="AJ242" s="1173" t="e">
        <f t="shared" si="162"/>
        <v>#VALUE!</v>
      </c>
      <c r="AK242" s="3414"/>
      <c r="AL242" s="3417"/>
      <c r="AM242" s="3420"/>
      <c r="AN242" s="3367"/>
      <c r="AO242" s="3365"/>
      <c r="AQ242" s="3388"/>
      <c r="AR242" s="3388"/>
    </row>
    <row r="243" spans="2:44" s="1242" customFormat="1">
      <c r="B243" s="3407"/>
      <c r="C243" s="3408"/>
      <c r="D243" s="3409"/>
      <c r="E243" s="1240" t="s">
        <v>846</v>
      </c>
      <c r="F243" s="1241" t="str">
        <f>IFERROR(TEXT(WEEKDAY(+F242),"aaa"),"")</f>
        <v/>
      </c>
      <c r="G243" s="1241" t="str">
        <f t="shared" ref="G243:AJ243" si="163">IFERROR(TEXT(WEEKDAY(+G242),"aaa"),"")</f>
        <v/>
      </c>
      <c r="H243" s="1241" t="str">
        <f t="shared" si="163"/>
        <v/>
      </c>
      <c r="I243" s="1241" t="str">
        <f t="shared" si="163"/>
        <v/>
      </c>
      <c r="J243" s="1241" t="str">
        <f t="shared" si="163"/>
        <v/>
      </c>
      <c r="K243" s="1241" t="str">
        <f t="shared" si="163"/>
        <v/>
      </c>
      <c r="L243" s="1241" t="str">
        <f t="shared" si="163"/>
        <v/>
      </c>
      <c r="M243" s="1241" t="str">
        <f t="shared" si="163"/>
        <v/>
      </c>
      <c r="N243" s="1241" t="str">
        <f t="shared" si="163"/>
        <v/>
      </c>
      <c r="O243" s="1241" t="str">
        <f t="shared" si="163"/>
        <v/>
      </c>
      <c r="P243" s="1241" t="str">
        <f t="shared" si="163"/>
        <v/>
      </c>
      <c r="Q243" s="1241" t="str">
        <f t="shared" si="163"/>
        <v/>
      </c>
      <c r="R243" s="1241" t="str">
        <f t="shared" si="163"/>
        <v/>
      </c>
      <c r="S243" s="1241" t="str">
        <f t="shared" si="163"/>
        <v/>
      </c>
      <c r="T243" s="1241" t="str">
        <f t="shared" si="163"/>
        <v/>
      </c>
      <c r="U243" s="1241" t="str">
        <f t="shared" si="163"/>
        <v/>
      </c>
      <c r="V243" s="1241" t="str">
        <f t="shared" si="163"/>
        <v/>
      </c>
      <c r="W243" s="1241" t="str">
        <f t="shared" si="163"/>
        <v/>
      </c>
      <c r="X243" s="1241" t="str">
        <f t="shared" si="163"/>
        <v/>
      </c>
      <c r="Y243" s="1241" t="str">
        <f t="shared" si="163"/>
        <v/>
      </c>
      <c r="Z243" s="1241" t="str">
        <f t="shared" si="163"/>
        <v/>
      </c>
      <c r="AA243" s="1241" t="str">
        <f t="shared" si="163"/>
        <v/>
      </c>
      <c r="AB243" s="1241" t="str">
        <f t="shared" si="163"/>
        <v/>
      </c>
      <c r="AC243" s="1241" t="str">
        <f t="shared" si="163"/>
        <v/>
      </c>
      <c r="AD243" s="1241" t="str">
        <f t="shared" si="163"/>
        <v/>
      </c>
      <c r="AE243" s="1241" t="str">
        <f t="shared" si="163"/>
        <v/>
      </c>
      <c r="AF243" s="1241" t="str">
        <f t="shared" si="163"/>
        <v/>
      </c>
      <c r="AG243" s="1241" t="str">
        <f t="shared" si="163"/>
        <v/>
      </c>
      <c r="AH243" s="1241" t="str">
        <f t="shared" si="163"/>
        <v/>
      </c>
      <c r="AI243" s="1241" t="str">
        <f t="shared" si="163"/>
        <v/>
      </c>
      <c r="AJ243" s="1241" t="str">
        <f t="shared" si="163"/>
        <v/>
      </c>
      <c r="AK243" s="3414"/>
      <c r="AL243" s="3417"/>
      <c r="AM243" s="3420"/>
      <c r="AN243" s="3367"/>
      <c r="AO243" s="3365"/>
      <c r="AP243" s="1112"/>
      <c r="AQ243" s="3388"/>
      <c r="AR243" s="3388"/>
    </row>
    <row r="244" spans="2:44" s="1242" customFormat="1" ht="21" customHeight="1">
      <c r="B244" s="1243" t="s">
        <v>1991</v>
      </c>
      <c r="C244" s="1244" t="s">
        <v>1999</v>
      </c>
      <c r="D244" s="1180" t="s">
        <v>1972</v>
      </c>
      <c r="E244" s="1181" t="s">
        <v>1994</v>
      </c>
      <c r="F244" s="1182" t="s">
        <v>891</v>
      </c>
      <c r="G244" s="1183" t="s">
        <v>891</v>
      </c>
      <c r="H244" s="1183" t="s">
        <v>891</v>
      </c>
      <c r="I244" s="1183" t="s">
        <v>891</v>
      </c>
      <c r="J244" s="1183" t="s">
        <v>891</v>
      </c>
      <c r="K244" s="1183" t="s">
        <v>891</v>
      </c>
      <c r="L244" s="1183" t="s">
        <v>891</v>
      </c>
      <c r="M244" s="1183" t="s">
        <v>891</v>
      </c>
      <c r="N244" s="1183" t="s">
        <v>891</v>
      </c>
      <c r="O244" s="1183" t="s">
        <v>891</v>
      </c>
      <c r="P244" s="1183" t="s">
        <v>891</v>
      </c>
      <c r="Q244" s="1183" t="s">
        <v>891</v>
      </c>
      <c r="R244" s="1183" t="s">
        <v>891</v>
      </c>
      <c r="S244" s="1183" t="s">
        <v>891</v>
      </c>
      <c r="T244" s="1183" t="s">
        <v>891</v>
      </c>
      <c r="U244" s="1183" t="s">
        <v>891</v>
      </c>
      <c r="V244" s="1183" t="s">
        <v>891</v>
      </c>
      <c r="W244" s="1183" t="s">
        <v>891</v>
      </c>
      <c r="X244" s="1183" t="s">
        <v>891</v>
      </c>
      <c r="Y244" s="1183" t="s">
        <v>891</v>
      </c>
      <c r="Z244" s="1183" t="s">
        <v>891</v>
      </c>
      <c r="AA244" s="1183" t="s">
        <v>891</v>
      </c>
      <c r="AB244" s="1183" t="s">
        <v>891</v>
      </c>
      <c r="AC244" s="1183" t="s">
        <v>891</v>
      </c>
      <c r="AD244" s="1183" t="s">
        <v>891</v>
      </c>
      <c r="AE244" s="1183" t="s">
        <v>891</v>
      </c>
      <c r="AF244" s="1183" t="s">
        <v>891</v>
      </c>
      <c r="AG244" s="1183" t="s">
        <v>891</v>
      </c>
      <c r="AH244" s="1183" t="s">
        <v>891</v>
      </c>
      <c r="AI244" s="1183" t="s">
        <v>891</v>
      </c>
      <c r="AJ244" s="1265" t="s">
        <v>891</v>
      </c>
      <c r="AK244" s="3415"/>
      <c r="AL244" s="3418"/>
      <c r="AM244" s="3421"/>
      <c r="AN244" s="1185" t="s">
        <v>2015</v>
      </c>
      <c r="AO244" s="1184" t="s">
        <v>889</v>
      </c>
      <c r="AP244" s="1112"/>
      <c r="AQ244" s="3389"/>
      <c r="AR244" s="3389"/>
    </row>
    <row r="245" spans="2:44" s="1242" customFormat="1" ht="13.5" customHeight="1">
      <c r="B245" s="3392" t="s">
        <v>856</v>
      </c>
      <c r="C245" s="3395" t="s">
        <v>857</v>
      </c>
      <c r="D245" s="1186" t="s">
        <v>1981</v>
      </c>
      <c r="E245" s="1187"/>
      <c r="F245" s="1266"/>
      <c r="G245" s="1252"/>
      <c r="H245" s="1252"/>
      <c r="I245" s="1252"/>
      <c r="J245" s="1252"/>
      <c r="K245" s="1252"/>
      <c r="L245" s="1252"/>
      <c r="M245" s="1252"/>
      <c r="N245" s="1252"/>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67"/>
      <c r="AK245" s="1191">
        <f>IF(D245="","",COUNT($F$242:$AJ$242)-AL245)</f>
        <v>0</v>
      </c>
      <c r="AL245" s="1192">
        <f>IF(D245="","",AQ245+AR245)</f>
        <v>0</v>
      </c>
      <c r="AM245" s="1192">
        <f>IF(D245="","",COUNTIF(F245:AJ245,"休"))</f>
        <v>0</v>
      </c>
      <c r="AN245" s="1193" t="str">
        <f>IF(D245="","",IFERROR(ROUND(AM245/AK245,3),""))</f>
        <v/>
      </c>
      <c r="AO245" s="3398" t="e">
        <f>ROUND(AVERAGE(AN245:AN260),3)</f>
        <v>#DIV/0!</v>
      </c>
      <c r="AP245" s="1112"/>
      <c r="AQ245" s="1194">
        <f>+COUNTIF(F245:AJ245,"－")</f>
        <v>0</v>
      </c>
      <c r="AR245" s="1194">
        <f>+COUNTIF(F245:AJ245,"外")</f>
        <v>0</v>
      </c>
    </row>
    <row r="246" spans="2:44" s="1242" customFormat="1" ht="13.5" customHeight="1">
      <c r="B246" s="3393"/>
      <c r="C246" s="3396"/>
      <c r="D246" s="1195" t="s">
        <v>1982</v>
      </c>
      <c r="E246" s="1187"/>
      <c r="F246" s="1196"/>
      <c r="G246" s="1197"/>
      <c r="H246" s="1197"/>
      <c r="I246" s="1197"/>
      <c r="J246" s="1197"/>
      <c r="K246" s="1197"/>
      <c r="L246" s="1197"/>
      <c r="M246" s="1197"/>
      <c r="N246" s="1197"/>
      <c r="O246" s="1197"/>
      <c r="P246" s="1197"/>
      <c r="Q246" s="1197"/>
      <c r="R246" s="1197"/>
      <c r="S246" s="1197"/>
      <c r="T246" s="1197"/>
      <c r="U246" s="1197"/>
      <c r="V246" s="1197"/>
      <c r="W246" s="1197"/>
      <c r="X246" s="1197"/>
      <c r="Y246" s="1197"/>
      <c r="Z246" s="1197"/>
      <c r="AA246" s="1197"/>
      <c r="AB246" s="1197"/>
      <c r="AC246" s="1197"/>
      <c r="AD246" s="1197"/>
      <c r="AE246" s="1197"/>
      <c r="AF246" s="1197"/>
      <c r="AG246" s="1197"/>
      <c r="AH246" s="1197"/>
      <c r="AI246" s="1197"/>
      <c r="AJ246" s="1249"/>
      <c r="AK246" s="1191">
        <f t="shared" ref="AK246:AK250" si="164">IF(D246="","",COUNT($F$242:$AJ$242)-AL246)</f>
        <v>0</v>
      </c>
      <c r="AL246" s="1192">
        <f t="shared" ref="AL246:AL250" si="165">IF(D246="","",AQ246+AR246)</f>
        <v>0</v>
      </c>
      <c r="AM246" s="1192">
        <f t="shared" ref="AM246:AM250" si="166">IF(D246="","",COUNTIF(F246:AJ246,"休"))</f>
        <v>0</v>
      </c>
      <c r="AN246" s="1193" t="str">
        <f t="shared" ref="AN246:AN250" si="167">IF(D246="","",IFERROR(ROUND(AM246/AK246,3),""))</f>
        <v/>
      </c>
      <c r="AO246" s="3399"/>
      <c r="AP246" s="1112"/>
      <c r="AQ246" s="1194">
        <f>+COUNTIF(F246:AJ246,"－")</f>
        <v>0</v>
      </c>
      <c r="AR246" s="1194">
        <f>+COUNTIF(F246:AJ246,"外")</f>
        <v>0</v>
      </c>
    </row>
    <row r="247" spans="2:44" s="1242" customFormat="1">
      <c r="B247" s="3393"/>
      <c r="C247" s="3396"/>
      <c r="D247" s="1201" t="s">
        <v>1983</v>
      </c>
      <c r="E247" s="1187"/>
      <c r="F247" s="1196"/>
      <c r="G247" s="1197"/>
      <c r="H247" s="1197"/>
      <c r="I247" s="1197"/>
      <c r="J247" s="1197"/>
      <c r="K247" s="1197"/>
      <c r="L247" s="1197"/>
      <c r="M247" s="1197"/>
      <c r="N247" s="1197"/>
      <c r="O247" s="1197"/>
      <c r="P247" s="1197"/>
      <c r="Q247" s="1197"/>
      <c r="R247" s="1197"/>
      <c r="S247" s="1197"/>
      <c r="T247" s="1197"/>
      <c r="U247" s="1197"/>
      <c r="V247" s="1197"/>
      <c r="W247" s="1197"/>
      <c r="X247" s="1197"/>
      <c r="Y247" s="1197"/>
      <c r="Z247" s="1197"/>
      <c r="AA247" s="1197"/>
      <c r="AB247" s="1197"/>
      <c r="AC247" s="1197"/>
      <c r="AD247" s="1197"/>
      <c r="AE247" s="1197"/>
      <c r="AF247" s="1197"/>
      <c r="AG247" s="1197"/>
      <c r="AH247" s="1197"/>
      <c r="AI247" s="1197"/>
      <c r="AJ247" s="1249"/>
      <c r="AK247" s="1191">
        <f t="shared" si="164"/>
        <v>0</v>
      </c>
      <c r="AL247" s="1192">
        <f t="shared" si="165"/>
        <v>0</v>
      </c>
      <c r="AM247" s="1192">
        <f t="shared" si="166"/>
        <v>0</v>
      </c>
      <c r="AN247" s="1193" t="str">
        <f t="shared" si="167"/>
        <v/>
      </c>
      <c r="AO247" s="3399"/>
      <c r="AP247" s="1112"/>
      <c r="AQ247" s="1194">
        <f>+COUNTIF(F247:AJ247,"－")</f>
        <v>0</v>
      </c>
      <c r="AR247" s="1194">
        <f t="shared" ref="AR247:AR250" si="168">+COUNTIF(F247:AJ247,"外")</f>
        <v>0</v>
      </c>
    </row>
    <row r="248" spans="2:44" s="1242" customFormat="1">
      <c r="B248" s="3393"/>
      <c r="C248" s="3396"/>
      <c r="D248" s="1201" t="s">
        <v>1984</v>
      </c>
      <c r="E248" s="1202"/>
      <c r="F248" s="1196"/>
      <c r="G248" s="1197"/>
      <c r="H248" s="1197"/>
      <c r="I248" s="1197"/>
      <c r="J248" s="1197"/>
      <c r="K248" s="1197"/>
      <c r="L248" s="1197"/>
      <c r="M248" s="1197"/>
      <c r="N248" s="1197"/>
      <c r="O248" s="1197"/>
      <c r="P248" s="1197"/>
      <c r="Q248" s="1197"/>
      <c r="R248" s="1197"/>
      <c r="S248" s="1197"/>
      <c r="T248" s="1197"/>
      <c r="U248" s="1197"/>
      <c r="V248" s="1197"/>
      <c r="W248" s="1197"/>
      <c r="X248" s="1197"/>
      <c r="Y248" s="1197"/>
      <c r="Z248" s="1197"/>
      <c r="AA248" s="1197"/>
      <c r="AB248" s="1197"/>
      <c r="AC248" s="1197"/>
      <c r="AD248" s="1197"/>
      <c r="AE248" s="1197"/>
      <c r="AF248" s="1197"/>
      <c r="AG248" s="1197"/>
      <c r="AH248" s="1197"/>
      <c r="AI248" s="1197"/>
      <c r="AJ248" s="1249"/>
      <c r="AK248" s="1191">
        <f t="shared" si="164"/>
        <v>0</v>
      </c>
      <c r="AL248" s="1192">
        <f t="shared" si="165"/>
        <v>0</v>
      </c>
      <c r="AM248" s="1192">
        <f t="shared" si="166"/>
        <v>0</v>
      </c>
      <c r="AN248" s="1193" t="str">
        <f t="shared" si="167"/>
        <v/>
      </c>
      <c r="AO248" s="3399"/>
      <c r="AP248" s="1112"/>
      <c r="AQ248" s="1194">
        <f>+COUNTIF(F248:AJ248,"－")</f>
        <v>0</v>
      </c>
      <c r="AR248" s="1194">
        <f t="shared" si="168"/>
        <v>0</v>
      </c>
    </row>
    <row r="249" spans="2:44" s="1242" customFormat="1">
      <c r="B249" s="3393"/>
      <c r="C249" s="3396"/>
      <c r="D249" s="1201" t="s">
        <v>1985</v>
      </c>
      <c r="E249" s="1187"/>
      <c r="F249" s="1196"/>
      <c r="G249" s="1197"/>
      <c r="H249" s="1197"/>
      <c r="I249" s="1197"/>
      <c r="J249" s="1197"/>
      <c r="K249" s="1197"/>
      <c r="L249" s="1197"/>
      <c r="M249" s="1197"/>
      <c r="N249" s="1197"/>
      <c r="O249" s="1197"/>
      <c r="P249" s="1197"/>
      <c r="Q249" s="1197"/>
      <c r="R249" s="1197"/>
      <c r="S249" s="1197"/>
      <c r="T249" s="1197"/>
      <c r="U249" s="1197"/>
      <c r="V249" s="1197"/>
      <c r="W249" s="1197"/>
      <c r="X249" s="1197"/>
      <c r="Y249" s="1197"/>
      <c r="Z249" s="1197"/>
      <c r="AA249" s="1197"/>
      <c r="AB249" s="1197"/>
      <c r="AC249" s="1197"/>
      <c r="AD249" s="1197"/>
      <c r="AE249" s="1197"/>
      <c r="AF249" s="1197"/>
      <c r="AG249" s="1197"/>
      <c r="AH249" s="1197"/>
      <c r="AI249" s="1197"/>
      <c r="AJ249" s="1249"/>
      <c r="AK249" s="1191">
        <f t="shared" si="164"/>
        <v>0</v>
      </c>
      <c r="AL249" s="1192">
        <f t="shared" si="165"/>
        <v>0</v>
      </c>
      <c r="AM249" s="1192">
        <f t="shared" si="166"/>
        <v>0</v>
      </c>
      <c r="AN249" s="1193" t="str">
        <f t="shared" si="167"/>
        <v/>
      </c>
      <c r="AO249" s="3399"/>
      <c r="AP249" s="1112"/>
      <c r="AQ249" s="1194">
        <f t="shared" ref="AQ249:AQ250" si="169">+COUNTIF(F249:AJ249,"－")</f>
        <v>0</v>
      </c>
      <c r="AR249" s="1194">
        <f t="shared" si="168"/>
        <v>0</v>
      </c>
    </row>
    <row r="250" spans="2:44" s="1242" customFormat="1">
      <c r="B250" s="3394"/>
      <c r="C250" s="3397"/>
      <c r="D250" s="1203">
        <f>E$29</f>
        <v>0</v>
      </c>
      <c r="E250" s="1204"/>
      <c r="F250" s="1268"/>
      <c r="G250" s="1257"/>
      <c r="H250" s="1257"/>
      <c r="I250" s="1257"/>
      <c r="J250" s="1257"/>
      <c r="K250" s="1257"/>
      <c r="L250" s="1257"/>
      <c r="M250" s="1257"/>
      <c r="N250" s="1257"/>
      <c r="O250" s="1257"/>
      <c r="P250" s="1257"/>
      <c r="Q250" s="1257"/>
      <c r="R250" s="1257"/>
      <c r="S250" s="1257"/>
      <c r="T250" s="1257"/>
      <c r="U250" s="1257"/>
      <c r="V250" s="1257"/>
      <c r="W250" s="1257"/>
      <c r="X250" s="1257"/>
      <c r="Y250" s="1257"/>
      <c r="Z250" s="1257"/>
      <c r="AA250" s="1257"/>
      <c r="AB250" s="1257"/>
      <c r="AC250" s="1257"/>
      <c r="AD250" s="1257"/>
      <c r="AE250" s="1257"/>
      <c r="AF250" s="1257"/>
      <c r="AG250" s="1257"/>
      <c r="AH250" s="1257"/>
      <c r="AI250" s="1257"/>
      <c r="AJ250" s="1269"/>
      <c r="AK250" s="1191">
        <f t="shared" si="164"/>
        <v>0</v>
      </c>
      <c r="AL250" s="1192">
        <f t="shared" si="165"/>
        <v>0</v>
      </c>
      <c r="AM250" s="1209">
        <f t="shared" si="166"/>
        <v>0</v>
      </c>
      <c r="AN250" s="1193" t="str">
        <f t="shared" si="167"/>
        <v/>
      </c>
      <c r="AO250" s="3399"/>
      <c r="AP250" s="1112"/>
      <c r="AQ250" s="1194">
        <f t="shared" si="169"/>
        <v>0</v>
      </c>
      <c r="AR250" s="1194">
        <f t="shared" si="168"/>
        <v>0</v>
      </c>
    </row>
    <row r="251" spans="2:44" s="1242" customFormat="1" ht="15">
      <c r="B251" s="3392" t="s">
        <v>858</v>
      </c>
      <c r="C251" s="3395" t="s">
        <v>859</v>
      </c>
      <c r="D251" s="1180" t="s">
        <v>1972</v>
      </c>
      <c r="E251" s="1210" t="s">
        <v>1994</v>
      </c>
      <c r="F251" s="1182" t="s">
        <v>2012</v>
      </c>
      <c r="G251" s="1183" t="s">
        <v>2011</v>
      </c>
      <c r="H251" s="1183" t="s">
        <v>2010</v>
      </c>
      <c r="I251" s="1183" t="s">
        <v>2010</v>
      </c>
      <c r="J251" s="1183" t="s">
        <v>2012</v>
      </c>
      <c r="K251" s="1183" t="s">
        <v>2011</v>
      </c>
      <c r="L251" s="1183" t="s">
        <v>2013</v>
      </c>
      <c r="M251" s="1183" t="s">
        <v>2013</v>
      </c>
      <c r="N251" s="1183" t="s">
        <v>2011</v>
      </c>
      <c r="O251" s="1183" t="s">
        <v>2013</v>
      </c>
      <c r="P251" s="1183" t="s">
        <v>2013</v>
      </c>
      <c r="Q251" s="1183" t="s">
        <v>2012</v>
      </c>
      <c r="R251" s="1183" t="s">
        <v>2012</v>
      </c>
      <c r="S251" s="1183" t="s">
        <v>2013</v>
      </c>
      <c r="T251" s="1183" t="s">
        <v>2012</v>
      </c>
      <c r="U251" s="1183" t="s">
        <v>2012</v>
      </c>
      <c r="V251" s="1183" t="s">
        <v>2012</v>
      </c>
      <c r="W251" s="1183" t="s">
        <v>2013</v>
      </c>
      <c r="X251" s="1183" t="s">
        <v>2012</v>
      </c>
      <c r="Y251" s="1183" t="s">
        <v>2011</v>
      </c>
      <c r="Z251" s="1183" t="s">
        <v>2012</v>
      </c>
      <c r="AA251" s="1183" t="s">
        <v>2012</v>
      </c>
      <c r="AB251" s="1183" t="s">
        <v>2010</v>
      </c>
      <c r="AC251" s="1183" t="s">
        <v>2010</v>
      </c>
      <c r="AD251" s="1183" t="s">
        <v>2013</v>
      </c>
      <c r="AE251" s="1183" t="s">
        <v>2011</v>
      </c>
      <c r="AF251" s="1183" t="s">
        <v>2013</v>
      </c>
      <c r="AG251" s="1183" t="s">
        <v>2011</v>
      </c>
      <c r="AH251" s="1183" t="s">
        <v>2010</v>
      </c>
      <c r="AI251" s="1183" t="s">
        <v>2010</v>
      </c>
      <c r="AJ251" s="1265" t="s">
        <v>2012</v>
      </c>
      <c r="AK251" s="1212"/>
      <c r="AL251" s="1194"/>
      <c r="AM251" s="1213"/>
      <c r="AN251" s="1214"/>
      <c r="AO251" s="3399"/>
      <c r="AP251" s="1112"/>
      <c r="AQ251" s="1116"/>
      <c r="AR251" s="1116"/>
    </row>
    <row r="252" spans="2:44" s="1242" customFormat="1">
      <c r="B252" s="3393"/>
      <c r="C252" s="3396"/>
      <c r="D252" s="1215" t="s">
        <v>1981</v>
      </c>
      <c r="E252" s="1187"/>
      <c r="F252" s="1256"/>
      <c r="G252" s="1207"/>
      <c r="H252" s="1207"/>
      <c r="I252" s="1207"/>
      <c r="J252" s="1207"/>
      <c r="K252" s="1207"/>
      <c r="L252" s="1207"/>
      <c r="M252" s="1207"/>
      <c r="N252" s="1207"/>
      <c r="O252" s="1207"/>
      <c r="P252" s="1207"/>
      <c r="Q252" s="1207"/>
      <c r="R252" s="1207"/>
      <c r="S252" s="1207"/>
      <c r="T252" s="1207"/>
      <c r="U252" s="1207"/>
      <c r="V252" s="1207"/>
      <c r="W252" s="1207"/>
      <c r="X252" s="1207"/>
      <c r="Y252" s="1207"/>
      <c r="Z252" s="1207"/>
      <c r="AA252" s="1207"/>
      <c r="AB252" s="1207"/>
      <c r="AC252" s="1207"/>
      <c r="AD252" s="1207"/>
      <c r="AE252" s="1207"/>
      <c r="AF252" s="1207"/>
      <c r="AG252" s="1207"/>
      <c r="AH252" s="1207"/>
      <c r="AI252" s="1207"/>
      <c r="AJ252" s="1270"/>
      <c r="AK252" s="1191">
        <f>IF(D252="","",COUNT($F$242:$AJ$242)-AL252)</f>
        <v>0</v>
      </c>
      <c r="AL252" s="1192">
        <f>IF(D252="","",AQ252+AR252)</f>
        <v>0</v>
      </c>
      <c r="AM252" s="1192">
        <f>IF(D252="","",COUNTIF(F252:AJ252,"休"))</f>
        <v>0</v>
      </c>
      <c r="AN252" s="1193" t="str">
        <f>IF(D252="","",IFERROR(ROUND(AM252/AK252,3),""))</f>
        <v/>
      </c>
      <c r="AO252" s="3399"/>
      <c r="AP252" s="1112"/>
      <c r="AQ252" s="1194">
        <f>+COUNTIF(F252:AJ252,"－")</f>
        <v>0</v>
      </c>
      <c r="AR252" s="1194">
        <f>+COUNTIF(F252:AJ252,"外")</f>
        <v>0</v>
      </c>
    </row>
    <row r="253" spans="2:44" s="1242" customFormat="1">
      <c r="B253" s="3393"/>
      <c r="C253" s="3396"/>
      <c r="D253" s="1195" t="s">
        <v>1982</v>
      </c>
      <c r="E253" s="1216"/>
      <c r="F253" s="1196"/>
      <c r="G253" s="1197"/>
      <c r="H253" s="1197"/>
      <c r="I253" s="1197"/>
      <c r="J253" s="1197"/>
      <c r="K253" s="1197"/>
      <c r="L253" s="1197"/>
      <c r="M253" s="1197"/>
      <c r="N253" s="1197"/>
      <c r="O253" s="1197"/>
      <c r="P253" s="1197"/>
      <c r="Q253" s="1197"/>
      <c r="R253" s="1197"/>
      <c r="S253" s="1197"/>
      <c r="T253" s="1197"/>
      <c r="U253" s="1197"/>
      <c r="V253" s="1197"/>
      <c r="W253" s="1197"/>
      <c r="X253" s="1197"/>
      <c r="Y253" s="1197"/>
      <c r="Z253" s="1197"/>
      <c r="AA253" s="1197"/>
      <c r="AB253" s="1197"/>
      <c r="AC253" s="1197"/>
      <c r="AD253" s="1197"/>
      <c r="AE253" s="1197"/>
      <c r="AF253" s="1197"/>
      <c r="AG253" s="1197"/>
      <c r="AH253" s="1197"/>
      <c r="AI253" s="1197"/>
      <c r="AJ253" s="1249"/>
      <c r="AK253" s="1191">
        <f t="shared" ref="AK253:AK255" si="170">IF(D253="","",COUNT($F$242:$AJ$242)-AL253)</f>
        <v>0</v>
      </c>
      <c r="AL253" s="1192">
        <f t="shared" ref="AL253:AL255" si="171">IF(D253="","",AQ253+AR253)</f>
        <v>0</v>
      </c>
      <c r="AM253" s="1192">
        <f t="shared" ref="AM253:AM255" si="172">IF(D253="","",COUNTIF(F253:AJ253,"休"))</f>
        <v>0</v>
      </c>
      <c r="AN253" s="1193" t="str">
        <f t="shared" ref="AN253:AN255" si="173">IF(D253="","",IFERROR(ROUND(AM253/AK253,3),""))</f>
        <v/>
      </c>
      <c r="AO253" s="3399"/>
      <c r="AP253" s="1112"/>
      <c r="AQ253" s="1194">
        <f>+COUNTIF(F253:AJ253,"－")</f>
        <v>0</v>
      </c>
      <c r="AR253" s="1194">
        <f>+COUNTIF(F253:AJ253,"外")</f>
        <v>0</v>
      </c>
    </row>
    <row r="254" spans="2:44" s="1242" customFormat="1">
      <c r="B254" s="3393"/>
      <c r="C254" s="3396"/>
      <c r="D254" s="1112"/>
      <c r="E254" s="1216"/>
      <c r="F254" s="1196"/>
      <c r="G254" s="1197"/>
      <c r="H254" s="1197"/>
      <c r="I254" s="1197"/>
      <c r="J254" s="1197"/>
      <c r="K254" s="1197"/>
      <c r="L254" s="1197"/>
      <c r="M254" s="1197"/>
      <c r="N254" s="1197"/>
      <c r="O254" s="1197"/>
      <c r="P254" s="1197"/>
      <c r="Q254" s="1197"/>
      <c r="R254" s="1197"/>
      <c r="S254" s="1197"/>
      <c r="T254" s="1197"/>
      <c r="U254" s="1197"/>
      <c r="V254" s="1197"/>
      <c r="W254" s="1197"/>
      <c r="X254" s="1197"/>
      <c r="Y254" s="1197"/>
      <c r="Z254" s="1197"/>
      <c r="AA254" s="1197"/>
      <c r="AB254" s="1197"/>
      <c r="AC254" s="1197"/>
      <c r="AD254" s="1197"/>
      <c r="AE254" s="1197"/>
      <c r="AF254" s="1197"/>
      <c r="AG254" s="1197"/>
      <c r="AH254" s="1197"/>
      <c r="AI254" s="1197"/>
      <c r="AJ254" s="1249"/>
      <c r="AK254" s="1191" t="str">
        <f t="shared" si="170"/>
        <v/>
      </c>
      <c r="AL254" s="1192" t="str">
        <f t="shared" si="171"/>
        <v/>
      </c>
      <c r="AM254" s="1192" t="str">
        <f t="shared" si="172"/>
        <v/>
      </c>
      <c r="AN254" s="1193" t="str">
        <f t="shared" si="173"/>
        <v/>
      </c>
      <c r="AO254" s="3399"/>
      <c r="AP254" s="1112"/>
      <c r="AQ254" s="1194">
        <f>+COUNTIF(F254:AJ254,"－")</f>
        <v>0</v>
      </c>
      <c r="AR254" s="1194">
        <f>+COUNTIF(F254:AJ254,"外")</f>
        <v>0</v>
      </c>
    </row>
    <row r="255" spans="2:44" s="1242" customFormat="1">
      <c r="B255" s="3393"/>
      <c r="C255" s="3397"/>
      <c r="D255" s="1217"/>
      <c r="E255" s="1218"/>
      <c r="F255" s="1268"/>
      <c r="G255" s="1257"/>
      <c r="H255" s="1257"/>
      <c r="I255" s="1257"/>
      <c r="J255" s="1257"/>
      <c r="K255" s="1257"/>
      <c r="L255" s="1257"/>
      <c r="M255" s="1257"/>
      <c r="N255" s="1257"/>
      <c r="O255" s="1257"/>
      <c r="P255" s="1257"/>
      <c r="Q255" s="1257"/>
      <c r="R255" s="1257"/>
      <c r="S255" s="1257"/>
      <c r="T255" s="1257"/>
      <c r="U255" s="1257"/>
      <c r="V255" s="1257"/>
      <c r="W255" s="1257"/>
      <c r="X255" s="1257"/>
      <c r="Y255" s="1257"/>
      <c r="Z255" s="1257"/>
      <c r="AA255" s="1257"/>
      <c r="AB255" s="1257"/>
      <c r="AC255" s="1257"/>
      <c r="AD255" s="1257"/>
      <c r="AE255" s="1257"/>
      <c r="AF255" s="1257"/>
      <c r="AG255" s="1257"/>
      <c r="AH255" s="1257"/>
      <c r="AI255" s="1257"/>
      <c r="AJ255" s="1269"/>
      <c r="AK255" s="1191" t="str">
        <f t="shared" si="170"/>
        <v/>
      </c>
      <c r="AL255" s="1192" t="str">
        <f t="shared" si="171"/>
        <v/>
      </c>
      <c r="AM255" s="1192" t="str">
        <f t="shared" si="172"/>
        <v/>
      </c>
      <c r="AN255" s="1193" t="str">
        <f t="shared" si="173"/>
        <v/>
      </c>
      <c r="AO255" s="3399"/>
      <c r="AP255" s="1112"/>
      <c r="AQ255" s="1194">
        <f>+COUNTIF(F255:AJ255,"－")</f>
        <v>0</v>
      </c>
      <c r="AR255" s="1194">
        <f>+COUNTIF(F255:AJ255,"外")</f>
        <v>0</v>
      </c>
    </row>
    <row r="256" spans="2:44" s="1242" customFormat="1" ht="15">
      <c r="B256" s="3393"/>
      <c r="C256" s="3395" t="s">
        <v>860</v>
      </c>
      <c r="D256" s="1180" t="s">
        <v>1972</v>
      </c>
      <c r="E256" s="1220" t="s">
        <v>1994</v>
      </c>
      <c r="F256" s="1182" t="s">
        <v>891</v>
      </c>
      <c r="G256" s="1183" t="s">
        <v>891</v>
      </c>
      <c r="H256" s="1183" t="s">
        <v>891</v>
      </c>
      <c r="I256" s="1183" t="s">
        <v>891</v>
      </c>
      <c r="J256" s="1183" t="s">
        <v>891</v>
      </c>
      <c r="K256" s="1183" t="s">
        <v>891</v>
      </c>
      <c r="L256" s="1183" t="s">
        <v>891</v>
      </c>
      <c r="M256" s="1183" t="s">
        <v>891</v>
      </c>
      <c r="N256" s="1183" t="s">
        <v>891</v>
      </c>
      <c r="O256" s="1183" t="s">
        <v>891</v>
      </c>
      <c r="P256" s="1183" t="s">
        <v>891</v>
      </c>
      <c r="Q256" s="1183" t="s">
        <v>891</v>
      </c>
      <c r="R256" s="1183" t="s">
        <v>891</v>
      </c>
      <c r="S256" s="1183" t="s">
        <v>891</v>
      </c>
      <c r="T256" s="1183" t="s">
        <v>891</v>
      </c>
      <c r="U256" s="1183" t="s">
        <v>891</v>
      </c>
      <c r="V256" s="1183" t="s">
        <v>891</v>
      </c>
      <c r="W256" s="1183" t="s">
        <v>891</v>
      </c>
      <c r="X256" s="1183" t="s">
        <v>891</v>
      </c>
      <c r="Y256" s="1183" t="s">
        <v>891</v>
      </c>
      <c r="Z256" s="1183" t="s">
        <v>891</v>
      </c>
      <c r="AA256" s="1183" t="s">
        <v>891</v>
      </c>
      <c r="AB256" s="1183" t="s">
        <v>891</v>
      </c>
      <c r="AC256" s="1183" t="s">
        <v>891</v>
      </c>
      <c r="AD256" s="1183" t="s">
        <v>891</v>
      </c>
      <c r="AE256" s="1183" t="s">
        <v>891</v>
      </c>
      <c r="AF256" s="1183" t="s">
        <v>891</v>
      </c>
      <c r="AG256" s="1183" t="s">
        <v>891</v>
      </c>
      <c r="AH256" s="1183" t="s">
        <v>891</v>
      </c>
      <c r="AI256" s="1183" t="s">
        <v>891</v>
      </c>
      <c r="AJ256" s="1265" t="s">
        <v>891</v>
      </c>
      <c r="AK256" s="1212"/>
      <c r="AL256" s="1194"/>
      <c r="AM256" s="1221"/>
      <c r="AN256" s="1214"/>
      <c r="AO256" s="3399"/>
      <c r="AP256" s="1112"/>
      <c r="AQ256" s="1116"/>
      <c r="AR256" s="1116"/>
    </row>
    <row r="257" spans="2:44" s="1242" customFormat="1">
      <c r="B257" s="3393"/>
      <c r="C257" s="3396"/>
      <c r="D257" s="1222" t="s">
        <v>1982</v>
      </c>
      <c r="E257" s="1187"/>
      <c r="F257" s="1256"/>
      <c r="G257" s="1207"/>
      <c r="H257" s="1207"/>
      <c r="I257" s="1207"/>
      <c r="J257" s="1207"/>
      <c r="K257" s="1207"/>
      <c r="L257" s="1207"/>
      <c r="M257" s="1207"/>
      <c r="N257" s="1207"/>
      <c r="O257" s="1207"/>
      <c r="P257" s="1207"/>
      <c r="Q257" s="1207"/>
      <c r="R257" s="1207"/>
      <c r="S257" s="1207"/>
      <c r="T257" s="1207"/>
      <c r="U257" s="1207"/>
      <c r="V257" s="1207"/>
      <c r="W257" s="1207"/>
      <c r="X257" s="1207"/>
      <c r="Y257" s="1207"/>
      <c r="Z257" s="1207"/>
      <c r="AA257" s="1207"/>
      <c r="AB257" s="1207"/>
      <c r="AC257" s="1207"/>
      <c r="AD257" s="1207"/>
      <c r="AE257" s="1207"/>
      <c r="AF257" s="1207"/>
      <c r="AG257" s="1207"/>
      <c r="AH257" s="1207"/>
      <c r="AI257" s="1207"/>
      <c r="AJ257" s="1270"/>
      <c r="AK257" s="1191">
        <f>IF(D257="","",COUNT($F$242:$AJ$242)-AL257)</f>
        <v>0</v>
      </c>
      <c r="AL257" s="1192">
        <f>IF(D257="","",AQ257+AR257)</f>
        <v>0</v>
      </c>
      <c r="AM257" s="1192">
        <f>IF(D257="","",COUNTIF(F257:AJ257,"休"))</f>
        <v>0</v>
      </c>
      <c r="AN257" s="1193" t="str">
        <f>IF(D257="","",IFERROR(ROUND(AM257/AK257,3),""))</f>
        <v/>
      </c>
      <c r="AO257" s="3399"/>
      <c r="AP257" s="1112"/>
      <c r="AQ257" s="1194">
        <f>+COUNTIF(F257:AJ257,"－")</f>
        <v>0</v>
      </c>
      <c r="AR257" s="1194">
        <f>+COUNTIF(F257:AJ257,"外")</f>
        <v>0</v>
      </c>
    </row>
    <row r="258" spans="2:44" s="1242" customFormat="1">
      <c r="B258" s="3393"/>
      <c r="C258" s="3396"/>
      <c r="D258" s="1112"/>
      <c r="E258" s="1216"/>
      <c r="F258" s="1196"/>
      <c r="G258" s="1197"/>
      <c r="H258" s="1197"/>
      <c r="I258" s="1197"/>
      <c r="J258" s="1197"/>
      <c r="K258" s="1197"/>
      <c r="L258" s="1197"/>
      <c r="M258" s="1197"/>
      <c r="N258" s="1197"/>
      <c r="O258" s="1197"/>
      <c r="P258" s="1197"/>
      <c r="Q258" s="1197"/>
      <c r="R258" s="1197"/>
      <c r="S258" s="1197"/>
      <c r="T258" s="1197"/>
      <c r="U258" s="1197"/>
      <c r="V258" s="1197"/>
      <c r="W258" s="1197"/>
      <c r="X258" s="1197"/>
      <c r="Y258" s="1197"/>
      <c r="Z258" s="1197"/>
      <c r="AA258" s="1197"/>
      <c r="AB258" s="1197"/>
      <c r="AC258" s="1197"/>
      <c r="AD258" s="1197"/>
      <c r="AE258" s="1197"/>
      <c r="AF258" s="1197"/>
      <c r="AG258" s="1197"/>
      <c r="AH258" s="1197"/>
      <c r="AI258" s="1197"/>
      <c r="AJ258" s="1249"/>
      <c r="AK258" s="1191" t="str">
        <f t="shared" ref="AK258:AK260" si="174">IF(D258="","",COUNT($F$242:$AJ$242)-AL258)</f>
        <v/>
      </c>
      <c r="AL258" s="1192" t="str">
        <f t="shared" ref="AL258:AL260" si="175">IF(D258="","",AQ258+AR258)</f>
        <v/>
      </c>
      <c r="AM258" s="1192" t="str">
        <f t="shared" ref="AM258:AM260" si="176">IF(D258="","",COUNTIF(F258:AJ258,"休"))</f>
        <v/>
      </c>
      <c r="AN258" s="1193" t="str">
        <f t="shared" ref="AN258:AN260" si="177">IF(D258="","",IFERROR(ROUND(AM258/AK258,3),""))</f>
        <v/>
      </c>
      <c r="AO258" s="3399"/>
      <c r="AP258" s="1112"/>
      <c r="AQ258" s="1194">
        <f>+COUNTIF(F258:AJ258,"－")</f>
        <v>0</v>
      </c>
      <c r="AR258" s="1194">
        <f>+COUNTIF(F258:AJ258,"外")</f>
        <v>0</v>
      </c>
    </row>
    <row r="259" spans="2:44" s="1242" customFormat="1">
      <c r="B259" s="3393"/>
      <c r="C259" s="3396"/>
      <c r="D259" s="1224"/>
      <c r="E259" s="1216"/>
      <c r="F259" s="1196"/>
      <c r="G259" s="1197"/>
      <c r="H259" s="1197"/>
      <c r="I259" s="1197"/>
      <c r="J259" s="1197"/>
      <c r="K259" s="1197"/>
      <c r="L259" s="1197"/>
      <c r="M259" s="1197"/>
      <c r="N259" s="1197"/>
      <c r="O259" s="1197"/>
      <c r="P259" s="1197"/>
      <c r="Q259" s="1197"/>
      <c r="R259" s="1197"/>
      <c r="S259" s="1197"/>
      <c r="T259" s="1197"/>
      <c r="U259" s="1197"/>
      <c r="V259" s="1197"/>
      <c r="W259" s="1197"/>
      <c r="X259" s="1197"/>
      <c r="Y259" s="1197"/>
      <c r="Z259" s="1197"/>
      <c r="AA259" s="1197"/>
      <c r="AB259" s="1197"/>
      <c r="AC259" s="1197"/>
      <c r="AD259" s="1197"/>
      <c r="AE259" s="1197"/>
      <c r="AF259" s="1197"/>
      <c r="AG259" s="1197"/>
      <c r="AH259" s="1197"/>
      <c r="AI259" s="1197"/>
      <c r="AJ259" s="1249"/>
      <c r="AK259" s="1191" t="str">
        <f t="shared" si="174"/>
        <v/>
      </c>
      <c r="AL259" s="1192" t="str">
        <f t="shared" si="175"/>
        <v/>
      </c>
      <c r="AM259" s="1192" t="str">
        <f t="shared" si="176"/>
        <v/>
      </c>
      <c r="AN259" s="1193" t="str">
        <f t="shared" si="177"/>
        <v/>
      </c>
      <c r="AO259" s="3399"/>
      <c r="AP259" s="1112"/>
      <c r="AQ259" s="1194">
        <f>+COUNTIF(F259:AJ259,"－")</f>
        <v>0</v>
      </c>
      <c r="AR259" s="1194">
        <f>+COUNTIF(F259:AJ259,"外")</f>
        <v>0</v>
      </c>
    </row>
    <row r="260" spans="2:44" s="1242" customFormat="1" ht="14.25" thickBot="1">
      <c r="B260" s="3394"/>
      <c r="C260" s="3397"/>
      <c r="D260" s="1217"/>
      <c r="E260" s="1218"/>
      <c r="F260" s="1268"/>
      <c r="G260" s="1257"/>
      <c r="H260" s="1257"/>
      <c r="I260" s="1257"/>
      <c r="J260" s="1257"/>
      <c r="K260" s="1257"/>
      <c r="L260" s="1257"/>
      <c r="M260" s="1257"/>
      <c r="N260" s="1257"/>
      <c r="O260" s="1257"/>
      <c r="P260" s="1257"/>
      <c r="Q260" s="1257"/>
      <c r="R260" s="1257"/>
      <c r="S260" s="1257"/>
      <c r="T260" s="1257"/>
      <c r="U260" s="1257"/>
      <c r="V260" s="1257"/>
      <c r="W260" s="1257"/>
      <c r="X260" s="1257"/>
      <c r="Y260" s="1257"/>
      <c r="Z260" s="1257"/>
      <c r="AA260" s="1257"/>
      <c r="AB260" s="1257"/>
      <c r="AC260" s="1257"/>
      <c r="AD260" s="1257"/>
      <c r="AE260" s="1257"/>
      <c r="AF260" s="1257"/>
      <c r="AG260" s="1257"/>
      <c r="AH260" s="1257"/>
      <c r="AI260" s="1257"/>
      <c r="AJ260" s="1269"/>
      <c r="AK260" s="1227" t="str">
        <f t="shared" si="174"/>
        <v/>
      </c>
      <c r="AL260" s="1209" t="str">
        <f t="shared" si="175"/>
        <v/>
      </c>
      <c r="AM260" s="1209" t="str">
        <f t="shared" si="176"/>
        <v/>
      </c>
      <c r="AN260" s="1193" t="str">
        <f t="shared" si="177"/>
        <v/>
      </c>
      <c r="AO260" s="3400"/>
      <c r="AP260" s="1112"/>
      <c r="AQ260" s="1194">
        <f>+COUNTIF(F260:AJ260,"－")</f>
        <v>0</v>
      </c>
      <c r="AR260" s="1194">
        <f>+COUNTIF(F260:AJ260,"外")</f>
        <v>0</v>
      </c>
    </row>
    <row r="261" spans="2:44" ht="14.25" thickBot="1">
      <c r="B261" s="1229"/>
      <c r="C261" s="1230"/>
      <c r="D261" s="1224"/>
      <c r="E261" s="1166"/>
      <c r="F261" s="1190"/>
      <c r="G261" s="1190"/>
      <c r="H261" s="1190"/>
      <c r="I261" s="1190"/>
      <c r="J261" s="1190"/>
      <c r="K261" s="1190"/>
      <c r="L261" s="1190"/>
      <c r="M261" s="1190"/>
      <c r="N261" s="1190"/>
      <c r="O261" s="1190"/>
      <c r="P261" s="1190"/>
      <c r="Q261" s="1190"/>
      <c r="R261" s="1190"/>
      <c r="S261" s="1190"/>
      <c r="T261" s="1190"/>
      <c r="U261" s="1190"/>
      <c r="V261" s="1190"/>
      <c r="W261" s="1190"/>
      <c r="X261" s="1190"/>
      <c r="Y261" s="1190"/>
      <c r="Z261" s="1190"/>
      <c r="AA261" s="1190"/>
      <c r="AB261" s="1190"/>
      <c r="AC261" s="1190"/>
      <c r="AD261" s="1190"/>
      <c r="AE261" s="1190"/>
      <c r="AF261" s="1190"/>
      <c r="AG261" s="1190"/>
      <c r="AH261" s="1190"/>
      <c r="AI261" s="1190"/>
      <c r="AJ261" s="1190"/>
      <c r="AK261" s="1231"/>
      <c r="AL261" s="1232"/>
      <c r="AN261" s="1233" t="s">
        <v>1998</v>
      </c>
      <c r="AO261" s="1234" t="e">
        <f>IF(AO245&gt;=0.285,"OK","NG")</f>
        <v>#DIV/0!</v>
      </c>
      <c r="AQ261" s="1232"/>
      <c r="AR261" s="1232"/>
    </row>
    <row r="262" spans="2:44">
      <c r="B262" s="1229"/>
      <c r="C262" s="1230"/>
      <c r="D262" s="1224"/>
      <c r="E262" s="1166"/>
      <c r="F262" s="1190"/>
      <c r="G262" s="1190"/>
      <c r="H262" s="1190"/>
      <c r="I262" s="1190"/>
      <c r="J262" s="1190"/>
      <c r="K262" s="1190"/>
      <c r="L262" s="1190"/>
      <c r="M262" s="1190"/>
      <c r="N262" s="1190"/>
      <c r="O262" s="1190"/>
      <c r="P262" s="1190"/>
      <c r="Q262" s="1190"/>
      <c r="R262" s="1190"/>
      <c r="S262" s="1190"/>
      <c r="T262" s="1190"/>
      <c r="U262" s="1190"/>
      <c r="V262" s="1190"/>
      <c r="W262" s="1190"/>
      <c r="X262" s="1190"/>
      <c r="Y262" s="1190"/>
      <c r="Z262" s="1190"/>
      <c r="AA262" s="1190"/>
      <c r="AB262" s="1190"/>
      <c r="AC262" s="1190"/>
      <c r="AD262" s="1190"/>
      <c r="AE262" s="1190"/>
      <c r="AF262" s="1190"/>
      <c r="AG262" s="1190"/>
      <c r="AH262" s="1190"/>
      <c r="AI262" s="1190"/>
      <c r="AJ262" s="1190"/>
      <c r="AK262" s="1231"/>
      <c r="AL262" s="1232"/>
      <c r="AN262" s="1264"/>
      <c r="AO262" s="1193"/>
      <c r="AQ262" s="1232"/>
      <c r="AR262" s="1232"/>
    </row>
    <row r="263" spans="2:44" hidden="1">
      <c r="F263" s="1113" t="e">
        <f>YEAR(F266)</f>
        <v>#VALUE!</v>
      </c>
      <c r="G263" s="1113" t="e">
        <f>MONTH(F266)</f>
        <v>#VALUE!</v>
      </c>
    </row>
    <row r="264" spans="2:44">
      <c r="B264" s="3401"/>
      <c r="C264" s="3402"/>
      <c r="D264" s="3403"/>
      <c r="E264" s="1236" t="s">
        <v>1986</v>
      </c>
      <c r="F264" s="3410" t="e">
        <f>F266</f>
        <v>#VALUE!</v>
      </c>
      <c r="G264" s="3411"/>
      <c r="H264" s="3411"/>
      <c r="I264" s="3411"/>
      <c r="J264" s="3411"/>
      <c r="K264" s="3411"/>
      <c r="L264" s="3411"/>
      <c r="M264" s="3411"/>
      <c r="N264" s="3411"/>
      <c r="O264" s="3411"/>
      <c r="P264" s="3411"/>
      <c r="Q264" s="3411"/>
      <c r="R264" s="3411"/>
      <c r="S264" s="3411"/>
      <c r="T264" s="3411"/>
      <c r="U264" s="3411"/>
      <c r="V264" s="3411"/>
      <c r="W264" s="3411"/>
      <c r="X264" s="3411"/>
      <c r="Y264" s="3411"/>
      <c r="Z264" s="3411"/>
      <c r="AA264" s="3411"/>
      <c r="AB264" s="3411"/>
      <c r="AC264" s="3411"/>
      <c r="AD264" s="3411"/>
      <c r="AE264" s="3411"/>
      <c r="AF264" s="3411"/>
      <c r="AG264" s="3411"/>
      <c r="AH264" s="3411"/>
      <c r="AI264" s="3411"/>
      <c r="AJ264" s="3411"/>
      <c r="AK264" s="3413" t="s">
        <v>861</v>
      </c>
      <c r="AL264" s="3416" t="s">
        <v>862</v>
      </c>
      <c r="AM264" s="3419" t="s">
        <v>854</v>
      </c>
      <c r="AN264" s="3367" t="s">
        <v>1987</v>
      </c>
      <c r="AO264" s="3365" t="s">
        <v>1988</v>
      </c>
      <c r="AQ264" s="3388" t="s">
        <v>1989</v>
      </c>
      <c r="AR264" s="3388" t="s">
        <v>890</v>
      </c>
    </row>
    <row r="265" spans="2:44" ht="13.5" hidden="1" customHeight="1">
      <c r="B265" s="3404"/>
      <c r="C265" s="3405"/>
      <c r="D265" s="3406"/>
      <c r="E265" s="1237"/>
      <c r="F265" s="1173" t="e">
        <f>DATE($F263,$G263,1)</f>
        <v>#VALUE!</v>
      </c>
      <c r="G265" s="1173" t="e">
        <f t="shared" ref="G265:AJ265" si="178">F265+1</f>
        <v>#VALUE!</v>
      </c>
      <c r="H265" s="1173" t="e">
        <f t="shared" si="178"/>
        <v>#VALUE!</v>
      </c>
      <c r="I265" s="1173" t="e">
        <f t="shared" si="178"/>
        <v>#VALUE!</v>
      </c>
      <c r="J265" s="1173" t="e">
        <f t="shared" si="178"/>
        <v>#VALUE!</v>
      </c>
      <c r="K265" s="1173" t="e">
        <f t="shared" si="178"/>
        <v>#VALUE!</v>
      </c>
      <c r="L265" s="1173" t="e">
        <f t="shared" si="178"/>
        <v>#VALUE!</v>
      </c>
      <c r="M265" s="1173" t="e">
        <f t="shared" si="178"/>
        <v>#VALUE!</v>
      </c>
      <c r="N265" s="1173" t="e">
        <f t="shared" si="178"/>
        <v>#VALUE!</v>
      </c>
      <c r="O265" s="1173" t="e">
        <f t="shared" si="178"/>
        <v>#VALUE!</v>
      </c>
      <c r="P265" s="1173" t="e">
        <f t="shared" si="178"/>
        <v>#VALUE!</v>
      </c>
      <c r="Q265" s="1173" t="e">
        <f t="shared" si="178"/>
        <v>#VALUE!</v>
      </c>
      <c r="R265" s="1173" t="e">
        <f t="shared" si="178"/>
        <v>#VALUE!</v>
      </c>
      <c r="S265" s="1173" t="e">
        <f t="shared" si="178"/>
        <v>#VALUE!</v>
      </c>
      <c r="T265" s="1173" t="e">
        <f t="shared" si="178"/>
        <v>#VALUE!</v>
      </c>
      <c r="U265" s="1173" t="e">
        <f t="shared" si="178"/>
        <v>#VALUE!</v>
      </c>
      <c r="V265" s="1173" t="e">
        <f t="shared" si="178"/>
        <v>#VALUE!</v>
      </c>
      <c r="W265" s="1173" t="e">
        <f t="shared" si="178"/>
        <v>#VALUE!</v>
      </c>
      <c r="X265" s="1173" t="e">
        <f t="shared" si="178"/>
        <v>#VALUE!</v>
      </c>
      <c r="Y265" s="1173" t="e">
        <f t="shared" si="178"/>
        <v>#VALUE!</v>
      </c>
      <c r="Z265" s="1173" t="e">
        <f t="shared" si="178"/>
        <v>#VALUE!</v>
      </c>
      <c r="AA265" s="1173" t="e">
        <f t="shared" si="178"/>
        <v>#VALUE!</v>
      </c>
      <c r="AB265" s="1173" t="e">
        <f t="shared" si="178"/>
        <v>#VALUE!</v>
      </c>
      <c r="AC265" s="1173" t="e">
        <f t="shared" si="178"/>
        <v>#VALUE!</v>
      </c>
      <c r="AD265" s="1173" t="e">
        <f t="shared" si="178"/>
        <v>#VALUE!</v>
      </c>
      <c r="AE265" s="1173" t="e">
        <f t="shared" si="178"/>
        <v>#VALUE!</v>
      </c>
      <c r="AF265" s="1173" t="e">
        <f t="shared" si="178"/>
        <v>#VALUE!</v>
      </c>
      <c r="AG265" s="1173" t="e">
        <f t="shared" si="178"/>
        <v>#VALUE!</v>
      </c>
      <c r="AH265" s="1173" t="e">
        <f t="shared" si="178"/>
        <v>#VALUE!</v>
      </c>
      <c r="AI265" s="1173" t="e">
        <f t="shared" si="178"/>
        <v>#VALUE!</v>
      </c>
      <c r="AJ265" s="1173" t="e">
        <f t="shared" si="178"/>
        <v>#VALUE!</v>
      </c>
      <c r="AK265" s="3414"/>
      <c r="AL265" s="3417"/>
      <c r="AM265" s="3420"/>
      <c r="AN265" s="3367"/>
      <c r="AO265" s="3365"/>
      <c r="AQ265" s="3388"/>
      <c r="AR265" s="3388"/>
    </row>
    <row r="266" spans="2:44">
      <c r="B266" s="3404"/>
      <c r="C266" s="3405"/>
      <c r="D266" s="3406"/>
      <c r="E266" s="1238" t="s">
        <v>1990</v>
      </c>
      <c r="F266" s="1239" t="e">
        <f>IF(EDATE(F241,1)&gt;$F$7,"",EDATE(F241,1))</f>
        <v>#VALUE!</v>
      </c>
      <c r="G266" s="1173" t="e">
        <f t="shared" ref="G266:AJ266" si="179">IF(G265&gt;$F$7,"",IF(F266=EOMONTH(DATE($F263,$G263,1),0),"",IF(F266="","",F266+1)))</f>
        <v>#VALUE!</v>
      </c>
      <c r="H266" s="1173" t="e">
        <f t="shared" si="179"/>
        <v>#VALUE!</v>
      </c>
      <c r="I266" s="1173" t="e">
        <f t="shared" si="179"/>
        <v>#VALUE!</v>
      </c>
      <c r="J266" s="1173" t="e">
        <f t="shared" si="179"/>
        <v>#VALUE!</v>
      </c>
      <c r="K266" s="1173" t="e">
        <f t="shared" si="179"/>
        <v>#VALUE!</v>
      </c>
      <c r="L266" s="1173" t="e">
        <f t="shared" si="179"/>
        <v>#VALUE!</v>
      </c>
      <c r="M266" s="1173" t="e">
        <f t="shared" si="179"/>
        <v>#VALUE!</v>
      </c>
      <c r="N266" s="1173" t="e">
        <f t="shared" si="179"/>
        <v>#VALUE!</v>
      </c>
      <c r="O266" s="1173" t="e">
        <f t="shared" si="179"/>
        <v>#VALUE!</v>
      </c>
      <c r="P266" s="1173" t="e">
        <f t="shared" si="179"/>
        <v>#VALUE!</v>
      </c>
      <c r="Q266" s="1173" t="e">
        <f t="shared" si="179"/>
        <v>#VALUE!</v>
      </c>
      <c r="R266" s="1173" t="e">
        <f t="shared" si="179"/>
        <v>#VALUE!</v>
      </c>
      <c r="S266" s="1173" t="e">
        <f t="shared" si="179"/>
        <v>#VALUE!</v>
      </c>
      <c r="T266" s="1173" t="e">
        <f t="shared" si="179"/>
        <v>#VALUE!</v>
      </c>
      <c r="U266" s="1173" t="e">
        <f t="shared" si="179"/>
        <v>#VALUE!</v>
      </c>
      <c r="V266" s="1173" t="e">
        <f t="shared" si="179"/>
        <v>#VALUE!</v>
      </c>
      <c r="W266" s="1173" t="e">
        <f t="shared" si="179"/>
        <v>#VALUE!</v>
      </c>
      <c r="X266" s="1173" t="e">
        <f t="shared" si="179"/>
        <v>#VALUE!</v>
      </c>
      <c r="Y266" s="1173" t="e">
        <f t="shared" si="179"/>
        <v>#VALUE!</v>
      </c>
      <c r="Z266" s="1173" t="e">
        <f t="shared" si="179"/>
        <v>#VALUE!</v>
      </c>
      <c r="AA266" s="1173" t="e">
        <f t="shared" si="179"/>
        <v>#VALUE!</v>
      </c>
      <c r="AB266" s="1173" t="e">
        <f t="shared" si="179"/>
        <v>#VALUE!</v>
      </c>
      <c r="AC266" s="1173" t="e">
        <f t="shared" si="179"/>
        <v>#VALUE!</v>
      </c>
      <c r="AD266" s="1173" t="e">
        <f t="shared" si="179"/>
        <v>#VALUE!</v>
      </c>
      <c r="AE266" s="1173" t="e">
        <f t="shared" si="179"/>
        <v>#VALUE!</v>
      </c>
      <c r="AF266" s="1173" t="e">
        <f t="shared" si="179"/>
        <v>#VALUE!</v>
      </c>
      <c r="AG266" s="1173" t="e">
        <f t="shared" si="179"/>
        <v>#VALUE!</v>
      </c>
      <c r="AH266" s="1173" t="e">
        <f t="shared" si="179"/>
        <v>#VALUE!</v>
      </c>
      <c r="AI266" s="1173" t="e">
        <f t="shared" si="179"/>
        <v>#VALUE!</v>
      </c>
      <c r="AJ266" s="1173" t="e">
        <f t="shared" si="179"/>
        <v>#VALUE!</v>
      </c>
      <c r="AK266" s="3414"/>
      <c r="AL266" s="3417"/>
      <c r="AM266" s="3420"/>
      <c r="AN266" s="3367"/>
      <c r="AO266" s="3365"/>
      <c r="AQ266" s="3388"/>
      <c r="AR266" s="3388"/>
    </row>
    <row r="267" spans="2:44" s="1242" customFormat="1">
      <c r="B267" s="3407"/>
      <c r="C267" s="3408"/>
      <c r="D267" s="3409"/>
      <c r="E267" s="1240" t="s">
        <v>846</v>
      </c>
      <c r="F267" s="1241" t="str">
        <f>IFERROR(TEXT(WEEKDAY(+F266),"aaa"),"")</f>
        <v/>
      </c>
      <c r="G267" s="1241" t="str">
        <f t="shared" ref="G267:AJ267" si="180">IFERROR(TEXT(WEEKDAY(+G266),"aaa"),"")</f>
        <v/>
      </c>
      <c r="H267" s="1241" t="str">
        <f t="shared" si="180"/>
        <v/>
      </c>
      <c r="I267" s="1241" t="str">
        <f t="shared" si="180"/>
        <v/>
      </c>
      <c r="J267" s="1241" t="str">
        <f t="shared" si="180"/>
        <v/>
      </c>
      <c r="K267" s="1241" t="str">
        <f t="shared" si="180"/>
        <v/>
      </c>
      <c r="L267" s="1241" t="str">
        <f t="shared" si="180"/>
        <v/>
      </c>
      <c r="M267" s="1241" t="str">
        <f t="shared" si="180"/>
        <v/>
      </c>
      <c r="N267" s="1241" t="str">
        <f t="shared" si="180"/>
        <v/>
      </c>
      <c r="O267" s="1241" t="str">
        <f t="shared" si="180"/>
        <v/>
      </c>
      <c r="P267" s="1241" t="str">
        <f t="shared" si="180"/>
        <v/>
      </c>
      <c r="Q267" s="1241" t="str">
        <f t="shared" si="180"/>
        <v/>
      </c>
      <c r="R267" s="1241" t="str">
        <f t="shared" si="180"/>
        <v/>
      </c>
      <c r="S267" s="1241" t="str">
        <f t="shared" si="180"/>
        <v/>
      </c>
      <c r="T267" s="1241" t="str">
        <f t="shared" si="180"/>
        <v/>
      </c>
      <c r="U267" s="1241" t="str">
        <f t="shared" si="180"/>
        <v/>
      </c>
      <c r="V267" s="1241" t="str">
        <f t="shared" si="180"/>
        <v/>
      </c>
      <c r="W267" s="1241" t="str">
        <f t="shared" si="180"/>
        <v/>
      </c>
      <c r="X267" s="1241" t="str">
        <f t="shared" si="180"/>
        <v/>
      </c>
      <c r="Y267" s="1241" t="str">
        <f t="shared" si="180"/>
        <v/>
      </c>
      <c r="Z267" s="1241" t="str">
        <f t="shared" si="180"/>
        <v/>
      </c>
      <c r="AA267" s="1241" t="str">
        <f t="shared" si="180"/>
        <v/>
      </c>
      <c r="AB267" s="1241" t="str">
        <f t="shared" si="180"/>
        <v/>
      </c>
      <c r="AC267" s="1241" t="str">
        <f t="shared" si="180"/>
        <v/>
      </c>
      <c r="AD267" s="1241" t="str">
        <f t="shared" si="180"/>
        <v/>
      </c>
      <c r="AE267" s="1241" t="str">
        <f t="shared" si="180"/>
        <v/>
      </c>
      <c r="AF267" s="1241" t="str">
        <f t="shared" si="180"/>
        <v/>
      </c>
      <c r="AG267" s="1241" t="str">
        <f t="shared" si="180"/>
        <v/>
      </c>
      <c r="AH267" s="1241" t="str">
        <f t="shared" si="180"/>
        <v/>
      </c>
      <c r="AI267" s="1241" t="str">
        <f t="shared" si="180"/>
        <v/>
      </c>
      <c r="AJ267" s="1241" t="str">
        <f t="shared" si="180"/>
        <v/>
      </c>
      <c r="AK267" s="3414"/>
      <c r="AL267" s="3417"/>
      <c r="AM267" s="3420"/>
      <c r="AN267" s="3367"/>
      <c r="AO267" s="3365"/>
      <c r="AP267" s="1112"/>
      <c r="AQ267" s="3388"/>
      <c r="AR267" s="3388"/>
    </row>
    <row r="268" spans="2:44" s="1242" customFormat="1" ht="21" customHeight="1">
      <c r="B268" s="1243" t="s">
        <v>1991</v>
      </c>
      <c r="C268" s="1244" t="s">
        <v>1992</v>
      </c>
      <c r="D268" s="1180" t="s">
        <v>1993</v>
      </c>
      <c r="E268" s="1181" t="s">
        <v>1994</v>
      </c>
      <c r="F268" s="1182" t="s">
        <v>891</v>
      </c>
      <c r="G268" s="1183" t="s">
        <v>891</v>
      </c>
      <c r="H268" s="1183" t="s">
        <v>891</v>
      </c>
      <c r="I268" s="1183" t="s">
        <v>891</v>
      </c>
      <c r="J268" s="1183" t="s">
        <v>891</v>
      </c>
      <c r="K268" s="1183" t="s">
        <v>891</v>
      </c>
      <c r="L268" s="1183" t="s">
        <v>891</v>
      </c>
      <c r="M268" s="1183" t="s">
        <v>891</v>
      </c>
      <c r="N268" s="1183" t="s">
        <v>891</v>
      </c>
      <c r="O268" s="1183" t="s">
        <v>891</v>
      </c>
      <c r="P268" s="1183" t="s">
        <v>891</v>
      </c>
      <c r="Q268" s="1183" t="s">
        <v>891</v>
      </c>
      <c r="R268" s="1183" t="s">
        <v>891</v>
      </c>
      <c r="S268" s="1183" t="s">
        <v>891</v>
      </c>
      <c r="T268" s="1183" t="s">
        <v>891</v>
      </c>
      <c r="U268" s="1183" t="s">
        <v>891</v>
      </c>
      <c r="V268" s="1183" t="s">
        <v>891</v>
      </c>
      <c r="W268" s="1183" t="s">
        <v>891</v>
      </c>
      <c r="X268" s="1183" t="s">
        <v>891</v>
      </c>
      <c r="Y268" s="1183" t="s">
        <v>891</v>
      </c>
      <c r="Z268" s="1183" t="s">
        <v>891</v>
      </c>
      <c r="AA268" s="1183" t="s">
        <v>891</v>
      </c>
      <c r="AB268" s="1183" t="s">
        <v>891</v>
      </c>
      <c r="AC268" s="1183" t="s">
        <v>891</v>
      </c>
      <c r="AD268" s="1183" t="s">
        <v>891</v>
      </c>
      <c r="AE268" s="1183" t="s">
        <v>891</v>
      </c>
      <c r="AF268" s="1183" t="s">
        <v>891</v>
      </c>
      <c r="AG268" s="1183" t="s">
        <v>891</v>
      </c>
      <c r="AH268" s="1183" t="s">
        <v>891</v>
      </c>
      <c r="AI268" s="1183" t="s">
        <v>891</v>
      </c>
      <c r="AJ268" s="1265" t="s">
        <v>891</v>
      </c>
      <c r="AK268" s="3415"/>
      <c r="AL268" s="3418"/>
      <c r="AM268" s="3421"/>
      <c r="AN268" s="1185" t="s">
        <v>2008</v>
      </c>
      <c r="AO268" s="1184" t="s">
        <v>889</v>
      </c>
      <c r="AP268" s="1112"/>
      <c r="AQ268" s="3389"/>
      <c r="AR268" s="3389"/>
    </row>
    <row r="269" spans="2:44" s="1242" customFormat="1" ht="13.5" customHeight="1">
      <c r="B269" s="3392" t="s">
        <v>856</v>
      </c>
      <c r="C269" s="3395" t="s">
        <v>857</v>
      </c>
      <c r="D269" s="1186" t="s">
        <v>1981</v>
      </c>
      <c r="E269" s="1187"/>
      <c r="F269" s="1266"/>
      <c r="G269" s="1252"/>
      <c r="H269" s="1252"/>
      <c r="I269" s="1252"/>
      <c r="J269" s="1252"/>
      <c r="K269" s="1252"/>
      <c r="L269" s="1252"/>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67"/>
      <c r="AK269" s="1191">
        <f>IF(D269="","",COUNT($F$266:$AJ$266)-AL269)</f>
        <v>0</v>
      </c>
      <c r="AL269" s="1192">
        <f>IF(D269="","",AQ269+AR269)</f>
        <v>0</v>
      </c>
      <c r="AM269" s="1192">
        <f>IF(D269="","",COUNTIF(F269:AJ269,"休"))</f>
        <v>0</v>
      </c>
      <c r="AN269" s="1193" t="str">
        <f>IF(D269="","",IFERROR(ROUND(AM269/AK269,3),""))</f>
        <v/>
      </c>
      <c r="AO269" s="3398" t="e">
        <f>ROUND(AVERAGE(AN269:AN284),3)</f>
        <v>#DIV/0!</v>
      </c>
      <c r="AP269" s="1112"/>
      <c r="AQ269" s="1194">
        <f>+COUNTIF(F269:AJ269,"－")</f>
        <v>0</v>
      </c>
      <c r="AR269" s="1194">
        <f>+COUNTIF(F269:AJ269,"外")</f>
        <v>0</v>
      </c>
    </row>
    <row r="270" spans="2:44" s="1242" customFormat="1" ht="13.5" customHeight="1">
      <c r="B270" s="3393"/>
      <c r="C270" s="3396"/>
      <c r="D270" s="1195" t="s">
        <v>1982</v>
      </c>
      <c r="E270" s="1187"/>
      <c r="F270" s="1196"/>
      <c r="G270" s="1197"/>
      <c r="H270" s="1197"/>
      <c r="I270" s="1197"/>
      <c r="J270" s="1197"/>
      <c r="K270" s="1197"/>
      <c r="L270" s="1197"/>
      <c r="M270" s="1197"/>
      <c r="N270" s="1197"/>
      <c r="O270" s="1197"/>
      <c r="P270" s="1197"/>
      <c r="Q270" s="1197"/>
      <c r="R270" s="1197"/>
      <c r="S270" s="1197"/>
      <c r="T270" s="1197"/>
      <c r="U270" s="1197"/>
      <c r="V270" s="1197"/>
      <c r="W270" s="1197"/>
      <c r="X270" s="1197"/>
      <c r="Y270" s="1197"/>
      <c r="Z270" s="1197"/>
      <c r="AA270" s="1197"/>
      <c r="AB270" s="1197"/>
      <c r="AC270" s="1197"/>
      <c r="AD270" s="1197"/>
      <c r="AE270" s="1197"/>
      <c r="AF270" s="1197"/>
      <c r="AG270" s="1197"/>
      <c r="AH270" s="1197"/>
      <c r="AI270" s="1197"/>
      <c r="AJ270" s="1249"/>
      <c r="AK270" s="1191">
        <f t="shared" ref="AK270:AK274" si="181">IF(D270="","",COUNT($F$266:$AJ$266)-AL270)</f>
        <v>0</v>
      </c>
      <c r="AL270" s="1192">
        <f t="shared" ref="AL270:AL274" si="182">IF(D270="","",AQ270+AR270)</f>
        <v>0</v>
      </c>
      <c r="AM270" s="1192">
        <f t="shared" ref="AM270:AM274" si="183">IF(D270="","",COUNTIF(F270:AJ270,"休"))</f>
        <v>0</v>
      </c>
      <c r="AN270" s="1193" t="str">
        <f t="shared" ref="AN270:AN274" si="184">IF(D270="","",IFERROR(ROUND(AM270/AK270,3),""))</f>
        <v/>
      </c>
      <c r="AO270" s="3399"/>
      <c r="AP270" s="1112"/>
      <c r="AQ270" s="1194">
        <f>+COUNTIF(F270:AJ270,"－")</f>
        <v>0</v>
      </c>
      <c r="AR270" s="1194">
        <f>+COUNTIF(F270:AJ270,"外")</f>
        <v>0</v>
      </c>
    </row>
    <row r="271" spans="2:44" s="1242" customFormat="1">
      <c r="B271" s="3393"/>
      <c r="C271" s="3396"/>
      <c r="D271" s="1201" t="s">
        <v>1983</v>
      </c>
      <c r="E271" s="1187"/>
      <c r="F271" s="1196"/>
      <c r="G271" s="1197"/>
      <c r="H271" s="1197"/>
      <c r="I271" s="1197"/>
      <c r="J271" s="1197"/>
      <c r="K271" s="1197"/>
      <c r="L271" s="1197"/>
      <c r="M271" s="1197"/>
      <c r="N271" s="1197"/>
      <c r="O271" s="1197"/>
      <c r="P271" s="1197"/>
      <c r="Q271" s="1197"/>
      <c r="R271" s="1197"/>
      <c r="S271" s="1197"/>
      <c r="T271" s="1197"/>
      <c r="U271" s="1197"/>
      <c r="V271" s="1197"/>
      <c r="W271" s="1197"/>
      <c r="X271" s="1197"/>
      <c r="Y271" s="1197"/>
      <c r="Z271" s="1197"/>
      <c r="AA271" s="1197"/>
      <c r="AB271" s="1197"/>
      <c r="AC271" s="1197"/>
      <c r="AD271" s="1197"/>
      <c r="AE271" s="1197"/>
      <c r="AF271" s="1197"/>
      <c r="AG271" s="1197"/>
      <c r="AH271" s="1197"/>
      <c r="AI271" s="1197"/>
      <c r="AJ271" s="1249"/>
      <c r="AK271" s="1191">
        <f t="shared" si="181"/>
        <v>0</v>
      </c>
      <c r="AL271" s="1192">
        <f t="shared" si="182"/>
        <v>0</v>
      </c>
      <c r="AM271" s="1192">
        <f t="shared" si="183"/>
        <v>0</v>
      </c>
      <c r="AN271" s="1193" t="str">
        <f t="shared" si="184"/>
        <v/>
      </c>
      <c r="AO271" s="3399"/>
      <c r="AP271" s="1112"/>
      <c r="AQ271" s="1194">
        <f>+COUNTIF(F271:AJ271,"－")</f>
        <v>0</v>
      </c>
      <c r="AR271" s="1194">
        <f t="shared" ref="AR271:AR274" si="185">+COUNTIF(F271:AJ271,"外")</f>
        <v>0</v>
      </c>
    </row>
    <row r="272" spans="2:44" s="1242" customFormat="1">
      <c r="B272" s="3393"/>
      <c r="C272" s="3396"/>
      <c r="D272" s="1201" t="s">
        <v>1984</v>
      </c>
      <c r="E272" s="1202"/>
      <c r="F272" s="1196"/>
      <c r="G272" s="1197"/>
      <c r="H272" s="1197"/>
      <c r="I272" s="1197"/>
      <c r="J272" s="1197"/>
      <c r="K272" s="1197"/>
      <c r="L272" s="1197"/>
      <c r="M272" s="1197"/>
      <c r="N272" s="1197"/>
      <c r="O272" s="1197"/>
      <c r="P272" s="1197"/>
      <c r="Q272" s="1197"/>
      <c r="R272" s="1197"/>
      <c r="S272" s="1197"/>
      <c r="T272" s="1197"/>
      <c r="U272" s="1197"/>
      <c r="V272" s="1197"/>
      <c r="W272" s="1197"/>
      <c r="X272" s="1197"/>
      <c r="Y272" s="1197"/>
      <c r="Z272" s="1197"/>
      <c r="AA272" s="1197"/>
      <c r="AB272" s="1197"/>
      <c r="AC272" s="1197"/>
      <c r="AD272" s="1197"/>
      <c r="AE272" s="1197"/>
      <c r="AF272" s="1197"/>
      <c r="AG272" s="1197"/>
      <c r="AH272" s="1197"/>
      <c r="AI272" s="1197"/>
      <c r="AJ272" s="1249"/>
      <c r="AK272" s="1191">
        <f t="shared" si="181"/>
        <v>0</v>
      </c>
      <c r="AL272" s="1192">
        <f t="shared" si="182"/>
        <v>0</v>
      </c>
      <c r="AM272" s="1192">
        <f t="shared" si="183"/>
        <v>0</v>
      </c>
      <c r="AN272" s="1193" t="str">
        <f t="shared" si="184"/>
        <v/>
      </c>
      <c r="AO272" s="3399"/>
      <c r="AP272" s="1112"/>
      <c r="AQ272" s="1194">
        <f>+COUNTIF(F272:AJ272,"－")</f>
        <v>0</v>
      </c>
      <c r="AR272" s="1194">
        <f t="shared" si="185"/>
        <v>0</v>
      </c>
    </row>
    <row r="273" spans="2:44" s="1242" customFormat="1">
      <c r="B273" s="3393"/>
      <c r="C273" s="3396"/>
      <c r="D273" s="1201" t="s">
        <v>1985</v>
      </c>
      <c r="E273" s="1187"/>
      <c r="F273" s="1196"/>
      <c r="G273" s="1197"/>
      <c r="H273" s="1197"/>
      <c r="I273" s="1197"/>
      <c r="J273" s="1197"/>
      <c r="K273" s="1197"/>
      <c r="L273" s="1197"/>
      <c r="M273" s="1197"/>
      <c r="N273" s="1197"/>
      <c r="O273" s="1197"/>
      <c r="P273" s="1197"/>
      <c r="Q273" s="1197"/>
      <c r="R273" s="1197"/>
      <c r="S273" s="1197"/>
      <c r="T273" s="1197"/>
      <c r="U273" s="1197"/>
      <c r="V273" s="1197"/>
      <c r="W273" s="1197"/>
      <c r="X273" s="1197"/>
      <c r="Y273" s="1197"/>
      <c r="Z273" s="1197"/>
      <c r="AA273" s="1197"/>
      <c r="AB273" s="1197"/>
      <c r="AC273" s="1197"/>
      <c r="AD273" s="1197"/>
      <c r="AE273" s="1197"/>
      <c r="AF273" s="1197"/>
      <c r="AG273" s="1197"/>
      <c r="AH273" s="1197"/>
      <c r="AI273" s="1197"/>
      <c r="AJ273" s="1249"/>
      <c r="AK273" s="1191">
        <f t="shared" si="181"/>
        <v>0</v>
      </c>
      <c r="AL273" s="1192">
        <f t="shared" si="182"/>
        <v>0</v>
      </c>
      <c r="AM273" s="1192">
        <f t="shared" si="183"/>
        <v>0</v>
      </c>
      <c r="AN273" s="1193" t="str">
        <f t="shared" si="184"/>
        <v/>
      </c>
      <c r="AO273" s="3399"/>
      <c r="AP273" s="1112"/>
      <c r="AQ273" s="1194">
        <f t="shared" ref="AQ273:AQ274" si="186">+COUNTIF(F273:AJ273,"－")</f>
        <v>0</v>
      </c>
      <c r="AR273" s="1194">
        <f t="shared" si="185"/>
        <v>0</v>
      </c>
    </row>
    <row r="274" spans="2:44" s="1242" customFormat="1">
      <c r="B274" s="3394"/>
      <c r="C274" s="3397"/>
      <c r="D274" s="1203">
        <f>E$29</f>
        <v>0</v>
      </c>
      <c r="E274" s="1204"/>
      <c r="F274" s="1268"/>
      <c r="G274" s="1257"/>
      <c r="H274" s="1257"/>
      <c r="I274" s="1257"/>
      <c r="J274" s="1257"/>
      <c r="K274" s="1257"/>
      <c r="L274" s="1257"/>
      <c r="M274" s="1257"/>
      <c r="N274" s="1257"/>
      <c r="O274" s="1257"/>
      <c r="P274" s="1257"/>
      <c r="Q274" s="1257"/>
      <c r="R274" s="1257"/>
      <c r="S274" s="1257"/>
      <c r="T274" s="1257"/>
      <c r="U274" s="1257"/>
      <c r="V274" s="1257"/>
      <c r="W274" s="1257"/>
      <c r="X274" s="1257"/>
      <c r="Y274" s="1257"/>
      <c r="Z274" s="1257"/>
      <c r="AA274" s="1257"/>
      <c r="AB274" s="1257"/>
      <c r="AC274" s="1257"/>
      <c r="AD274" s="1257"/>
      <c r="AE274" s="1257"/>
      <c r="AF274" s="1257"/>
      <c r="AG274" s="1257"/>
      <c r="AH274" s="1257"/>
      <c r="AI274" s="1257"/>
      <c r="AJ274" s="1269"/>
      <c r="AK274" s="1191">
        <f t="shared" si="181"/>
        <v>0</v>
      </c>
      <c r="AL274" s="1192">
        <f t="shared" si="182"/>
        <v>0</v>
      </c>
      <c r="AM274" s="1209">
        <f t="shared" si="183"/>
        <v>0</v>
      </c>
      <c r="AN274" s="1193" t="str">
        <f t="shared" si="184"/>
        <v/>
      </c>
      <c r="AO274" s="3399"/>
      <c r="AP274" s="1112"/>
      <c r="AQ274" s="1194">
        <f t="shared" si="186"/>
        <v>0</v>
      </c>
      <c r="AR274" s="1194">
        <f t="shared" si="185"/>
        <v>0</v>
      </c>
    </row>
    <row r="275" spans="2:44" s="1242" customFormat="1" ht="15">
      <c r="B275" s="3392" t="s">
        <v>858</v>
      </c>
      <c r="C275" s="3395" t="s">
        <v>859</v>
      </c>
      <c r="D275" s="1180" t="s">
        <v>1993</v>
      </c>
      <c r="E275" s="1210" t="s">
        <v>1994</v>
      </c>
      <c r="F275" s="1182" t="s">
        <v>2012</v>
      </c>
      <c r="G275" s="1183" t="s">
        <v>2010</v>
      </c>
      <c r="H275" s="1183" t="s">
        <v>2012</v>
      </c>
      <c r="I275" s="1183" t="s">
        <v>2012</v>
      </c>
      <c r="J275" s="1183" t="s">
        <v>2010</v>
      </c>
      <c r="K275" s="1183" t="s">
        <v>2012</v>
      </c>
      <c r="L275" s="1183" t="s">
        <v>2010</v>
      </c>
      <c r="M275" s="1183" t="s">
        <v>2010</v>
      </c>
      <c r="N275" s="1183" t="s">
        <v>2013</v>
      </c>
      <c r="O275" s="1183" t="s">
        <v>2013</v>
      </c>
      <c r="P275" s="1183" t="s">
        <v>2013</v>
      </c>
      <c r="Q275" s="1183" t="s">
        <v>2011</v>
      </c>
      <c r="R275" s="1183" t="s">
        <v>2010</v>
      </c>
      <c r="S275" s="1183" t="s">
        <v>2013</v>
      </c>
      <c r="T275" s="1183" t="s">
        <v>2010</v>
      </c>
      <c r="U275" s="1183" t="s">
        <v>2012</v>
      </c>
      <c r="V275" s="1183" t="s">
        <v>2013</v>
      </c>
      <c r="W275" s="1183" t="s">
        <v>2012</v>
      </c>
      <c r="X275" s="1183" t="s">
        <v>2010</v>
      </c>
      <c r="Y275" s="1183" t="s">
        <v>2013</v>
      </c>
      <c r="Z275" s="1183" t="s">
        <v>2013</v>
      </c>
      <c r="AA275" s="1183" t="s">
        <v>2011</v>
      </c>
      <c r="AB275" s="1183" t="s">
        <v>2012</v>
      </c>
      <c r="AC275" s="1183" t="s">
        <v>2012</v>
      </c>
      <c r="AD275" s="1183" t="s">
        <v>2010</v>
      </c>
      <c r="AE275" s="1183" t="s">
        <v>2012</v>
      </c>
      <c r="AF275" s="1183" t="s">
        <v>2010</v>
      </c>
      <c r="AG275" s="1183" t="s">
        <v>2013</v>
      </c>
      <c r="AH275" s="1183" t="s">
        <v>2012</v>
      </c>
      <c r="AI275" s="1183" t="s">
        <v>2012</v>
      </c>
      <c r="AJ275" s="1265" t="s">
        <v>2013</v>
      </c>
      <c r="AK275" s="1212"/>
      <c r="AL275" s="1194"/>
      <c r="AM275" s="1213"/>
      <c r="AN275" s="1214"/>
      <c r="AO275" s="3399"/>
      <c r="AP275" s="1112"/>
      <c r="AQ275" s="1116"/>
      <c r="AR275" s="1116"/>
    </row>
    <row r="276" spans="2:44" s="1242" customFormat="1">
      <c r="B276" s="3393"/>
      <c r="C276" s="3396"/>
      <c r="D276" s="1215" t="s">
        <v>1981</v>
      </c>
      <c r="E276" s="1187"/>
      <c r="F276" s="1256"/>
      <c r="G276" s="1207"/>
      <c r="H276" s="1207"/>
      <c r="I276" s="1207"/>
      <c r="J276" s="1207"/>
      <c r="K276" s="1207"/>
      <c r="L276" s="1207"/>
      <c r="M276" s="1207"/>
      <c r="N276" s="1207"/>
      <c r="O276" s="1207"/>
      <c r="P276" s="1207"/>
      <c r="Q276" s="1207"/>
      <c r="R276" s="1207"/>
      <c r="S276" s="1207"/>
      <c r="T276" s="1207"/>
      <c r="U276" s="1207"/>
      <c r="V276" s="1207"/>
      <c r="W276" s="1207"/>
      <c r="X276" s="1207"/>
      <c r="Y276" s="1207"/>
      <c r="Z276" s="1207"/>
      <c r="AA276" s="1207"/>
      <c r="AB276" s="1207"/>
      <c r="AC276" s="1207"/>
      <c r="AD276" s="1207"/>
      <c r="AE276" s="1207"/>
      <c r="AF276" s="1207"/>
      <c r="AG276" s="1207"/>
      <c r="AH276" s="1207"/>
      <c r="AI276" s="1207"/>
      <c r="AJ276" s="1270"/>
      <c r="AK276" s="1191">
        <f>IF(D276="","",COUNT($F$266:$AJ$266)-AL276)</f>
        <v>0</v>
      </c>
      <c r="AL276" s="1192">
        <f>IF(D276="","",AQ276+AR276)</f>
        <v>0</v>
      </c>
      <c r="AM276" s="1192">
        <f>IF(D276="","",COUNTIF(F276:AJ276,"休"))</f>
        <v>0</v>
      </c>
      <c r="AN276" s="1193" t="str">
        <f>IF(D276="","",IFERROR(ROUND(AM276/AK276,3),""))</f>
        <v/>
      </c>
      <c r="AO276" s="3399"/>
      <c r="AP276" s="1112"/>
      <c r="AQ276" s="1194">
        <f>+COUNTIF(F276:AJ276,"－")</f>
        <v>0</v>
      </c>
      <c r="AR276" s="1194">
        <f>+COUNTIF(F276:AJ276,"外")</f>
        <v>0</v>
      </c>
    </row>
    <row r="277" spans="2:44" s="1242" customFormat="1">
      <c r="B277" s="3393"/>
      <c r="C277" s="3396"/>
      <c r="D277" s="1195" t="s">
        <v>1982</v>
      </c>
      <c r="E277" s="1216"/>
      <c r="F277" s="1196"/>
      <c r="G277" s="1197"/>
      <c r="H277" s="1197"/>
      <c r="I277" s="1197"/>
      <c r="J277" s="1197"/>
      <c r="K277" s="1197"/>
      <c r="L277" s="1197"/>
      <c r="M277" s="1197"/>
      <c r="N277" s="1197"/>
      <c r="O277" s="1197"/>
      <c r="P277" s="1197"/>
      <c r="Q277" s="1197"/>
      <c r="R277" s="1197"/>
      <c r="S277" s="1197"/>
      <c r="T277" s="1197"/>
      <c r="U277" s="1197"/>
      <c r="V277" s="1197"/>
      <c r="W277" s="1197"/>
      <c r="X277" s="1197"/>
      <c r="Y277" s="1197"/>
      <c r="Z277" s="1197"/>
      <c r="AA277" s="1197"/>
      <c r="AB277" s="1197"/>
      <c r="AC277" s="1197"/>
      <c r="AD277" s="1197"/>
      <c r="AE277" s="1197"/>
      <c r="AF277" s="1197"/>
      <c r="AG277" s="1197"/>
      <c r="AH277" s="1197"/>
      <c r="AI277" s="1197"/>
      <c r="AJ277" s="1249"/>
      <c r="AK277" s="1191">
        <f t="shared" ref="AK277:AK279" si="187">IF(D277="","",COUNT($F$266:$AJ$266)-AL277)</f>
        <v>0</v>
      </c>
      <c r="AL277" s="1192">
        <f t="shared" ref="AL277:AL279" si="188">IF(D277="","",AQ277+AR277)</f>
        <v>0</v>
      </c>
      <c r="AM277" s="1192">
        <f t="shared" ref="AM277:AM279" si="189">IF(D277="","",COUNTIF(F277:AJ277,"休"))</f>
        <v>0</v>
      </c>
      <c r="AN277" s="1193" t="str">
        <f t="shared" ref="AN277:AN279" si="190">IF(D277="","",IFERROR(ROUND(AM277/AK277,3),""))</f>
        <v/>
      </c>
      <c r="AO277" s="3399"/>
      <c r="AP277" s="1112"/>
      <c r="AQ277" s="1194">
        <f>+COUNTIF(F277:AJ277,"－")</f>
        <v>0</v>
      </c>
      <c r="AR277" s="1194">
        <f>+COUNTIF(F277:AJ277,"外")</f>
        <v>0</v>
      </c>
    </row>
    <row r="278" spans="2:44" s="1242" customFormat="1">
      <c r="B278" s="3393"/>
      <c r="C278" s="3396"/>
      <c r="D278" s="1112"/>
      <c r="E278" s="1216"/>
      <c r="F278" s="1196"/>
      <c r="G278" s="1197"/>
      <c r="H278" s="1197"/>
      <c r="I278" s="1197"/>
      <c r="J278" s="1197"/>
      <c r="K278" s="1197"/>
      <c r="L278" s="1197"/>
      <c r="M278" s="1197"/>
      <c r="N278" s="1197"/>
      <c r="O278" s="1197"/>
      <c r="P278" s="1197"/>
      <c r="Q278" s="1197"/>
      <c r="R278" s="1197"/>
      <c r="S278" s="1197"/>
      <c r="T278" s="1197"/>
      <c r="U278" s="1197"/>
      <c r="V278" s="1197"/>
      <c r="W278" s="1197"/>
      <c r="X278" s="1197"/>
      <c r="Y278" s="1197"/>
      <c r="Z278" s="1197"/>
      <c r="AA278" s="1197"/>
      <c r="AB278" s="1197"/>
      <c r="AC278" s="1197"/>
      <c r="AD278" s="1197"/>
      <c r="AE278" s="1197"/>
      <c r="AF278" s="1197"/>
      <c r="AG278" s="1197"/>
      <c r="AH278" s="1197"/>
      <c r="AI278" s="1197"/>
      <c r="AJ278" s="1249"/>
      <c r="AK278" s="1191" t="str">
        <f t="shared" si="187"/>
        <v/>
      </c>
      <c r="AL278" s="1192" t="str">
        <f t="shared" si="188"/>
        <v/>
      </c>
      <c r="AM278" s="1192" t="str">
        <f t="shared" si="189"/>
        <v/>
      </c>
      <c r="AN278" s="1193" t="str">
        <f t="shared" si="190"/>
        <v/>
      </c>
      <c r="AO278" s="3399"/>
      <c r="AP278" s="1112"/>
      <c r="AQ278" s="1194">
        <f>+COUNTIF(F278:AJ278,"－")</f>
        <v>0</v>
      </c>
      <c r="AR278" s="1194">
        <f>+COUNTIF(F278:AJ278,"外")</f>
        <v>0</v>
      </c>
    </row>
    <row r="279" spans="2:44" s="1242" customFormat="1">
      <c r="B279" s="3393"/>
      <c r="C279" s="3397"/>
      <c r="D279" s="1217"/>
      <c r="E279" s="1218"/>
      <c r="F279" s="1268"/>
      <c r="G279" s="1257"/>
      <c r="H279" s="1257"/>
      <c r="I279" s="1257"/>
      <c r="J279" s="1257"/>
      <c r="K279" s="1257"/>
      <c r="L279" s="1257"/>
      <c r="M279" s="1257"/>
      <c r="N279" s="1257"/>
      <c r="O279" s="1257"/>
      <c r="P279" s="1257"/>
      <c r="Q279" s="1257"/>
      <c r="R279" s="1257"/>
      <c r="S279" s="1257"/>
      <c r="T279" s="1257"/>
      <c r="U279" s="1257"/>
      <c r="V279" s="1257"/>
      <c r="W279" s="1257"/>
      <c r="X279" s="1257"/>
      <c r="Y279" s="1257"/>
      <c r="Z279" s="1257"/>
      <c r="AA279" s="1257"/>
      <c r="AB279" s="1257"/>
      <c r="AC279" s="1257"/>
      <c r="AD279" s="1257"/>
      <c r="AE279" s="1257"/>
      <c r="AF279" s="1257"/>
      <c r="AG279" s="1257"/>
      <c r="AH279" s="1257"/>
      <c r="AI279" s="1257"/>
      <c r="AJ279" s="1269"/>
      <c r="AK279" s="1191" t="str">
        <f t="shared" si="187"/>
        <v/>
      </c>
      <c r="AL279" s="1192" t="str">
        <f t="shared" si="188"/>
        <v/>
      </c>
      <c r="AM279" s="1192" t="str">
        <f t="shared" si="189"/>
        <v/>
      </c>
      <c r="AN279" s="1193" t="str">
        <f t="shared" si="190"/>
        <v/>
      </c>
      <c r="AO279" s="3399"/>
      <c r="AP279" s="1112"/>
      <c r="AQ279" s="1194">
        <f>+COUNTIF(F279:AJ279,"－")</f>
        <v>0</v>
      </c>
      <c r="AR279" s="1194">
        <f>+COUNTIF(F279:AJ279,"外")</f>
        <v>0</v>
      </c>
    </row>
    <row r="280" spans="2:44" s="1242" customFormat="1" ht="15">
      <c r="B280" s="3393"/>
      <c r="C280" s="3395" t="s">
        <v>860</v>
      </c>
      <c r="D280" s="1180" t="s">
        <v>1972</v>
      </c>
      <c r="E280" s="1220" t="s">
        <v>1994</v>
      </c>
      <c r="F280" s="1182" t="s">
        <v>891</v>
      </c>
      <c r="G280" s="1183" t="s">
        <v>891</v>
      </c>
      <c r="H280" s="1183" t="s">
        <v>891</v>
      </c>
      <c r="I280" s="1183" t="s">
        <v>891</v>
      </c>
      <c r="J280" s="1183" t="s">
        <v>891</v>
      </c>
      <c r="K280" s="1183" t="s">
        <v>891</v>
      </c>
      <c r="L280" s="1183" t="s">
        <v>891</v>
      </c>
      <c r="M280" s="1183" t="s">
        <v>891</v>
      </c>
      <c r="N280" s="1183" t="s">
        <v>891</v>
      </c>
      <c r="O280" s="1183" t="s">
        <v>891</v>
      </c>
      <c r="P280" s="1183" t="s">
        <v>891</v>
      </c>
      <c r="Q280" s="1183" t="s">
        <v>891</v>
      </c>
      <c r="R280" s="1183" t="s">
        <v>891</v>
      </c>
      <c r="S280" s="1183" t="s">
        <v>891</v>
      </c>
      <c r="T280" s="1183" t="s">
        <v>891</v>
      </c>
      <c r="U280" s="1183" t="s">
        <v>891</v>
      </c>
      <c r="V280" s="1183" t="s">
        <v>891</v>
      </c>
      <c r="W280" s="1183" t="s">
        <v>891</v>
      </c>
      <c r="X280" s="1183" t="s">
        <v>891</v>
      </c>
      <c r="Y280" s="1183" t="s">
        <v>891</v>
      </c>
      <c r="Z280" s="1183" t="s">
        <v>891</v>
      </c>
      <c r="AA280" s="1183" t="s">
        <v>891</v>
      </c>
      <c r="AB280" s="1183" t="s">
        <v>891</v>
      </c>
      <c r="AC280" s="1183" t="s">
        <v>891</v>
      </c>
      <c r="AD280" s="1183" t="s">
        <v>891</v>
      </c>
      <c r="AE280" s="1183" t="s">
        <v>891</v>
      </c>
      <c r="AF280" s="1183" t="s">
        <v>891</v>
      </c>
      <c r="AG280" s="1183" t="s">
        <v>891</v>
      </c>
      <c r="AH280" s="1183" t="s">
        <v>891</v>
      </c>
      <c r="AI280" s="1183" t="s">
        <v>891</v>
      </c>
      <c r="AJ280" s="1265" t="s">
        <v>891</v>
      </c>
      <c r="AK280" s="1212"/>
      <c r="AL280" s="1194"/>
      <c r="AM280" s="1221"/>
      <c r="AN280" s="1214"/>
      <c r="AO280" s="3399"/>
      <c r="AP280" s="1112"/>
      <c r="AQ280" s="1116"/>
      <c r="AR280" s="1116"/>
    </row>
    <row r="281" spans="2:44" s="1242" customFormat="1">
      <c r="B281" s="3393"/>
      <c r="C281" s="3396"/>
      <c r="D281" s="1222" t="s">
        <v>1982</v>
      </c>
      <c r="E281" s="1187"/>
      <c r="F281" s="1256"/>
      <c r="G281" s="1207"/>
      <c r="H281" s="1207"/>
      <c r="I281" s="1207"/>
      <c r="J281" s="1207"/>
      <c r="K281" s="1207"/>
      <c r="L281" s="1207"/>
      <c r="M281" s="1207"/>
      <c r="N281" s="1207"/>
      <c r="O281" s="1207"/>
      <c r="P281" s="1207"/>
      <c r="Q281" s="1207"/>
      <c r="R281" s="1207"/>
      <c r="S281" s="1207"/>
      <c r="T281" s="1207"/>
      <c r="U281" s="1207"/>
      <c r="V281" s="1207"/>
      <c r="W281" s="1207"/>
      <c r="X281" s="1207"/>
      <c r="Y281" s="1207"/>
      <c r="Z281" s="1207"/>
      <c r="AA281" s="1207"/>
      <c r="AB281" s="1207"/>
      <c r="AC281" s="1207"/>
      <c r="AD281" s="1207"/>
      <c r="AE281" s="1207"/>
      <c r="AF281" s="1207"/>
      <c r="AG281" s="1207"/>
      <c r="AH281" s="1207"/>
      <c r="AI281" s="1207"/>
      <c r="AJ281" s="1270"/>
      <c r="AK281" s="1191">
        <f>IF(D281="","",COUNT($F$266:$AJ$266)-AL281)</f>
        <v>0</v>
      </c>
      <c r="AL281" s="1192">
        <f>IF(D281="","",AQ281+AR281)</f>
        <v>0</v>
      </c>
      <c r="AM281" s="1192">
        <f>IF(D281="","",COUNTIF(F281:AJ281,"休"))</f>
        <v>0</v>
      </c>
      <c r="AN281" s="1193" t="str">
        <f>IF(D281="","",IFERROR(ROUND(AM281/AK281,3),""))</f>
        <v/>
      </c>
      <c r="AO281" s="3399"/>
      <c r="AP281" s="1112"/>
      <c r="AQ281" s="1194">
        <f>+COUNTIF(F281:AJ281,"－")</f>
        <v>0</v>
      </c>
      <c r="AR281" s="1194">
        <f>+COUNTIF(F281:AJ281,"外")</f>
        <v>0</v>
      </c>
    </row>
    <row r="282" spans="2:44" s="1242" customFormat="1">
      <c r="B282" s="3393"/>
      <c r="C282" s="3396"/>
      <c r="D282" s="1112"/>
      <c r="E282" s="1216"/>
      <c r="F282" s="1196"/>
      <c r="G282" s="1197"/>
      <c r="H282" s="1197"/>
      <c r="I282" s="1197"/>
      <c r="J282" s="1197"/>
      <c r="K282" s="1197"/>
      <c r="L282" s="1197"/>
      <c r="M282" s="1197"/>
      <c r="N282" s="1197"/>
      <c r="O282" s="1197"/>
      <c r="P282" s="1197"/>
      <c r="Q282" s="1197"/>
      <c r="R282" s="1197"/>
      <c r="S282" s="1197"/>
      <c r="T282" s="1197"/>
      <c r="U282" s="1197"/>
      <c r="V282" s="1197"/>
      <c r="W282" s="1197"/>
      <c r="X282" s="1197"/>
      <c r="Y282" s="1197"/>
      <c r="Z282" s="1197"/>
      <c r="AA282" s="1197"/>
      <c r="AB282" s="1197"/>
      <c r="AC282" s="1197"/>
      <c r="AD282" s="1197"/>
      <c r="AE282" s="1197"/>
      <c r="AF282" s="1197"/>
      <c r="AG282" s="1197"/>
      <c r="AH282" s="1197"/>
      <c r="AI282" s="1197"/>
      <c r="AJ282" s="1249"/>
      <c r="AK282" s="1191" t="str">
        <f t="shared" ref="AK282:AK284" si="191">IF(D282="","",COUNT($F$266:$AJ$266)-AL282)</f>
        <v/>
      </c>
      <c r="AL282" s="1192" t="str">
        <f t="shared" ref="AL282:AL284" si="192">IF(D282="","",AQ282+AR282)</f>
        <v/>
      </c>
      <c r="AM282" s="1192" t="str">
        <f t="shared" ref="AM282:AM284" si="193">IF(D282="","",COUNTIF(F282:AJ282,"休"))</f>
        <v/>
      </c>
      <c r="AN282" s="1193" t="str">
        <f t="shared" ref="AN282:AN284" si="194">IF(D282="","",IFERROR(ROUND(AM282/AK282,3),""))</f>
        <v/>
      </c>
      <c r="AO282" s="3399"/>
      <c r="AP282" s="1112"/>
      <c r="AQ282" s="1194">
        <f>+COUNTIF(F282:AJ282,"－")</f>
        <v>0</v>
      </c>
      <c r="AR282" s="1194">
        <f>+COUNTIF(F282:AJ282,"外")</f>
        <v>0</v>
      </c>
    </row>
    <row r="283" spans="2:44" s="1242" customFormat="1">
      <c r="B283" s="3393"/>
      <c r="C283" s="3396"/>
      <c r="D283" s="1224"/>
      <c r="E283" s="1216"/>
      <c r="F283" s="1196"/>
      <c r="G283" s="1197"/>
      <c r="H283" s="1197"/>
      <c r="I283" s="1197"/>
      <c r="J283" s="1197"/>
      <c r="K283" s="1197"/>
      <c r="L283" s="1197"/>
      <c r="M283" s="1197"/>
      <c r="N283" s="1197"/>
      <c r="O283" s="1197"/>
      <c r="P283" s="1197"/>
      <c r="Q283" s="1197"/>
      <c r="R283" s="1197"/>
      <c r="S283" s="1197"/>
      <c r="T283" s="1197"/>
      <c r="U283" s="1197"/>
      <c r="V283" s="1197"/>
      <c r="W283" s="1197"/>
      <c r="X283" s="1197"/>
      <c r="Y283" s="1197"/>
      <c r="Z283" s="1197"/>
      <c r="AA283" s="1197"/>
      <c r="AB283" s="1197"/>
      <c r="AC283" s="1197"/>
      <c r="AD283" s="1197"/>
      <c r="AE283" s="1197"/>
      <c r="AF283" s="1197"/>
      <c r="AG283" s="1197"/>
      <c r="AH283" s="1197"/>
      <c r="AI283" s="1197"/>
      <c r="AJ283" s="1249"/>
      <c r="AK283" s="1191" t="str">
        <f t="shared" si="191"/>
        <v/>
      </c>
      <c r="AL283" s="1192" t="str">
        <f t="shared" si="192"/>
        <v/>
      </c>
      <c r="AM283" s="1192" t="str">
        <f t="shared" si="193"/>
        <v/>
      </c>
      <c r="AN283" s="1193" t="str">
        <f t="shared" si="194"/>
        <v/>
      </c>
      <c r="AO283" s="3399"/>
      <c r="AP283" s="1112"/>
      <c r="AQ283" s="1194">
        <f>+COUNTIF(F283:AJ283,"－")</f>
        <v>0</v>
      </c>
      <c r="AR283" s="1194">
        <f>+COUNTIF(F283:AJ283,"外")</f>
        <v>0</v>
      </c>
    </row>
    <row r="284" spans="2:44" s="1242" customFormat="1" ht="14.25" thickBot="1">
      <c r="B284" s="3394"/>
      <c r="C284" s="3397"/>
      <c r="D284" s="1217"/>
      <c r="E284" s="1218"/>
      <c r="F284" s="1268"/>
      <c r="G284" s="1257"/>
      <c r="H284" s="1257"/>
      <c r="I284" s="1257"/>
      <c r="J284" s="1257"/>
      <c r="K284" s="1257"/>
      <c r="L284" s="1257"/>
      <c r="M284" s="1257"/>
      <c r="N284" s="1257"/>
      <c r="O284" s="1257"/>
      <c r="P284" s="1257"/>
      <c r="Q284" s="1257"/>
      <c r="R284" s="1257"/>
      <c r="S284" s="1257"/>
      <c r="T284" s="1257"/>
      <c r="U284" s="1257"/>
      <c r="V284" s="1257"/>
      <c r="W284" s="1257"/>
      <c r="X284" s="1257"/>
      <c r="Y284" s="1257"/>
      <c r="Z284" s="1257"/>
      <c r="AA284" s="1257"/>
      <c r="AB284" s="1257"/>
      <c r="AC284" s="1257"/>
      <c r="AD284" s="1257"/>
      <c r="AE284" s="1257"/>
      <c r="AF284" s="1257"/>
      <c r="AG284" s="1257"/>
      <c r="AH284" s="1257"/>
      <c r="AI284" s="1257"/>
      <c r="AJ284" s="1269"/>
      <c r="AK284" s="1227" t="str">
        <f t="shared" si="191"/>
        <v/>
      </c>
      <c r="AL284" s="1209" t="str">
        <f t="shared" si="192"/>
        <v/>
      </c>
      <c r="AM284" s="1209" t="str">
        <f t="shared" si="193"/>
        <v/>
      </c>
      <c r="AN284" s="1193" t="str">
        <f t="shared" si="194"/>
        <v/>
      </c>
      <c r="AO284" s="3400"/>
      <c r="AP284" s="1112"/>
      <c r="AQ284" s="1194">
        <f>+COUNTIF(F284:AJ284,"－")</f>
        <v>0</v>
      </c>
      <c r="AR284" s="1194">
        <f>+COUNTIF(F284:AJ284,"外")</f>
        <v>0</v>
      </c>
    </row>
    <row r="285" spans="2:44" ht="14.25" thickBot="1">
      <c r="B285" s="1229"/>
      <c r="C285" s="1230"/>
      <c r="D285" s="1224"/>
      <c r="E285" s="1166"/>
      <c r="F285" s="1190"/>
      <c r="G285" s="1190"/>
      <c r="H285" s="1190"/>
      <c r="I285" s="1190"/>
      <c r="J285" s="1190"/>
      <c r="K285" s="1190"/>
      <c r="L285" s="1190"/>
      <c r="M285" s="1190"/>
      <c r="N285" s="1190"/>
      <c r="O285" s="1190"/>
      <c r="P285" s="1190"/>
      <c r="Q285" s="1190"/>
      <c r="R285" s="1190"/>
      <c r="S285" s="1190"/>
      <c r="T285" s="1190"/>
      <c r="U285" s="1190"/>
      <c r="V285" s="1190"/>
      <c r="W285" s="1190"/>
      <c r="X285" s="1190"/>
      <c r="Y285" s="1190"/>
      <c r="Z285" s="1190"/>
      <c r="AA285" s="1190"/>
      <c r="AB285" s="1190"/>
      <c r="AC285" s="1190"/>
      <c r="AD285" s="1190"/>
      <c r="AE285" s="1190"/>
      <c r="AF285" s="1190"/>
      <c r="AG285" s="1190"/>
      <c r="AH285" s="1190"/>
      <c r="AI285" s="1190"/>
      <c r="AJ285" s="1190"/>
      <c r="AK285" s="1231"/>
      <c r="AL285" s="1232"/>
      <c r="AN285" s="1233" t="s">
        <v>1998</v>
      </c>
      <c r="AO285" s="1234" t="e">
        <f>IF(AO269&gt;=0.285,"OK","NG")</f>
        <v>#DIV/0!</v>
      </c>
      <c r="AQ285" s="1232"/>
      <c r="AR285" s="1232"/>
    </row>
    <row r="286" spans="2:44" s="1242" customFormat="1">
      <c r="E286" s="1261"/>
      <c r="F286" s="1261"/>
      <c r="G286" s="1261"/>
      <c r="H286" s="1261"/>
      <c r="I286" s="1271"/>
      <c r="J286" s="1261"/>
      <c r="K286" s="1261"/>
      <c r="L286" s="1261"/>
      <c r="M286" s="1261"/>
      <c r="N286" s="1261"/>
      <c r="O286" s="1261"/>
      <c r="P286" s="1261"/>
      <c r="Q286" s="1261"/>
      <c r="R286" s="1261"/>
      <c r="S286" s="1261"/>
      <c r="T286" s="1261"/>
      <c r="U286" s="1261"/>
      <c r="V286" s="1261"/>
      <c r="W286" s="1261"/>
      <c r="X286" s="1261"/>
      <c r="Y286" s="1261"/>
      <c r="Z286" s="1261"/>
      <c r="AA286" s="1261"/>
      <c r="AB286" s="1261"/>
      <c r="AC286" s="1261"/>
      <c r="AD286" s="1261"/>
      <c r="AE286" s="1261"/>
      <c r="AF286" s="1261"/>
      <c r="AG286" s="1261"/>
      <c r="AH286" s="1261"/>
      <c r="AI286" s="1261"/>
      <c r="AJ286" s="1261"/>
      <c r="AL286" s="1261"/>
      <c r="AN286" s="1262"/>
    </row>
    <row r="287" spans="2:44" hidden="1">
      <c r="F287" s="1113" t="e">
        <f>YEAR(F290)</f>
        <v>#VALUE!</v>
      </c>
      <c r="G287" s="1113" t="e">
        <f>MONTH(F290)</f>
        <v>#VALUE!</v>
      </c>
    </row>
    <row r="288" spans="2:44">
      <c r="B288" s="3401"/>
      <c r="C288" s="3402"/>
      <c r="D288" s="3403"/>
      <c r="E288" s="1236" t="s">
        <v>1986</v>
      </c>
      <c r="F288" s="3410" t="e">
        <f>F290</f>
        <v>#VALUE!</v>
      </c>
      <c r="G288" s="3411"/>
      <c r="H288" s="3411"/>
      <c r="I288" s="3411"/>
      <c r="J288" s="3411"/>
      <c r="K288" s="3411"/>
      <c r="L288" s="3411"/>
      <c r="M288" s="3411"/>
      <c r="N288" s="3411"/>
      <c r="O288" s="3411"/>
      <c r="P288" s="3411"/>
      <c r="Q288" s="3411"/>
      <c r="R288" s="3411"/>
      <c r="S288" s="3411"/>
      <c r="T288" s="3411"/>
      <c r="U288" s="3411"/>
      <c r="V288" s="3411"/>
      <c r="W288" s="3411"/>
      <c r="X288" s="3411"/>
      <c r="Y288" s="3411"/>
      <c r="Z288" s="3411"/>
      <c r="AA288" s="3411"/>
      <c r="AB288" s="3411"/>
      <c r="AC288" s="3411"/>
      <c r="AD288" s="3411"/>
      <c r="AE288" s="3411"/>
      <c r="AF288" s="3411"/>
      <c r="AG288" s="3411"/>
      <c r="AH288" s="3411"/>
      <c r="AI288" s="3411"/>
      <c r="AJ288" s="3411"/>
      <c r="AK288" s="3413" t="s">
        <v>861</v>
      </c>
      <c r="AL288" s="3416" t="s">
        <v>862</v>
      </c>
      <c r="AM288" s="3419" t="s">
        <v>854</v>
      </c>
      <c r="AN288" s="3367" t="s">
        <v>1987</v>
      </c>
      <c r="AO288" s="3365" t="s">
        <v>1988</v>
      </c>
      <c r="AQ288" s="3388" t="s">
        <v>2007</v>
      </c>
      <c r="AR288" s="3388" t="s">
        <v>890</v>
      </c>
    </row>
    <row r="289" spans="2:44" ht="13.5" hidden="1" customHeight="1">
      <c r="B289" s="3404"/>
      <c r="C289" s="3405"/>
      <c r="D289" s="3406"/>
      <c r="E289" s="1237"/>
      <c r="F289" s="1173" t="e">
        <f>DATE($F287,$G287,1)</f>
        <v>#VALUE!</v>
      </c>
      <c r="G289" s="1173" t="e">
        <f t="shared" ref="G289:AJ289" si="195">F289+1</f>
        <v>#VALUE!</v>
      </c>
      <c r="H289" s="1173" t="e">
        <f t="shared" si="195"/>
        <v>#VALUE!</v>
      </c>
      <c r="I289" s="1173" t="e">
        <f t="shared" si="195"/>
        <v>#VALUE!</v>
      </c>
      <c r="J289" s="1173" t="e">
        <f t="shared" si="195"/>
        <v>#VALUE!</v>
      </c>
      <c r="K289" s="1173" t="e">
        <f t="shared" si="195"/>
        <v>#VALUE!</v>
      </c>
      <c r="L289" s="1173" t="e">
        <f t="shared" si="195"/>
        <v>#VALUE!</v>
      </c>
      <c r="M289" s="1173" t="e">
        <f t="shared" si="195"/>
        <v>#VALUE!</v>
      </c>
      <c r="N289" s="1173" t="e">
        <f t="shared" si="195"/>
        <v>#VALUE!</v>
      </c>
      <c r="O289" s="1173" t="e">
        <f t="shared" si="195"/>
        <v>#VALUE!</v>
      </c>
      <c r="P289" s="1173" t="e">
        <f t="shared" si="195"/>
        <v>#VALUE!</v>
      </c>
      <c r="Q289" s="1173" t="e">
        <f t="shared" si="195"/>
        <v>#VALUE!</v>
      </c>
      <c r="R289" s="1173" t="e">
        <f t="shared" si="195"/>
        <v>#VALUE!</v>
      </c>
      <c r="S289" s="1173" t="e">
        <f t="shared" si="195"/>
        <v>#VALUE!</v>
      </c>
      <c r="T289" s="1173" t="e">
        <f t="shared" si="195"/>
        <v>#VALUE!</v>
      </c>
      <c r="U289" s="1173" t="e">
        <f t="shared" si="195"/>
        <v>#VALUE!</v>
      </c>
      <c r="V289" s="1173" t="e">
        <f t="shared" si="195"/>
        <v>#VALUE!</v>
      </c>
      <c r="W289" s="1173" t="e">
        <f t="shared" si="195"/>
        <v>#VALUE!</v>
      </c>
      <c r="X289" s="1173" t="e">
        <f t="shared" si="195"/>
        <v>#VALUE!</v>
      </c>
      <c r="Y289" s="1173" t="e">
        <f t="shared" si="195"/>
        <v>#VALUE!</v>
      </c>
      <c r="Z289" s="1173" t="e">
        <f t="shared" si="195"/>
        <v>#VALUE!</v>
      </c>
      <c r="AA289" s="1173" t="e">
        <f t="shared" si="195"/>
        <v>#VALUE!</v>
      </c>
      <c r="AB289" s="1173" t="e">
        <f t="shared" si="195"/>
        <v>#VALUE!</v>
      </c>
      <c r="AC289" s="1173" t="e">
        <f t="shared" si="195"/>
        <v>#VALUE!</v>
      </c>
      <c r="AD289" s="1173" t="e">
        <f t="shared" si="195"/>
        <v>#VALUE!</v>
      </c>
      <c r="AE289" s="1173" t="e">
        <f t="shared" si="195"/>
        <v>#VALUE!</v>
      </c>
      <c r="AF289" s="1173" t="e">
        <f t="shared" si="195"/>
        <v>#VALUE!</v>
      </c>
      <c r="AG289" s="1173" t="e">
        <f t="shared" si="195"/>
        <v>#VALUE!</v>
      </c>
      <c r="AH289" s="1173" t="e">
        <f t="shared" si="195"/>
        <v>#VALUE!</v>
      </c>
      <c r="AI289" s="1173" t="e">
        <f t="shared" si="195"/>
        <v>#VALUE!</v>
      </c>
      <c r="AJ289" s="1173" t="e">
        <f t="shared" si="195"/>
        <v>#VALUE!</v>
      </c>
      <c r="AK289" s="3414"/>
      <c r="AL289" s="3417"/>
      <c r="AM289" s="3420"/>
      <c r="AN289" s="3367"/>
      <c r="AO289" s="3365"/>
      <c r="AQ289" s="3388"/>
      <c r="AR289" s="3388"/>
    </row>
    <row r="290" spans="2:44">
      <c r="B290" s="3404"/>
      <c r="C290" s="3405"/>
      <c r="D290" s="3406"/>
      <c r="E290" s="1238" t="s">
        <v>1990</v>
      </c>
      <c r="F290" s="1239" t="e">
        <f>IF(EDATE(F265,1)&gt;$F$7,"",EDATE(F265,1))</f>
        <v>#VALUE!</v>
      </c>
      <c r="G290" s="1173" t="e">
        <f t="shared" ref="G290:AJ290" si="196">IF(G289&gt;$F$7,"",IF(F290=EOMONTH(DATE($F287,$G287,1),0),"",IF(F290="","",F290+1)))</f>
        <v>#VALUE!</v>
      </c>
      <c r="H290" s="1173" t="e">
        <f t="shared" si="196"/>
        <v>#VALUE!</v>
      </c>
      <c r="I290" s="1173" t="e">
        <f t="shared" si="196"/>
        <v>#VALUE!</v>
      </c>
      <c r="J290" s="1173" t="e">
        <f t="shared" si="196"/>
        <v>#VALUE!</v>
      </c>
      <c r="K290" s="1173" t="e">
        <f t="shared" si="196"/>
        <v>#VALUE!</v>
      </c>
      <c r="L290" s="1173" t="e">
        <f t="shared" si="196"/>
        <v>#VALUE!</v>
      </c>
      <c r="M290" s="1173" t="e">
        <f t="shared" si="196"/>
        <v>#VALUE!</v>
      </c>
      <c r="N290" s="1173" t="e">
        <f t="shared" si="196"/>
        <v>#VALUE!</v>
      </c>
      <c r="O290" s="1173" t="e">
        <f t="shared" si="196"/>
        <v>#VALUE!</v>
      </c>
      <c r="P290" s="1173" t="e">
        <f t="shared" si="196"/>
        <v>#VALUE!</v>
      </c>
      <c r="Q290" s="1173" t="e">
        <f t="shared" si="196"/>
        <v>#VALUE!</v>
      </c>
      <c r="R290" s="1173" t="e">
        <f t="shared" si="196"/>
        <v>#VALUE!</v>
      </c>
      <c r="S290" s="1173" t="e">
        <f t="shared" si="196"/>
        <v>#VALUE!</v>
      </c>
      <c r="T290" s="1173" t="e">
        <f t="shared" si="196"/>
        <v>#VALUE!</v>
      </c>
      <c r="U290" s="1173" t="e">
        <f t="shared" si="196"/>
        <v>#VALUE!</v>
      </c>
      <c r="V290" s="1173" t="e">
        <f t="shared" si="196"/>
        <v>#VALUE!</v>
      </c>
      <c r="W290" s="1173" t="e">
        <f t="shared" si="196"/>
        <v>#VALUE!</v>
      </c>
      <c r="X290" s="1173" t="e">
        <f t="shared" si="196"/>
        <v>#VALUE!</v>
      </c>
      <c r="Y290" s="1173" t="e">
        <f t="shared" si="196"/>
        <v>#VALUE!</v>
      </c>
      <c r="Z290" s="1173" t="e">
        <f t="shared" si="196"/>
        <v>#VALUE!</v>
      </c>
      <c r="AA290" s="1173" t="e">
        <f t="shared" si="196"/>
        <v>#VALUE!</v>
      </c>
      <c r="AB290" s="1173" t="e">
        <f t="shared" si="196"/>
        <v>#VALUE!</v>
      </c>
      <c r="AC290" s="1173" t="e">
        <f t="shared" si="196"/>
        <v>#VALUE!</v>
      </c>
      <c r="AD290" s="1173" t="e">
        <f t="shared" si="196"/>
        <v>#VALUE!</v>
      </c>
      <c r="AE290" s="1173" t="e">
        <f t="shared" si="196"/>
        <v>#VALUE!</v>
      </c>
      <c r="AF290" s="1173" t="e">
        <f t="shared" si="196"/>
        <v>#VALUE!</v>
      </c>
      <c r="AG290" s="1173" t="e">
        <f t="shared" si="196"/>
        <v>#VALUE!</v>
      </c>
      <c r="AH290" s="1173" t="e">
        <f t="shared" si="196"/>
        <v>#VALUE!</v>
      </c>
      <c r="AI290" s="1173" t="e">
        <f t="shared" si="196"/>
        <v>#VALUE!</v>
      </c>
      <c r="AJ290" s="1173" t="e">
        <f t="shared" si="196"/>
        <v>#VALUE!</v>
      </c>
      <c r="AK290" s="3414"/>
      <c r="AL290" s="3417"/>
      <c r="AM290" s="3420"/>
      <c r="AN290" s="3367"/>
      <c r="AO290" s="3365"/>
      <c r="AQ290" s="3388"/>
      <c r="AR290" s="3388"/>
    </row>
    <row r="291" spans="2:44" s="1242" customFormat="1">
      <c r="B291" s="3407"/>
      <c r="C291" s="3408"/>
      <c r="D291" s="3409"/>
      <c r="E291" s="1240" t="s">
        <v>846</v>
      </c>
      <c r="F291" s="1241" t="str">
        <f>IFERROR(TEXT(WEEKDAY(+F290),"aaa"),"")</f>
        <v/>
      </c>
      <c r="G291" s="1241" t="str">
        <f t="shared" ref="G291:AJ291" si="197">IFERROR(TEXT(WEEKDAY(+G290),"aaa"),"")</f>
        <v/>
      </c>
      <c r="H291" s="1241" t="str">
        <f t="shared" si="197"/>
        <v/>
      </c>
      <c r="I291" s="1241" t="str">
        <f t="shared" si="197"/>
        <v/>
      </c>
      <c r="J291" s="1241" t="str">
        <f t="shared" si="197"/>
        <v/>
      </c>
      <c r="K291" s="1241" t="str">
        <f t="shared" si="197"/>
        <v/>
      </c>
      <c r="L291" s="1241" t="str">
        <f t="shared" si="197"/>
        <v/>
      </c>
      <c r="M291" s="1241" t="str">
        <f t="shared" si="197"/>
        <v/>
      </c>
      <c r="N291" s="1241" t="str">
        <f t="shared" si="197"/>
        <v/>
      </c>
      <c r="O291" s="1241" t="str">
        <f t="shared" si="197"/>
        <v/>
      </c>
      <c r="P291" s="1241" t="str">
        <f t="shared" si="197"/>
        <v/>
      </c>
      <c r="Q291" s="1241" t="str">
        <f t="shared" si="197"/>
        <v/>
      </c>
      <c r="R291" s="1241" t="str">
        <f t="shared" si="197"/>
        <v/>
      </c>
      <c r="S291" s="1241" t="str">
        <f t="shared" si="197"/>
        <v/>
      </c>
      <c r="T291" s="1241" t="str">
        <f t="shared" si="197"/>
        <v/>
      </c>
      <c r="U291" s="1241" t="str">
        <f t="shared" si="197"/>
        <v/>
      </c>
      <c r="V291" s="1241" t="str">
        <f t="shared" si="197"/>
        <v/>
      </c>
      <c r="W291" s="1241" t="str">
        <f t="shared" si="197"/>
        <v/>
      </c>
      <c r="X291" s="1241" t="str">
        <f t="shared" si="197"/>
        <v/>
      </c>
      <c r="Y291" s="1241" t="str">
        <f t="shared" si="197"/>
        <v/>
      </c>
      <c r="Z291" s="1241" t="str">
        <f t="shared" si="197"/>
        <v/>
      </c>
      <c r="AA291" s="1241" t="str">
        <f t="shared" si="197"/>
        <v/>
      </c>
      <c r="AB291" s="1241" t="str">
        <f t="shared" si="197"/>
        <v/>
      </c>
      <c r="AC291" s="1241" t="str">
        <f t="shared" si="197"/>
        <v/>
      </c>
      <c r="AD291" s="1241" t="str">
        <f t="shared" si="197"/>
        <v/>
      </c>
      <c r="AE291" s="1241" t="str">
        <f t="shared" si="197"/>
        <v/>
      </c>
      <c r="AF291" s="1241" t="str">
        <f t="shared" si="197"/>
        <v/>
      </c>
      <c r="AG291" s="1241" t="str">
        <f t="shared" si="197"/>
        <v/>
      </c>
      <c r="AH291" s="1241" t="str">
        <f t="shared" si="197"/>
        <v/>
      </c>
      <c r="AI291" s="1241" t="str">
        <f t="shared" si="197"/>
        <v/>
      </c>
      <c r="AJ291" s="1241" t="str">
        <f t="shared" si="197"/>
        <v/>
      </c>
      <c r="AK291" s="3414"/>
      <c r="AL291" s="3417"/>
      <c r="AM291" s="3420"/>
      <c r="AN291" s="3367"/>
      <c r="AO291" s="3365"/>
      <c r="AP291" s="1112"/>
      <c r="AQ291" s="3388"/>
      <c r="AR291" s="3388"/>
    </row>
    <row r="292" spans="2:44" s="1242" customFormat="1" ht="21" customHeight="1">
      <c r="B292" s="1243" t="s">
        <v>1991</v>
      </c>
      <c r="C292" s="1244" t="s">
        <v>1992</v>
      </c>
      <c r="D292" s="1180" t="s">
        <v>1997</v>
      </c>
      <c r="E292" s="1181" t="s">
        <v>1994</v>
      </c>
      <c r="F292" s="1182" t="s">
        <v>891</v>
      </c>
      <c r="G292" s="1183" t="s">
        <v>891</v>
      </c>
      <c r="H292" s="1183" t="s">
        <v>891</v>
      </c>
      <c r="I292" s="1183" t="s">
        <v>891</v>
      </c>
      <c r="J292" s="1183" t="s">
        <v>891</v>
      </c>
      <c r="K292" s="1183" t="s">
        <v>891</v>
      </c>
      <c r="L292" s="1183" t="s">
        <v>891</v>
      </c>
      <c r="M292" s="1183" t="s">
        <v>891</v>
      </c>
      <c r="N292" s="1183" t="s">
        <v>891</v>
      </c>
      <c r="O292" s="1183" t="s">
        <v>891</v>
      </c>
      <c r="P292" s="1183" t="s">
        <v>891</v>
      </c>
      <c r="Q292" s="1183" t="s">
        <v>891</v>
      </c>
      <c r="R292" s="1183" t="s">
        <v>891</v>
      </c>
      <c r="S292" s="1183" t="s">
        <v>891</v>
      </c>
      <c r="T292" s="1183" t="s">
        <v>891</v>
      </c>
      <c r="U292" s="1183" t="s">
        <v>891</v>
      </c>
      <c r="V292" s="1183" t="s">
        <v>891</v>
      </c>
      <c r="W292" s="1183" t="s">
        <v>891</v>
      </c>
      <c r="X292" s="1183" t="s">
        <v>891</v>
      </c>
      <c r="Y292" s="1183" t="s">
        <v>891</v>
      </c>
      <c r="Z292" s="1183" t="s">
        <v>891</v>
      </c>
      <c r="AA292" s="1183" t="s">
        <v>891</v>
      </c>
      <c r="AB292" s="1183" t="s">
        <v>891</v>
      </c>
      <c r="AC292" s="1183" t="s">
        <v>891</v>
      </c>
      <c r="AD292" s="1183" t="s">
        <v>891</v>
      </c>
      <c r="AE292" s="1183" t="s">
        <v>891</v>
      </c>
      <c r="AF292" s="1183" t="s">
        <v>891</v>
      </c>
      <c r="AG292" s="1183" t="s">
        <v>891</v>
      </c>
      <c r="AH292" s="1183" t="s">
        <v>891</v>
      </c>
      <c r="AI292" s="1183" t="s">
        <v>891</v>
      </c>
      <c r="AJ292" s="1265" t="s">
        <v>891</v>
      </c>
      <c r="AK292" s="3415"/>
      <c r="AL292" s="3418"/>
      <c r="AM292" s="3421"/>
      <c r="AN292" s="1185" t="s">
        <v>2004</v>
      </c>
      <c r="AO292" s="1184" t="s">
        <v>889</v>
      </c>
      <c r="AP292" s="1112"/>
      <c r="AQ292" s="3389"/>
      <c r="AR292" s="3389"/>
    </row>
    <row r="293" spans="2:44" s="1242" customFormat="1" ht="13.5" customHeight="1">
      <c r="B293" s="3392" t="s">
        <v>856</v>
      </c>
      <c r="C293" s="3395" t="s">
        <v>857</v>
      </c>
      <c r="D293" s="1186" t="s">
        <v>1981</v>
      </c>
      <c r="E293" s="1187"/>
      <c r="F293" s="1266"/>
      <c r="G293" s="1252"/>
      <c r="H293" s="1252"/>
      <c r="I293" s="1252"/>
      <c r="J293" s="1252"/>
      <c r="K293" s="1252"/>
      <c r="L293" s="1252"/>
      <c r="M293" s="1252"/>
      <c r="N293" s="1252"/>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67"/>
      <c r="AK293" s="1191">
        <f>IF(D293="","",COUNT($F$290:$AJ$290)-AL293)</f>
        <v>0</v>
      </c>
      <c r="AL293" s="1192">
        <f>IF(D293="","",AQ293+AR293)</f>
        <v>0</v>
      </c>
      <c r="AM293" s="1192">
        <f>IF(D293="","",COUNTIF(F293:AJ293,"休"))</f>
        <v>0</v>
      </c>
      <c r="AN293" s="1193" t="str">
        <f>IF(D293="","",IFERROR(ROUND(AM293/AK293,3),""))</f>
        <v/>
      </c>
      <c r="AO293" s="3398" t="e">
        <f>ROUND(AVERAGE(AN293:AN308),3)</f>
        <v>#DIV/0!</v>
      </c>
      <c r="AP293" s="1112"/>
      <c r="AQ293" s="1194">
        <f>+COUNTIF(F293:AJ293,"－")</f>
        <v>0</v>
      </c>
      <c r="AR293" s="1194">
        <f>+COUNTIF(F293:AJ293,"外")</f>
        <v>0</v>
      </c>
    </row>
    <row r="294" spans="2:44" s="1242" customFormat="1" ht="13.5" customHeight="1">
      <c r="B294" s="3393"/>
      <c r="C294" s="3396"/>
      <c r="D294" s="1195" t="s">
        <v>1982</v>
      </c>
      <c r="E294" s="1187"/>
      <c r="F294" s="1196"/>
      <c r="G294" s="1197"/>
      <c r="H294" s="1197"/>
      <c r="I294" s="1197"/>
      <c r="J294" s="1197"/>
      <c r="K294" s="1197"/>
      <c r="L294" s="1197"/>
      <c r="M294" s="1197"/>
      <c r="N294" s="1197"/>
      <c r="O294" s="1197"/>
      <c r="P294" s="1197"/>
      <c r="Q294" s="1197"/>
      <c r="R294" s="1197"/>
      <c r="S294" s="1197"/>
      <c r="T294" s="1197"/>
      <c r="U294" s="1197"/>
      <c r="V294" s="1197"/>
      <c r="W294" s="1197"/>
      <c r="X294" s="1197"/>
      <c r="Y294" s="1197"/>
      <c r="Z294" s="1197"/>
      <c r="AA294" s="1197"/>
      <c r="AB294" s="1197"/>
      <c r="AC294" s="1197"/>
      <c r="AD294" s="1197"/>
      <c r="AE294" s="1197"/>
      <c r="AF294" s="1197"/>
      <c r="AG294" s="1197"/>
      <c r="AH294" s="1197"/>
      <c r="AI294" s="1197"/>
      <c r="AJ294" s="1249"/>
      <c r="AK294" s="1191">
        <f t="shared" ref="AK294:AK298" si="198">IF(D294="","",COUNT($F$290:$AJ$290)-AL294)</f>
        <v>0</v>
      </c>
      <c r="AL294" s="1192">
        <f t="shared" ref="AL294:AL298" si="199">IF(D294="","",AQ294+AR294)</f>
        <v>0</v>
      </c>
      <c r="AM294" s="1192">
        <f t="shared" ref="AM294:AM298" si="200">IF(D294="","",COUNTIF(F294:AJ294,"休"))</f>
        <v>0</v>
      </c>
      <c r="AN294" s="1193" t="str">
        <f t="shared" ref="AN294:AN298" si="201">IF(D294="","",IFERROR(ROUND(AM294/AK294,3),""))</f>
        <v/>
      </c>
      <c r="AO294" s="3399"/>
      <c r="AP294" s="1112"/>
      <c r="AQ294" s="1194">
        <f>+COUNTIF(F294:AJ294,"－")</f>
        <v>0</v>
      </c>
      <c r="AR294" s="1194">
        <f>+COUNTIF(F294:AJ294,"外")</f>
        <v>0</v>
      </c>
    </row>
    <row r="295" spans="2:44" s="1242" customFormat="1">
      <c r="B295" s="3393"/>
      <c r="C295" s="3396"/>
      <c r="D295" s="1201" t="s">
        <v>1983</v>
      </c>
      <c r="E295" s="1187"/>
      <c r="F295" s="1196"/>
      <c r="G295" s="1197"/>
      <c r="H295" s="1197"/>
      <c r="I295" s="1197"/>
      <c r="J295" s="1197"/>
      <c r="K295" s="1197"/>
      <c r="L295" s="1197"/>
      <c r="M295" s="1197"/>
      <c r="N295" s="1197"/>
      <c r="O295" s="1197"/>
      <c r="P295" s="1197"/>
      <c r="Q295" s="1197"/>
      <c r="R295" s="1197"/>
      <c r="S295" s="1197"/>
      <c r="T295" s="1197"/>
      <c r="U295" s="1197"/>
      <c r="V295" s="1197"/>
      <c r="W295" s="1197"/>
      <c r="X295" s="1197"/>
      <c r="Y295" s="1197"/>
      <c r="Z295" s="1197"/>
      <c r="AA295" s="1197"/>
      <c r="AB295" s="1197"/>
      <c r="AC295" s="1197"/>
      <c r="AD295" s="1197"/>
      <c r="AE295" s="1197"/>
      <c r="AF295" s="1197"/>
      <c r="AG295" s="1197"/>
      <c r="AH295" s="1197"/>
      <c r="AI295" s="1197"/>
      <c r="AJ295" s="1249"/>
      <c r="AK295" s="1191">
        <f t="shared" si="198"/>
        <v>0</v>
      </c>
      <c r="AL295" s="1192">
        <f t="shared" si="199"/>
        <v>0</v>
      </c>
      <c r="AM295" s="1192">
        <f t="shared" si="200"/>
        <v>0</v>
      </c>
      <c r="AN295" s="1193" t="str">
        <f t="shared" si="201"/>
        <v/>
      </c>
      <c r="AO295" s="3399"/>
      <c r="AP295" s="1112"/>
      <c r="AQ295" s="1194">
        <f>+COUNTIF(F295:AJ295,"－")</f>
        <v>0</v>
      </c>
      <c r="AR295" s="1194">
        <f t="shared" ref="AR295:AR298" si="202">+COUNTIF(F295:AJ295,"外")</f>
        <v>0</v>
      </c>
    </row>
    <row r="296" spans="2:44" s="1242" customFormat="1">
      <c r="B296" s="3393"/>
      <c r="C296" s="3396"/>
      <c r="D296" s="1201" t="s">
        <v>1984</v>
      </c>
      <c r="E296" s="1202"/>
      <c r="F296" s="1196"/>
      <c r="G296" s="1197"/>
      <c r="H296" s="1197"/>
      <c r="I296" s="1197"/>
      <c r="J296" s="1197"/>
      <c r="K296" s="1197"/>
      <c r="L296" s="1197"/>
      <c r="M296" s="1197"/>
      <c r="N296" s="1197"/>
      <c r="O296" s="1197"/>
      <c r="P296" s="1197"/>
      <c r="Q296" s="1197"/>
      <c r="R296" s="1197"/>
      <c r="S296" s="1197"/>
      <c r="T296" s="1197"/>
      <c r="U296" s="1197"/>
      <c r="V296" s="1197"/>
      <c r="W296" s="1197"/>
      <c r="X296" s="1197"/>
      <c r="Y296" s="1197"/>
      <c r="Z296" s="1197"/>
      <c r="AA296" s="1197"/>
      <c r="AB296" s="1197"/>
      <c r="AC296" s="1197"/>
      <c r="AD296" s="1197"/>
      <c r="AE296" s="1197"/>
      <c r="AF296" s="1197"/>
      <c r="AG296" s="1197"/>
      <c r="AH296" s="1197"/>
      <c r="AI296" s="1197"/>
      <c r="AJ296" s="1249"/>
      <c r="AK296" s="1191">
        <f t="shared" si="198"/>
        <v>0</v>
      </c>
      <c r="AL296" s="1192">
        <f t="shared" si="199"/>
        <v>0</v>
      </c>
      <c r="AM296" s="1192">
        <f t="shared" si="200"/>
        <v>0</v>
      </c>
      <c r="AN296" s="1193" t="str">
        <f t="shared" si="201"/>
        <v/>
      </c>
      <c r="AO296" s="3399"/>
      <c r="AP296" s="1112"/>
      <c r="AQ296" s="1194">
        <f>+COUNTIF(F296:AJ296,"－")</f>
        <v>0</v>
      </c>
      <c r="AR296" s="1194">
        <f t="shared" si="202"/>
        <v>0</v>
      </c>
    </row>
    <row r="297" spans="2:44" s="1242" customFormat="1">
      <c r="B297" s="3393"/>
      <c r="C297" s="3396"/>
      <c r="D297" s="1201" t="s">
        <v>1985</v>
      </c>
      <c r="E297" s="1187"/>
      <c r="F297" s="1196"/>
      <c r="G297" s="1197"/>
      <c r="H297" s="1197"/>
      <c r="I297" s="1197"/>
      <c r="J297" s="1197"/>
      <c r="K297" s="1197"/>
      <c r="L297" s="1197"/>
      <c r="M297" s="1197"/>
      <c r="N297" s="1197"/>
      <c r="O297" s="1197"/>
      <c r="P297" s="1197"/>
      <c r="Q297" s="1197"/>
      <c r="R297" s="1197"/>
      <c r="S297" s="1197"/>
      <c r="T297" s="1197"/>
      <c r="U297" s="1197"/>
      <c r="V297" s="1197"/>
      <c r="W297" s="1197"/>
      <c r="X297" s="1197"/>
      <c r="Y297" s="1197"/>
      <c r="Z297" s="1197"/>
      <c r="AA297" s="1197"/>
      <c r="AB297" s="1197"/>
      <c r="AC297" s="1197"/>
      <c r="AD297" s="1197"/>
      <c r="AE297" s="1197"/>
      <c r="AF297" s="1197"/>
      <c r="AG297" s="1197"/>
      <c r="AH297" s="1197"/>
      <c r="AI297" s="1197"/>
      <c r="AJ297" s="1249"/>
      <c r="AK297" s="1191">
        <f t="shared" si="198"/>
        <v>0</v>
      </c>
      <c r="AL297" s="1192">
        <f t="shared" si="199"/>
        <v>0</v>
      </c>
      <c r="AM297" s="1192">
        <f t="shared" si="200"/>
        <v>0</v>
      </c>
      <c r="AN297" s="1193" t="str">
        <f t="shared" si="201"/>
        <v/>
      </c>
      <c r="AO297" s="3399"/>
      <c r="AP297" s="1112"/>
      <c r="AQ297" s="1194">
        <f t="shared" ref="AQ297:AQ298" si="203">+COUNTIF(F297:AJ297,"－")</f>
        <v>0</v>
      </c>
      <c r="AR297" s="1194">
        <f t="shared" si="202"/>
        <v>0</v>
      </c>
    </row>
    <row r="298" spans="2:44" s="1242" customFormat="1">
      <c r="B298" s="3394"/>
      <c r="C298" s="3397"/>
      <c r="D298" s="1203">
        <f>E$29</f>
        <v>0</v>
      </c>
      <c r="E298" s="1204"/>
      <c r="F298" s="1268"/>
      <c r="G298" s="1257"/>
      <c r="H298" s="1257"/>
      <c r="I298" s="1257"/>
      <c r="J298" s="1257"/>
      <c r="K298" s="1257"/>
      <c r="L298" s="1257"/>
      <c r="M298" s="1257"/>
      <c r="N298" s="1257"/>
      <c r="O298" s="1257"/>
      <c r="P298" s="1257"/>
      <c r="Q298" s="1257"/>
      <c r="R298" s="1257"/>
      <c r="S298" s="1257"/>
      <c r="T298" s="1257"/>
      <c r="U298" s="1257"/>
      <c r="V298" s="1257"/>
      <c r="W298" s="1257"/>
      <c r="X298" s="1257"/>
      <c r="Y298" s="1257"/>
      <c r="Z298" s="1257"/>
      <c r="AA298" s="1257"/>
      <c r="AB298" s="1257"/>
      <c r="AC298" s="1257"/>
      <c r="AD298" s="1257"/>
      <c r="AE298" s="1257"/>
      <c r="AF298" s="1257"/>
      <c r="AG298" s="1257"/>
      <c r="AH298" s="1257"/>
      <c r="AI298" s="1257"/>
      <c r="AJ298" s="1269"/>
      <c r="AK298" s="1191">
        <f t="shared" si="198"/>
        <v>0</v>
      </c>
      <c r="AL298" s="1192">
        <f t="shared" si="199"/>
        <v>0</v>
      </c>
      <c r="AM298" s="1209">
        <f t="shared" si="200"/>
        <v>0</v>
      </c>
      <c r="AN298" s="1193" t="str">
        <f t="shared" si="201"/>
        <v/>
      </c>
      <c r="AO298" s="3399"/>
      <c r="AP298" s="1112"/>
      <c r="AQ298" s="1194">
        <f t="shared" si="203"/>
        <v>0</v>
      </c>
      <c r="AR298" s="1194">
        <f t="shared" si="202"/>
        <v>0</v>
      </c>
    </row>
    <row r="299" spans="2:44" s="1242" customFormat="1" ht="15">
      <c r="B299" s="3392" t="s">
        <v>858</v>
      </c>
      <c r="C299" s="3395" t="s">
        <v>859</v>
      </c>
      <c r="D299" s="1180" t="s">
        <v>1993</v>
      </c>
      <c r="E299" s="1210" t="s">
        <v>1994</v>
      </c>
      <c r="F299" s="1182" t="s">
        <v>2012</v>
      </c>
      <c r="G299" s="1183" t="s">
        <v>2012</v>
      </c>
      <c r="H299" s="1183" t="s">
        <v>2012</v>
      </c>
      <c r="I299" s="1183" t="s">
        <v>2012</v>
      </c>
      <c r="J299" s="1183" t="s">
        <v>2012</v>
      </c>
      <c r="K299" s="1183" t="s">
        <v>2012</v>
      </c>
      <c r="L299" s="1183" t="s">
        <v>2012</v>
      </c>
      <c r="M299" s="1183" t="s">
        <v>2012</v>
      </c>
      <c r="N299" s="1183" t="s">
        <v>2012</v>
      </c>
      <c r="O299" s="1183" t="s">
        <v>2012</v>
      </c>
      <c r="P299" s="1183" t="s">
        <v>2012</v>
      </c>
      <c r="Q299" s="1183" t="s">
        <v>2012</v>
      </c>
      <c r="R299" s="1183" t="s">
        <v>2012</v>
      </c>
      <c r="S299" s="1183" t="s">
        <v>2012</v>
      </c>
      <c r="T299" s="1183" t="s">
        <v>2012</v>
      </c>
      <c r="U299" s="1183" t="s">
        <v>2010</v>
      </c>
      <c r="V299" s="1183" t="s">
        <v>2012</v>
      </c>
      <c r="W299" s="1183" t="s">
        <v>2012</v>
      </c>
      <c r="X299" s="1183" t="s">
        <v>2012</v>
      </c>
      <c r="Y299" s="1183" t="s">
        <v>2012</v>
      </c>
      <c r="Z299" s="1183" t="s">
        <v>2012</v>
      </c>
      <c r="AA299" s="1183" t="s">
        <v>2012</v>
      </c>
      <c r="AB299" s="1183" t="s">
        <v>2012</v>
      </c>
      <c r="AC299" s="1183" t="s">
        <v>2012</v>
      </c>
      <c r="AD299" s="1183" t="s">
        <v>2012</v>
      </c>
      <c r="AE299" s="1183" t="s">
        <v>2010</v>
      </c>
      <c r="AF299" s="1183" t="s">
        <v>2012</v>
      </c>
      <c r="AG299" s="1183" t="s">
        <v>2012</v>
      </c>
      <c r="AH299" s="1183" t="s">
        <v>2012</v>
      </c>
      <c r="AI299" s="1183" t="s">
        <v>2013</v>
      </c>
      <c r="AJ299" s="1265" t="s">
        <v>2012</v>
      </c>
      <c r="AK299" s="1212"/>
      <c r="AL299" s="1194"/>
      <c r="AM299" s="1213"/>
      <c r="AN299" s="1214"/>
      <c r="AO299" s="3399"/>
      <c r="AP299" s="1112"/>
      <c r="AQ299" s="1116"/>
      <c r="AR299" s="1116"/>
    </row>
    <row r="300" spans="2:44" s="1242" customFormat="1">
      <c r="B300" s="3393"/>
      <c r="C300" s="3396"/>
      <c r="D300" s="1215" t="s">
        <v>1981</v>
      </c>
      <c r="E300" s="1187"/>
      <c r="F300" s="1256"/>
      <c r="G300" s="1207"/>
      <c r="H300" s="1207"/>
      <c r="I300" s="1207"/>
      <c r="J300" s="1207"/>
      <c r="K300" s="1207"/>
      <c r="L300" s="1207"/>
      <c r="M300" s="1207"/>
      <c r="N300" s="1207"/>
      <c r="O300" s="1207"/>
      <c r="P300" s="1207"/>
      <c r="Q300" s="1207"/>
      <c r="R300" s="1207"/>
      <c r="S300" s="1207"/>
      <c r="T300" s="1207"/>
      <c r="U300" s="1207"/>
      <c r="V300" s="1207"/>
      <c r="W300" s="1207"/>
      <c r="X300" s="1207"/>
      <c r="Y300" s="1207"/>
      <c r="Z300" s="1207"/>
      <c r="AA300" s="1207"/>
      <c r="AB300" s="1207"/>
      <c r="AC300" s="1207"/>
      <c r="AD300" s="1207"/>
      <c r="AE300" s="1207"/>
      <c r="AF300" s="1207"/>
      <c r="AG300" s="1207"/>
      <c r="AH300" s="1207"/>
      <c r="AI300" s="1207"/>
      <c r="AJ300" s="1270"/>
      <c r="AK300" s="1191">
        <f>IF(D300="","",COUNT($F$290:$AJ$290)-AL300)</f>
        <v>0</v>
      </c>
      <c r="AL300" s="1192">
        <f>IF(D300="","",AQ300+AR300)</f>
        <v>0</v>
      </c>
      <c r="AM300" s="1192">
        <f>IF(D300="","",COUNTIF(F300:AJ300,"休"))</f>
        <v>0</v>
      </c>
      <c r="AN300" s="1193" t="str">
        <f>IF(D300="","",IFERROR(ROUND(AM300/AK300,3),""))</f>
        <v/>
      </c>
      <c r="AO300" s="3399"/>
      <c r="AP300" s="1112"/>
      <c r="AQ300" s="1194">
        <f>+COUNTIF(F300:AJ300,"－")</f>
        <v>0</v>
      </c>
      <c r="AR300" s="1194">
        <f>+COUNTIF(F300:AJ300,"外")</f>
        <v>0</v>
      </c>
    </row>
    <row r="301" spans="2:44" s="1242" customFormat="1">
      <c r="B301" s="3393"/>
      <c r="C301" s="3396"/>
      <c r="D301" s="1195" t="s">
        <v>1982</v>
      </c>
      <c r="E301" s="1216"/>
      <c r="F301" s="1196"/>
      <c r="G301" s="1197"/>
      <c r="H301" s="1197"/>
      <c r="I301" s="1197"/>
      <c r="J301" s="1197"/>
      <c r="K301" s="1197"/>
      <c r="L301" s="1197"/>
      <c r="M301" s="1197"/>
      <c r="N301" s="1197"/>
      <c r="O301" s="1197"/>
      <c r="P301" s="1197"/>
      <c r="Q301" s="1197"/>
      <c r="R301" s="1197"/>
      <c r="S301" s="1197"/>
      <c r="T301" s="1197"/>
      <c r="U301" s="1197"/>
      <c r="V301" s="1197"/>
      <c r="W301" s="1197"/>
      <c r="X301" s="1197"/>
      <c r="Y301" s="1197"/>
      <c r="Z301" s="1197"/>
      <c r="AA301" s="1197"/>
      <c r="AB301" s="1197"/>
      <c r="AC301" s="1197"/>
      <c r="AD301" s="1197"/>
      <c r="AE301" s="1197"/>
      <c r="AF301" s="1197"/>
      <c r="AG301" s="1197"/>
      <c r="AH301" s="1197"/>
      <c r="AI301" s="1197"/>
      <c r="AJ301" s="1249"/>
      <c r="AK301" s="1191">
        <f t="shared" ref="AK301:AK303" si="204">IF(D301="","",COUNT($F$290:$AJ$290)-AL301)</f>
        <v>0</v>
      </c>
      <c r="AL301" s="1192">
        <f t="shared" ref="AL301:AL303" si="205">IF(D301="","",AQ301+AR301)</f>
        <v>0</v>
      </c>
      <c r="AM301" s="1192">
        <f t="shared" ref="AM301:AM303" si="206">IF(D301="","",COUNTIF(F301:AJ301,"休"))</f>
        <v>0</v>
      </c>
      <c r="AN301" s="1193" t="str">
        <f t="shared" ref="AN301:AN303" si="207">IF(D301="","",IFERROR(ROUND(AM301/AK301,3),""))</f>
        <v/>
      </c>
      <c r="AO301" s="3399"/>
      <c r="AP301" s="1112"/>
      <c r="AQ301" s="1194">
        <f>+COUNTIF(F301:AJ301,"－")</f>
        <v>0</v>
      </c>
      <c r="AR301" s="1194">
        <f>+COUNTIF(F301:AJ301,"外")</f>
        <v>0</v>
      </c>
    </row>
    <row r="302" spans="2:44" s="1242" customFormat="1">
      <c r="B302" s="3393"/>
      <c r="C302" s="3396"/>
      <c r="D302" s="1112"/>
      <c r="E302" s="1216"/>
      <c r="F302" s="1196"/>
      <c r="G302" s="1197"/>
      <c r="H302" s="1197"/>
      <c r="I302" s="1197"/>
      <c r="J302" s="1197"/>
      <c r="K302" s="1197"/>
      <c r="L302" s="1197"/>
      <c r="M302" s="1197"/>
      <c r="N302" s="1197"/>
      <c r="O302" s="1197"/>
      <c r="P302" s="1197"/>
      <c r="Q302" s="1197"/>
      <c r="R302" s="1197"/>
      <c r="S302" s="1197"/>
      <c r="T302" s="1197"/>
      <c r="U302" s="1197"/>
      <c r="V302" s="1197"/>
      <c r="W302" s="1197"/>
      <c r="X302" s="1197"/>
      <c r="Y302" s="1197"/>
      <c r="Z302" s="1197"/>
      <c r="AA302" s="1197"/>
      <c r="AB302" s="1197"/>
      <c r="AC302" s="1197"/>
      <c r="AD302" s="1197"/>
      <c r="AE302" s="1197"/>
      <c r="AF302" s="1197"/>
      <c r="AG302" s="1197"/>
      <c r="AH302" s="1197"/>
      <c r="AI302" s="1197"/>
      <c r="AJ302" s="1249"/>
      <c r="AK302" s="1191" t="str">
        <f t="shared" si="204"/>
        <v/>
      </c>
      <c r="AL302" s="1192" t="str">
        <f t="shared" si="205"/>
        <v/>
      </c>
      <c r="AM302" s="1192" t="str">
        <f t="shared" si="206"/>
        <v/>
      </c>
      <c r="AN302" s="1193" t="str">
        <f t="shared" si="207"/>
        <v/>
      </c>
      <c r="AO302" s="3399"/>
      <c r="AP302" s="1112"/>
      <c r="AQ302" s="1194">
        <f>+COUNTIF(F302:AJ302,"－")</f>
        <v>0</v>
      </c>
      <c r="AR302" s="1194">
        <f>+COUNTIF(F302:AJ302,"外")</f>
        <v>0</v>
      </c>
    </row>
    <row r="303" spans="2:44" s="1242" customFormat="1">
      <c r="B303" s="3393"/>
      <c r="C303" s="3397"/>
      <c r="D303" s="1217"/>
      <c r="E303" s="1218"/>
      <c r="F303" s="1268"/>
      <c r="G303" s="1257"/>
      <c r="H303" s="1257"/>
      <c r="I303" s="1257"/>
      <c r="J303" s="1257"/>
      <c r="K303" s="1257"/>
      <c r="L303" s="1257"/>
      <c r="M303" s="1257"/>
      <c r="N303" s="1257"/>
      <c r="O303" s="1257"/>
      <c r="P303" s="1257"/>
      <c r="Q303" s="1257"/>
      <c r="R303" s="1257"/>
      <c r="S303" s="1257"/>
      <c r="T303" s="1257"/>
      <c r="U303" s="1257"/>
      <c r="V303" s="1257"/>
      <c r="W303" s="1257"/>
      <c r="X303" s="1257"/>
      <c r="Y303" s="1257"/>
      <c r="Z303" s="1257"/>
      <c r="AA303" s="1257"/>
      <c r="AB303" s="1257"/>
      <c r="AC303" s="1257"/>
      <c r="AD303" s="1257"/>
      <c r="AE303" s="1257"/>
      <c r="AF303" s="1257"/>
      <c r="AG303" s="1257"/>
      <c r="AH303" s="1257"/>
      <c r="AI303" s="1257"/>
      <c r="AJ303" s="1269"/>
      <c r="AK303" s="1191" t="str">
        <f t="shared" si="204"/>
        <v/>
      </c>
      <c r="AL303" s="1192" t="str">
        <f t="shared" si="205"/>
        <v/>
      </c>
      <c r="AM303" s="1192" t="str">
        <f t="shared" si="206"/>
        <v/>
      </c>
      <c r="AN303" s="1193" t="str">
        <f t="shared" si="207"/>
        <v/>
      </c>
      <c r="AO303" s="3399"/>
      <c r="AP303" s="1112"/>
      <c r="AQ303" s="1194">
        <f>+COUNTIF(F303:AJ303,"－")</f>
        <v>0</v>
      </c>
      <c r="AR303" s="1194">
        <f>+COUNTIF(F303:AJ303,"外")</f>
        <v>0</v>
      </c>
    </row>
    <row r="304" spans="2:44" s="1242" customFormat="1" ht="15">
      <c r="B304" s="3393"/>
      <c r="C304" s="3395" t="s">
        <v>860</v>
      </c>
      <c r="D304" s="1180" t="s">
        <v>1993</v>
      </c>
      <c r="E304" s="1220" t="s">
        <v>1994</v>
      </c>
      <c r="F304" s="1182" t="s">
        <v>891</v>
      </c>
      <c r="G304" s="1183" t="s">
        <v>891</v>
      </c>
      <c r="H304" s="1183" t="s">
        <v>891</v>
      </c>
      <c r="I304" s="1183" t="s">
        <v>891</v>
      </c>
      <c r="J304" s="1183" t="s">
        <v>891</v>
      </c>
      <c r="K304" s="1183" t="s">
        <v>891</v>
      </c>
      <c r="L304" s="1183" t="s">
        <v>891</v>
      </c>
      <c r="M304" s="1183" t="s">
        <v>891</v>
      </c>
      <c r="N304" s="1183" t="s">
        <v>891</v>
      </c>
      <c r="O304" s="1183" t="s">
        <v>891</v>
      </c>
      <c r="P304" s="1183" t="s">
        <v>891</v>
      </c>
      <c r="Q304" s="1183" t="s">
        <v>891</v>
      </c>
      <c r="R304" s="1183" t="s">
        <v>891</v>
      </c>
      <c r="S304" s="1183" t="s">
        <v>891</v>
      </c>
      <c r="T304" s="1183" t="s">
        <v>891</v>
      </c>
      <c r="U304" s="1183" t="s">
        <v>891</v>
      </c>
      <c r="V304" s="1183" t="s">
        <v>891</v>
      </c>
      <c r="W304" s="1183" t="s">
        <v>891</v>
      </c>
      <c r="X304" s="1183" t="s">
        <v>891</v>
      </c>
      <c r="Y304" s="1183" t="s">
        <v>891</v>
      </c>
      <c r="Z304" s="1183" t="s">
        <v>891</v>
      </c>
      <c r="AA304" s="1183" t="s">
        <v>891</v>
      </c>
      <c r="AB304" s="1183" t="s">
        <v>891</v>
      </c>
      <c r="AC304" s="1183" t="s">
        <v>891</v>
      </c>
      <c r="AD304" s="1183" t="s">
        <v>891</v>
      </c>
      <c r="AE304" s="1183" t="s">
        <v>891</v>
      </c>
      <c r="AF304" s="1183" t="s">
        <v>891</v>
      </c>
      <c r="AG304" s="1183" t="s">
        <v>891</v>
      </c>
      <c r="AH304" s="1183" t="s">
        <v>891</v>
      </c>
      <c r="AI304" s="1183" t="s">
        <v>891</v>
      </c>
      <c r="AJ304" s="1265" t="s">
        <v>891</v>
      </c>
      <c r="AK304" s="1212"/>
      <c r="AL304" s="1194"/>
      <c r="AM304" s="1221"/>
      <c r="AN304" s="1214"/>
      <c r="AO304" s="3399"/>
      <c r="AP304" s="1112"/>
      <c r="AQ304" s="1116"/>
      <c r="AR304" s="1116"/>
    </row>
    <row r="305" spans="2:44" s="1242" customFormat="1">
      <c r="B305" s="3393"/>
      <c r="C305" s="3396"/>
      <c r="D305" s="1222" t="s">
        <v>1982</v>
      </c>
      <c r="E305" s="1187"/>
      <c r="F305" s="1256"/>
      <c r="G305" s="1207"/>
      <c r="H305" s="1207"/>
      <c r="I305" s="1207"/>
      <c r="J305" s="1207"/>
      <c r="K305" s="1207"/>
      <c r="L305" s="1207"/>
      <c r="M305" s="1207"/>
      <c r="N305" s="1207"/>
      <c r="O305" s="1207"/>
      <c r="P305" s="1207"/>
      <c r="Q305" s="1207"/>
      <c r="R305" s="1207"/>
      <c r="S305" s="1207"/>
      <c r="T305" s="1207"/>
      <c r="U305" s="1207"/>
      <c r="V305" s="1207"/>
      <c r="W305" s="1207"/>
      <c r="X305" s="1207"/>
      <c r="Y305" s="1207"/>
      <c r="Z305" s="1207"/>
      <c r="AA305" s="1207"/>
      <c r="AB305" s="1207"/>
      <c r="AC305" s="1207"/>
      <c r="AD305" s="1207"/>
      <c r="AE305" s="1207"/>
      <c r="AF305" s="1207"/>
      <c r="AG305" s="1207"/>
      <c r="AH305" s="1207"/>
      <c r="AI305" s="1207"/>
      <c r="AJ305" s="1270"/>
      <c r="AK305" s="1191">
        <f>IF(D305="","",COUNT($F$290:$AJ$290)-AL305)</f>
        <v>0</v>
      </c>
      <c r="AL305" s="1192">
        <f>IF(D305="","",AQ305+AR305)</f>
        <v>0</v>
      </c>
      <c r="AM305" s="1192">
        <f>IF(D305="","",COUNTIF(F305:AJ305,"休"))</f>
        <v>0</v>
      </c>
      <c r="AN305" s="1193" t="str">
        <f>IF(D305="","",IFERROR(ROUND(AM305/AK305,3),""))</f>
        <v/>
      </c>
      <c r="AO305" s="3399"/>
      <c r="AP305" s="1112"/>
      <c r="AQ305" s="1194">
        <f>+COUNTIF(F305:AJ305,"－")</f>
        <v>0</v>
      </c>
      <c r="AR305" s="1194">
        <f>+COUNTIF(F305:AJ305,"外")</f>
        <v>0</v>
      </c>
    </row>
    <row r="306" spans="2:44" s="1242" customFormat="1">
      <c r="B306" s="3393"/>
      <c r="C306" s="3396"/>
      <c r="D306" s="1112"/>
      <c r="E306" s="1216"/>
      <c r="F306" s="1196"/>
      <c r="G306" s="1197"/>
      <c r="H306" s="1197"/>
      <c r="I306" s="1197"/>
      <c r="J306" s="1197"/>
      <c r="K306" s="1197"/>
      <c r="L306" s="1197"/>
      <c r="M306" s="1197"/>
      <c r="N306" s="1197"/>
      <c r="O306" s="1197"/>
      <c r="P306" s="1197"/>
      <c r="Q306" s="1197"/>
      <c r="R306" s="1197"/>
      <c r="S306" s="1197"/>
      <c r="T306" s="1197"/>
      <c r="U306" s="1197"/>
      <c r="V306" s="1197"/>
      <c r="W306" s="1197"/>
      <c r="X306" s="1197"/>
      <c r="Y306" s="1197"/>
      <c r="Z306" s="1197"/>
      <c r="AA306" s="1197"/>
      <c r="AB306" s="1197"/>
      <c r="AC306" s="1197"/>
      <c r="AD306" s="1197"/>
      <c r="AE306" s="1197"/>
      <c r="AF306" s="1197"/>
      <c r="AG306" s="1197"/>
      <c r="AH306" s="1197"/>
      <c r="AI306" s="1197"/>
      <c r="AJ306" s="1249"/>
      <c r="AK306" s="1191" t="str">
        <f>IF(D306="","",COUNT($F$290:$AJ$290)-AL306)</f>
        <v/>
      </c>
      <c r="AL306" s="1192" t="str">
        <f t="shared" ref="AL306:AL308" si="208">IF(D306="","",AQ306+AR306)</f>
        <v/>
      </c>
      <c r="AM306" s="1192" t="str">
        <f t="shared" ref="AM306:AM308" si="209">IF(D306="","",COUNTIF(F306:AJ306,"休"))</f>
        <v/>
      </c>
      <c r="AN306" s="1193" t="str">
        <f t="shared" ref="AN306:AN308" si="210">IF(D306="","",IFERROR(ROUND(AM306/AK306,3),""))</f>
        <v/>
      </c>
      <c r="AO306" s="3399"/>
      <c r="AP306" s="1112"/>
      <c r="AQ306" s="1194">
        <f>+COUNTIF(F306:AJ306,"－")</f>
        <v>0</v>
      </c>
      <c r="AR306" s="1194">
        <f>+COUNTIF(F306:AJ306,"外")</f>
        <v>0</v>
      </c>
    </row>
    <row r="307" spans="2:44" s="1242" customFormat="1">
      <c r="B307" s="3393"/>
      <c r="C307" s="3396"/>
      <c r="D307" s="1224"/>
      <c r="E307" s="1216"/>
      <c r="F307" s="1196"/>
      <c r="G307" s="1197"/>
      <c r="H307" s="1197"/>
      <c r="I307" s="1197"/>
      <c r="J307" s="1197"/>
      <c r="K307" s="1197"/>
      <c r="L307" s="1197"/>
      <c r="M307" s="1197"/>
      <c r="N307" s="1197"/>
      <c r="O307" s="1197"/>
      <c r="P307" s="1197"/>
      <c r="Q307" s="1197"/>
      <c r="R307" s="1197"/>
      <c r="S307" s="1197"/>
      <c r="T307" s="1197"/>
      <c r="U307" s="1197"/>
      <c r="V307" s="1197"/>
      <c r="W307" s="1197"/>
      <c r="X307" s="1197"/>
      <c r="Y307" s="1197"/>
      <c r="Z307" s="1197"/>
      <c r="AA307" s="1197"/>
      <c r="AB307" s="1197"/>
      <c r="AC307" s="1197"/>
      <c r="AD307" s="1197"/>
      <c r="AE307" s="1197"/>
      <c r="AF307" s="1197"/>
      <c r="AG307" s="1197"/>
      <c r="AH307" s="1197"/>
      <c r="AI307" s="1197"/>
      <c r="AJ307" s="1249"/>
      <c r="AK307" s="1191" t="str">
        <f t="shared" ref="AK307:AK308" si="211">IF(D307="","",COUNT($F$290:$AJ$290)-AL307)</f>
        <v/>
      </c>
      <c r="AL307" s="1192" t="str">
        <f t="shared" si="208"/>
        <v/>
      </c>
      <c r="AM307" s="1192" t="str">
        <f t="shared" si="209"/>
        <v/>
      </c>
      <c r="AN307" s="1193" t="str">
        <f t="shared" si="210"/>
        <v/>
      </c>
      <c r="AO307" s="3399"/>
      <c r="AP307" s="1112"/>
      <c r="AQ307" s="1194">
        <f>+COUNTIF(F307:AJ307,"－")</f>
        <v>0</v>
      </c>
      <c r="AR307" s="1194">
        <f>+COUNTIF(F307:AJ307,"外")</f>
        <v>0</v>
      </c>
    </row>
    <row r="308" spans="2:44" s="1242" customFormat="1" ht="14.25" thickBot="1">
      <c r="B308" s="3394"/>
      <c r="C308" s="3397"/>
      <c r="D308" s="1217"/>
      <c r="E308" s="1218"/>
      <c r="F308" s="1268"/>
      <c r="G308" s="1257"/>
      <c r="H308" s="1257"/>
      <c r="I308" s="1257"/>
      <c r="J308" s="1257"/>
      <c r="K308" s="1257"/>
      <c r="L308" s="1257"/>
      <c r="M308" s="1257"/>
      <c r="N308" s="1257"/>
      <c r="O308" s="1257"/>
      <c r="P308" s="1257"/>
      <c r="Q308" s="1257"/>
      <c r="R308" s="1257"/>
      <c r="S308" s="1257"/>
      <c r="T308" s="1257"/>
      <c r="U308" s="1257"/>
      <c r="V308" s="1257"/>
      <c r="W308" s="1257"/>
      <c r="X308" s="1257"/>
      <c r="Y308" s="1257"/>
      <c r="Z308" s="1257"/>
      <c r="AA308" s="1257"/>
      <c r="AB308" s="1257"/>
      <c r="AC308" s="1257"/>
      <c r="AD308" s="1257"/>
      <c r="AE308" s="1257"/>
      <c r="AF308" s="1257"/>
      <c r="AG308" s="1257"/>
      <c r="AH308" s="1257"/>
      <c r="AI308" s="1257"/>
      <c r="AJ308" s="1269"/>
      <c r="AK308" s="1227" t="str">
        <f t="shared" si="211"/>
        <v/>
      </c>
      <c r="AL308" s="1209" t="str">
        <f t="shared" si="208"/>
        <v/>
      </c>
      <c r="AM308" s="1209" t="str">
        <f t="shared" si="209"/>
        <v/>
      </c>
      <c r="AN308" s="1193" t="str">
        <f t="shared" si="210"/>
        <v/>
      </c>
      <c r="AO308" s="3400"/>
      <c r="AP308" s="1112"/>
      <c r="AQ308" s="1194">
        <f>+COUNTIF(F308:AJ308,"－")</f>
        <v>0</v>
      </c>
      <c r="AR308" s="1194">
        <f>+COUNTIF(F308:AJ308,"外")</f>
        <v>0</v>
      </c>
    </row>
    <row r="309" spans="2:44" ht="14.25" thickBot="1">
      <c r="B309" s="1229"/>
      <c r="C309" s="1230"/>
      <c r="D309" s="1224"/>
      <c r="E309" s="1166"/>
      <c r="F309" s="1190"/>
      <c r="G309" s="1190"/>
      <c r="H309" s="1190"/>
      <c r="I309" s="1190"/>
      <c r="J309" s="1190"/>
      <c r="K309" s="1190"/>
      <c r="L309" s="1190"/>
      <c r="M309" s="1190"/>
      <c r="N309" s="1190"/>
      <c r="O309" s="1190"/>
      <c r="P309" s="1190"/>
      <c r="Q309" s="1190"/>
      <c r="R309" s="1190"/>
      <c r="S309" s="1190"/>
      <c r="T309" s="1190"/>
      <c r="U309" s="1190"/>
      <c r="V309" s="1190"/>
      <c r="W309" s="1190"/>
      <c r="X309" s="1190"/>
      <c r="Y309" s="1190"/>
      <c r="Z309" s="1190"/>
      <c r="AA309" s="1190"/>
      <c r="AB309" s="1190"/>
      <c r="AC309" s="1190"/>
      <c r="AD309" s="1190"/>
      <c r="AE309" s="1190"/>
      <c r="AF309" s="1190"/>
      <c r="AG309" s="1190"/>
      <c r="AH309" s="1190"/>
      <c r="AI309" s="1190"/>
      <c r="AJ309" s="1190"/>
      <c r="AK309" s="1231"/>
      <c r="AL309" s="1232"/>
      <c r="AN309" s="1233" t="s">
        <v>1998</v>
      </c>
      <c r="AO309" s="1234" t="e">
        <f>IF(AO293&gt;=0.285,"OK","NG")</f>
        <v>#DIV/0!</v>
      </c>
      <c r="AQ309" s="1232"/>
      <c r="AR309" s="1232"/>
    </row>
    <row r="310" spans="2:44">
      <c r="B310" s="1229"/>
      <c r="C310" s="1230"/>
      <c r="D310" s="1224"/>
      <c r="E310" s="1166"/>
      <c r="F310" s="1190"/>
      <c r="G310" s="1190"/>
      <c r="H310" s="1190"/>
      <c r="I310" s="1190"/>
      <c r="J310" s="1190"/>
      <c r="K310" s="1190"/>
      <c r="L310" s="1190"/>
      <c r="M310" s="1190"/>
      <c r="N310" s="1190"/>
      <c r="O310" s="1190"/>
      <c r="P310" s="1190"/>
      <c r="Q310" s="1190"/>
      <c r="R310" s="1190"/>
      <c r="S310" s="1190"/>
      <c r="T310" s="1190"/>
      <c r="U310" s="1190"/>
      <c r="V310" s="1190"/>
      <c r="W310" s="1190"/>
      <c r="X310" s="1190"/>
      <c r="Y310" s="1190"/>
      <c r="Z310" s="1190"/>
      <c r="AA310" s="1190"/>
      <c r="AB310" s="1190"/>
      <c r="AC310" s="1190"/>
      <c r="AD310" s="1190"/>
      <c r="AE310" s="1190"/>
      <c r="AF310" s="1190"/>
      <c r="AG310" s="1190"/>
      <c r="AH310" s="1190"/>
      <c r="AI310" s="1190"/>
      <c r="AJ310" s="1190"/>
      <c r="AK310" s="1231"/>
      <c r="AL310" s="1232"/>
      <c r="AN310" s="1264"/>
      <c r="AO310" s="1193"/>
      <c r="AQ310" s="1232"/>
      <c r="AR310" s="1232"/>
    </row>
    <row r="311" spans="2:44" hidden="1">
      <c r="F311" s="1113" t="e">
        <f>YEAR(F314)</f>
        <v>#VALUE!</v>
      </c>
      <c r="G311" s="1113" t="e">
        <f>MONTH(F314)</f>
        <v>#VALUE!</v>
      </c>
    </row>
    <row r="312" spans="2:44">
      <c r="B312" s="3401"/>
      <c r="C312" s="3402"/>
      <c r="D312" s="3403"/>
      <c r="E312" s="1236" t="s">
        <v>1986</v>
      </c>
      <c r="F312" s="3410" t="e">
        <f>F314</f>
        <v>#VALUE!</v>
      </c>
      <c r="G312" s="3411"/>
      <c r="H312" s="3411"/>
      <c r="I312" s="3411"/>
      <c r="J312" s="3411"/>
      <c r="K312" s="3411"/>
      <c r="L312" s="3411"/>
      <c r="M312" s="3411"/>
      <c r="N312" s="3411"/>
      <c r="O312" s="3411"/>
      <c r="P312" s="3411"/>
      <c r="Q312" s="3411"/>
      <c r="R312" s="3411"/>
      <c r="S312" s="3411"/>
      <c r="T312" s="3411"/>
      <c r="U312" s="3411"/>
      <c r="V312" s="3411"/>
      <c r="W312" s="3411"/>
      <c r="X312" s="3411"/>
      <c r="Y312" s="3411"/>
      <c r="Z312" s="3411"/>
      <c r="AA312" s="3411"/>
      <c r="AB312" s="3411"/>
      <c r="AC312" s="3411"/>
      <c r="AD312" s="3411"/>
      <c r="AE312" s="3411"/>
      <c r="AF312" s="3411"/>
      <c r="AG312" s="3411"/>
      <c r="AH312" s="3411"/>
      <c r="AI312" s="3411"/>
      <c r="AJ312" s="3411"/>
      <c r="AK312" s="3413" t="s">
        <v>861</v>
      </c>
      <c r="AL312" s="3416" t="s">
        <v>862</v>
      </c>
      <c r="AM312" s="3419" t="s">
        <v>854</v>
      </c>
      <c r="AN312" s="3367" t="s">
        <v>1987</v>
      </c>
      <c r="AO312" s="3365" t="s">
        <v>1988</v>
      </c>
      <c r="AQ312" s="3388" t="s">
        <v>1989</v>
      </c>
      <c r="AR312" s="3388" t="s">
        <v>890</v>
      </c>
    </row>
    <row r="313" spans="2:44" hidden="1">
      <c r="B313" s="3404"/>
      <c r="C313" s="3405"/>
      <c r="D313" s="3406"/>
      <c r="E313" s="1237"/>
      <c r="F313" s="1173" t="e">
        <f>DATE($F311,$G311,1)</f>
        <v>#VALUE!</v>
      </c>
      <c r="G313" s="1173" t="e">
        <f t="shared" ref="G313:AJ313" si="212">F313+1</f>
        <v>#VALUE!</v>
      </c>
      <c r="H313" s="1173" t="e">
        <f t="shared" si="212"/>
        <v>#VALUE!</v>
      </c>
      <c r="I313" s="1173" t="e">
        <f t="shared" si="212"/>
        <v>#VALUE!</v>
      </c>
      <c r="J313" s="1173" t="e">
        <f t="shared" si="212"/>
        <v>#VALUE!</v>
      </c>
      <c r="K313" s="1173" t="e">
        <f t="shared" si="212"/>
        <v>#VALUE!</v>
      </c>
      <c r="L313" s="1173" t="e">
        <f t="shared" si="212"/>
        <v>#VALUE!</v>
      </c>
      <c r="M313" s="1173" t="e">
        <f t="shared" si="212"/>
        <v>#VALUE!</v>
      </c>
      <c r="N313" s="1173" t="e">
        <f t="shared" si="212"/>
        <v>#VALUE!</v>
      </c>
      <c r="O313" s="1173" t="e">
        <f t="shared" si="212"/>
        <v>#VALUE!</v>
      </c>
      <c r="P313" s="1173" t="e">
        <f t="shared" si="212"/>
        <v>#VALUE!</v>
      </c>
      <c r="Q313" s="1173" t="e">
        <f t="shared" si="212"/>
        <v>#VALUE!</v>
      </c>
      <c r="R313" s="1173" t="e">
        <f t="shared" si="212"/>
        <v>#VALUE!</v>
      </c>
      <c r="S313" s="1173" t="e">
        <f t="shared" si="212"/>
        <v>#VALUE!</v>
      </c>
      <c r="T313" s="1173" t="e">
        <f t="shared" si="212"/>
        <v>#VALUE!</v>
      </c>
      <c r="U313" s="1173" t="e">
        <f t="shared" si="212"/>
        <v>#VALUE!</v>
      </c>
      <c r="V313" s="1173" t="e">
        <f t="shared" si="212"/>
        <v>#VALUE!</v>
      </c>
      <c r="W313" s="1173" t="e">
        <f t="shared" si="212"/>
        <v>#VALUE!</v>
      </c>
      <c r="X313" s="1173" t="e">
        <f t="shared" si="212"/>
        <v>#VALUE!</v>
      </c>
      <c r="Y313" s="1173" t="e">
        <f t="shared" si="212"/>
        <v>#VALUE!</v>
      </c>
      <c r="Z313" s="1173" t="e">
        <f t="shared" si="212"/>
        <v>#VALUE!</v>
      </c>
      <c r="AA313" s="1173" t="e">
        <f t="shared" si="212"/>
        <v>#VALUE!</v>
      </c>
      <c r="AB313" s="1173" t="e">
        <f t="shared" si="212"/>
        <v>#VALUE!</v>
      </c>
      <c r="AC313" s="1173" t="e">
        <f t="shared" si="212"/>
        <v>#VALUE!</v>
      </c>
      <c r="AD313" s="1173" t="e">
        <f t="shared" si="212"/>
        <v>#VALUE!</v>
      </c>
      <c r="AE313" s="1173" t="e">
        <f t="shared" si="212"/>
        <v>#VALUE!</v>
      </c>
      <c r="AF313" s="1173" t="e">
        <f t="shared" si="212"/>
        <v>#VALUE!</v>
      </c>
      <c r="AG313" s="1173" t="e">
        <f t="shared" si="212"/>
        <v>#VALUE!</v>
      </c>
      <c r="AH313" s="1173" t="e">
        <f t="shared" si="212"/>
        <v>#VALUE!</v>
      </c>
      <c r="AI313" s="1173" t="e">
        <f t="shared" si="212"/>
        <v>#VALUE!</v>
      </c>
      <c r="AJ313" s="1173" t="e">
        <f t="shared" si="212"/>
        <v>#VALUE!</v>
      </c>
      <c r="AK313" s="3414"/>
      <c r="AL313" s="3417"/>
      <c r="AM313" s="3420"/>
      <c r="AN313" s="3367"/>
      <c r="AO313" s="3365"/>
      <c r="AQ313" s="3388"/>
      <c r="AR313" s="3388"/>
    </row>
    <row r="314" spans="2:44">
      <c r="B314" s="3404"/>
      <c r="C314" s="3405"/>
      <c r="D314" s="3406"/>
      <c r="E314" s="1238" t="s">
        <v>1990</v>
      </c>
      <c r="F314" s="1239" t="e">
        <f>IF(EDATE(F289,1)&gt;$F$7,"",EDATE(F289,1))</f>
        <v>#VALUE!</v>
      </c>
      <c r="G314" s="1173" t="e">
        <f t="shared" ref="G314:AJ314" si="213">IF(G313&gt;$F$7,"",IF(F314=EOMONTH(DATE($F311,$G311,1),0),"",IF(F314="","",F314+1)))</f>
        <v>#VALUE!</v>
      </c>
      <c r="H314" s="1173" t="e">
        <f t="shared" si="213"/>
        <v>#VALUE!</v>
      </c>
      <c r="I314" s="1173" t="e">
        <f t="shared" si="213"/>
        <v>#VALUE!</v>
      </c>
      <c r="J314" s="1173" t="e">
        <f t="shared" si="213"/>
        <v>#VALUE!</v>
      </c>
      <c r="K314" s="1173" t="e">
        <f t="shared" si="213"/>
        <v>#VALUE!</v>
      </c>
      <c r="L314" s="1173" t="e">
        <f t="shared" si="213"/>
        <v>#VALUE!</v>
      </c>
      <c r="M314" s="1173" t="e">
        <f t="shared" si="213"/>
        <v>#VALUE!</v>
      </c>
      <c r="N314" s="1173" t="e">
        <f t="shared" si="213"/>
        <v>#VALUE!</v>
      </c>
      <c r="O314" s="1173" t="e">
        <f t="shared" si="213"/>
        <v>#VALUE!</v>
      </c>
      <c r="P314" s="1173" t="e">
        <f t="shared" si="213"/>
        <v>#VALUE!</v>
      </c>
      <c r="Q314" s="1173" t="e">
        <f t="shared" si="213"/>
        <v>#VALUE!</v>
      </c>
      <c r="R314" s="1173" t="e">
        <f t="shared" si="213"/>
        <v>#VALUE!</v>
      </c>
      <c r="S314" s="1173" t="e">
        <f t="shared" si="213"/>
        <v>#VALUE!</v>
      </c>
      <c r="T314" s="1173" t="e">
        <f t="shared" si="213"/>
        <v>#VALUE!</v>
      </c>
      <c r="U314" s="1173" t="e">
        <f t="shared" si="213"/>
        <v>#VALUE!</v>
      </c>
      <c r="V314" s="1173" t="e">
        <f t="shared" si="213"/>
        <v>#VALUE!</v>
      </c>
      <c r="W314" s="1173" t="e">
        <f t="shared" si="213"/>
        <v>#VALUE!</v>
      </c>
      <c r="X314" s="1173" t="e">
        <f t="shared" si="213"/>
        <v>#VALUE!</v>
      </c>
      <c r="Y314" s="1173" t="e">
        <f t="shared" si="213"/>
        <v>#VALUE!</v>
      </c>
      <c r="Z314" s="1173" t="e">
        <f t="shared" si="213"/>
        <v>#VALUE!</v>
      </c>
      <c r="AA314" s="1173" t="e">
        <f t="shared" si="213"/>
        <v>#VALUE!</v>
      </c>
      <c r="AB314" s="1173" t="e">
        <f t="shared" si="213"/>
        <v>#VALUE!</v>
      </c>
      <c r="AC314" s="1173" t="e">
        <f t="shared" si="213"/>
        <v>#VALUE!</v>
      </c>
      <c r="AD314" s="1173" t="e">
        <f t="shared" si="213"/>
        <v>#VALUE!</v>
      </c>
      <c r="AE314" s="1173" t="e">
        <f t="shared" si="213"/>
        <v>#VALUE!</v>
      </c>
      <c r="AF314" s="1173" t="e">
        <f t="shared" si="213"/>
        <v>#VALUE!</v>
      </c>
      <c r="AG314" s="1173" t="e">
        <f t="shared" si="213"/>
        <v>#VALUE!</v>
      </c>
      <c r="AH314" s="1173" t="e">
        <f t="shared" si="213"/>
        <v>#VALUE!</v>
      </c>
      <c r="AI314" s="1173" t="e">
        <f t="shared" si="213"/>
        <v>#VALUE!</v>
      </c>
      <c r="AJ314" s="1173" t="e">
        <f t="shared" si="213"/>
        <v>#VALUE!</v>
      </c>
      <c r="AK314" s="3414"/>
      <c r="AL314" s="3417"/>
      <c r="AM314" s="3420"/>
      <c r="AN314" s="3367"/>
      <c r="AO314" s="3365"/>
      <c r="AQ314" s="3388"/>
      <c r="AR314" s="3388"/>
    </row>
    <row r="315" spans="2:44" s="1242" customFormat="1">
      <c r="B315" s="3407"/>
      <c r="C315" s="3408"/>
      <c r="D315" s="3409"/>
      <c r="E315" s="1240" t="s">
        <v>846</v>
      </c>
      <c r="F315" s="1241" t="str">
        <f>IFERROR(TEXT(WEEKDAY(+F314),"aaa"),"")</f>
        <v/>
      </c>
      <c r="G315" s="1241" t="str">
        <f t="shared" ref="G315:AJ315" si="214">IFERROR(TEXT(WEEKDAY(+G314),"aaa"),"")</f>
        <v/>
      </c>
      <c r="H315" s="1241" t="str">
        <f t="shared" si="214"/>
        <v/>
      </c>
      <c r="I315" s="1241" t="str">
        <f t="shared" si="214"/>
        <v/>
      </c>
      <c r="J315" s="1241" t="str">
        <f t="shared" si="214"/>
        <v/>
      </c>
      <c r="K315" s="1241" t="str">
        <f t="shared" si="214"/>
        <v/>
      </c>
      <c r="L315" s="1241" t="str">
        <f t="shared" si="214"/>
        <v/>
      </c>
      <c r="M315" s="1241" t="str">
        <f t="shared" si="214"/>
        <v/>
      </c>
      <c r="N315" s="1241" t="str">
        <f t="shared" si="214"/>
        <v/>
      </c>
      <c r="O315" s="1241" t="str">
        <f t="shared" si="214"/>
        <v/>
      </c>
      <c r="P315" s="1241" t="str">
        <f t="shared" si="214"/>
        <v/>
      </c>
      <c r="Q315" s="1241" t="str">
        <f t="shared" si="214"/>
        <v/>
      </c>
      <c r="R315" s="1241" t="str">
        <f t="shared" si="214"/>
        <v/>
      </c>
      <c r="S315" s="1241" t="str">
        <f t="shared" si="214"/>
        <v/>
      </c>
      <c r="T315" s="1241" t="str">
        <f t="shared" si="214"/>
        <v/>
      </c>
      <c r="U315" s="1241" t="str">
        <f t="shared" si="214"/>
        <v/>
      </c>
      <c r="V315" s="1241" t="str">
        <f t="shared" si="214"/>
        <v/>
      </c>
      <c r="W315" s="1241" t="str">
        <f t="shared" si="214"/>
        <v/>
      </c>
      <c r="X315" s="1241" t="str">
        <f t="shared" si="214"/>
        <v/>
      </c>
      <c r="Y315" s="1241" t="str">
        <f t="shared" si="214"/>
        <v/>
      </c>
      <c r="Z315" s="1241" t="str">
        <f t="shared" si="214"/>
        <v/>
      </c>
      <c r="AA315" s="1241" t="str">
        <f t="shared" si="214"/>
        <v/>
      </c>
      <c r="AB315" s="1241" t="str">
        <f t="shared" si="214"/>
        <v/>
      </c>
      <c r="AC315" s="1241" t="str">
        <f t="shared" si="214"/>
        <v/>
      </c>
      <c r="AD315" s="1241" t="str">
        <f t="shared" si="214"/>
        <v/>
      </c>
      <c r="AE315" s="1241" t="str">
        <f t="shared" si="214"/>
        <v/>
      </c>
      <c r="AF315" s="1241" t="str">
        <f t="shared" si="214"/>
        <v/>
      </c>
      <c r="AG315" s="1241" t="str">
        <f t="shared" si="214"/>
        <v/>
      </c>
      <c r="AH315" s="1241" t="str">
        <f t="shared" si="214"/>
        <v/>
      </c>
      <c r="AI315" s="1241" t="str">
        <f t="shared" si="214"/>
        <v/>
      </c>
      <c r="AJ315" s="1241" t="str">
        <f t="shared" si="214"/>
        <v/>
      </c>
      <c r="AK315" s="3414"/>
      <c r="AL315" s="3417"/>
      <c r="AM315" s="3420"/>
      <c r="AN315" s="3367"/>
      <c r="AO315" s="3365"/>
      <c r="AP315" s="1112"/>
      <c r="AQ315" s="3388"/>
      <c r="AR315" s="3388"/>
    </row>
    <row r="316" spans="2:44" s="1242" customFormat="1" ht="21" customHeight="1">
      <c r="B316" s="1243" t="s">
        <v>1991</v>
      </c>
      <c r="C316" s="1244" t="s">
        <v>1971</v>
      </c>
      <c r="D316" s="1180" t="s">
        <v>2000</v>
      </c>
      <c r="E316" s="1181" t="s">
        <v>1994</v>
      </c>
      <c r="F316" s="1182" t="s">
        <v>891</v>
      </c>
      <c r="G316" s="1183" t="s">
        <v>891</v>
      </c>
      <c r="H316" s="1183" t="s">
        <v>891</v>
      </c>
      <c r="I316" s="1183" t="s">
        <v>891</v>
      </c>
      <c r="J316" s="1183" t="s">
        <v>891</v>
      </c>
      <c r="K316" s="1183" t="s">
        <v>891</v>
      </c>
      <c r="L316" s="1183" t="s">
        <v>891</v>
      </c>
      <c r="M316" s="1183" t="s">
        <v>891</v>
      </c>
      <c r="N316" s="1183" t="s">
        <v>891</v>
      </c>
      <c r="O316" s="1183" t="s">
        <v>891</v>
      </c>
      <c r="P316" s="1183" t="s">
        <v>891</v>
      </c>
      <c r="Q316" s="1183" t="s">
        <v>891</v>
      </c>
      <c r="R316" s="1183" t="s">
        <v>891</v>
      </c>
      <c r="S316" s="1183" t="s">
        <v>891</v>
      </c>
      <c r="T316" s="1183" t="s">
        <v>891</v>
      </c>
      <c r="U316" s="1183" t="s">
        <v>891</v>
      </c>
      <c r="V316" s="1183" t="s">
        <v>891</v>
      </c>
      <c r="W316" s="1183" t="s">
        <v>891</v>
      </c>
      <c r="X316" s="1183" t="s">
        <v>891</v>
      </c>
      <c r="Y316" s="1183" t="s">
        <v>891</v>
      </c>
      <c r="Z316" s="1183" t="s">
        <v>891</v>
      </c>
      <c r="AA316" s="1183" t="s">
        <v>891</v>
      </c>
      <c r="AB316" s="1183" t="s">
        <v>891</v>
      </c>
      <c r="AC316" s="1183" t="s">
        <v>891</v>
      </c>
      <c r="AD316" s="1183" t="s">
        <v>891</v>
      </c>
      <c r="AE316" s="1183" t="s">
        <v>891</v>
      </c>
      <c r="AF316" s="1183" t="s">
        <v>891</v>
      </c>
      <c r="AG316" s="1183" t="s">
        <v>891</v>
      </c>
      <c r="AH316" s="1183" t="s">
        <v>891</v>
      </c>
      <c r="AI316" s="1183" t="s">
        <v>891</v>
      </c>
      <c r="AJ316" s="1265" t="s">
        <v>891</v>
      </c>
      <c r="AK316" s="3415"/>
      <c r="AL316" s="3418"/>
      <c r="AM316" s="3421"/>
      <c r="AN316" s="1185" t="s">
        <v>2008</v>
      </c>
      <c r="AO316" s="1184" t="s">
        <v>889</v>
      </c>
      <c r="AP316" s="1112"/>
      <c r="AQ316" s="3389"/>
      <c r="AR316" s="3389"/>
    </row>
    <row r="317" spans="2:44" s="1242" customFormat="1" ht="13.5" customHeight="1">
      <c r="B317" s="3392" t="s">
        <v>856</v>
      </c>
      <c r="C317" s="3395" t="s">
        <v>857</v>
      </c>
      <c r="D317" s="1186" t="s">
        <v>1981</v>
      </c>
      <c r="E317" s="1187"/>
      <c r="F317" s="1266"/>
      <c r="G317" s="1252"/>
      <c r="H317" s="1252"/>
      <c r="I317" s="1252"/>
      <c r="J317" s="1252"/>
      <c r="K317" s="1252"/>
      <c r="L317" s="1252"/>
      <c r="M317" s="1252"/>
      <c r="N317" s="1252"/>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67"/>
      <c r="AK317" s="1191">
        <f>IF(D317="","",COUNT($F$314:$AJ$314)-AL317)</f>
        <v>0</v>
      </c>
      <c r="AL317" s="1192">
        <f>IF(D317="","",AQ317+AR317)</f>
        <v>0</v>
      </c>
      <c r="AM317" s="1192">
        <f>IF(D317="","",COUNTIF(F317:AJ317,"休"))</f>
        <v>0</v>
      </c>
      <c r="AN317" s="1193" t="str">
        <f>IF(D317="","",IFERROR(ROUND(AM317/AK317,3),""))</f>
        <v/>
      </c>
      <c r="AO317" s="3398" t="e">
        <f>ROUND(AVERAGE(AN317:AN332),3)</f>
        <v>#DIV/0!</v>
      </c>
      <c r="AP317" s="1112"/>
      <c r="AQ317" s="1194">
        <f>+COUNTIF(F317:AJ317,"－")</f>
        <v>0</v>
      </c>
      <c r="AR317" s="1194">
        <f>+COUNTIF(F317:AJ317,"外")</f>
        <v>0</v>
      </c>
    </row>
    <row r="318" spans="2:44" s="1242" customFormat="1" ht="13.5" customHeight="1">
      <c r="B318" s="3393"/>
      <c r="C318" s="3396"/>
      <c r="D318" s="1195" t="s">
        <v>1982</v>
      </c>
      <c r="E318" s="1187"/>
      <c r="F318" s="1196"/>
      <c r="G318" s="1197"/>
      <c r="H318" s="1197"/>
      <c r="I318" s="1197"/>
      <c r="J318" s="1197"/>
      <c r="K318" s="1197"/>
      <c r="L318" s="1197"/>
      <c r="M318" s="1197"/>
      <c r="N318" s="1197"/>
      <c r="O318" s="1197"/>
      <c r="P318" s="1197"/>
      <c r="Q318" s="1197"/>
      <c r="R318" s="1197"/>
      <c r="S318" s="1197"/>
      <c r="T318" s="1197"/>
      <c r="U318" s="1197"/>
      <c r="V318" s="1197"/>
      <c r="W318" s="1197"/>
      <c r="X318" s="1197"/>
      <c r="Y318" s="1197"/>
      <c r="Z318" s="1197"/>
      <c r="AA318" s="1197"/>
      <c r="AB318" s="1197"/>
      <c r="AC318" s="1197"/>
      <c r="AD318" s="1197"/>
      <c r="AE318" s="1197"/>
      <c r="AF318" s="1197"/>
      <c r="AG318" s="1197"/>
      <c r="AH318" s="1197"/>
      <c r="AI318" s="1197"/>
      <c r="AJ318" s="1249"/>
      <c r="AK318" s="1191">
        <f>IF(D318="","",COUNT($F$314:$AJ$314)-AL318)</f>
        <v>0</v>
      </c>
      <c r="AL318" s="1192">
        <f t="shared" ref="AL318:AL322" si="215">IF(D318="","",AQ318+AR318)</f>
        <v>0</v>
      </c>
      <c r="AM318" s="1192">
        <f t="shared" ref="AM318:AM322" si="216">IF(D318="","",COUNTIF(F318:AJ318,"休"))</f>
        <v>0</v>
      </c>
      <c r="AN318" s="1193" t="str">
        <f t="shared" ref="AN318:AN322" si="217">IF(D318="","",IFERROR(ROUND(AM318/AK318,3),""))</f>
        <v/>
      </c>
      <c r="AO318" s="3399"/>
      <c r="AP318" s="1112"/>
      <c r="AQ318" s="1194">
        <f>+COUNTIF(F318:AJ318,"－")</f>
        <v>0</v>
      </c>
      <c r="AR318" s="1194">
        <f>+COUNTIF(F318:AJ318,"外")</f>
        <v>0</v>
      </c>
    </row>
    <row r="319" spans="2:44" s="1242" customFormat="1">
      <c r="B319" s="3393"/>
      <c r="C319" s="3396"/>
      <c r="D319" s="1201" t="s">
        <v>1983</v>
      </c>
      <c r="E319" s="1187"/>
      <c r="F319" s="1196"/>
      <c r="G319" s="1197"/>
      <c r="H319" s="1197"/>
      <c r="I319" s="1197"/>
      <c r="J319" s="1197"/>
      <c r="K319" s="1197"/>
      <c r="L319" s="1197"/>
      <c r="M319" s="1197"/>
      <c r="N319" s="1197"/>
      <c r="O319" s="1197"/>
      <c r="P319" s="1197"/>
      <c r="Q319" s="1197"/>
      <c r="R319" s="1197"/>
      <c r="S319" s="1197"/>
      <c r="T319" s="1197"/>
      <c r="U319" s="1197"/>
      <c r="V319" s="1197"/>
      <c r="W319" s="1197"/>
      <c r="X319" s="1197"/>
      <c r="Y319" s="1197"/>
      <c r="Z319" s="1197"/>
      <c r="AA319" s="1197"/>
      <c r="AB319" s="1197"/>
      <c r="AC319" s="1197"/>
      <c r="AD319" s="1197"/>
      <c r="AE319" s="1197"/>
      <c r="AF319" s="1197"/>
      <c r="AG319" s="1197"/>
      <c r="AH319" s="1197"/>
      <c r="AI319" s="1197"/>
      <c r="AJ319" s="1249"/>
      <c r="AK319" s="1191">
        <f>IF(D319="","",COUNT($F$314:$AJ$314)-AL319)</f>
        <v>0</v>
      </c>
      <c r="AL319" s="1192">
        <f t="shared" si="215"/>
        <v>0</v>
      </c>
      <c r="AM319" s="1192">
        <f t="shared" si="216"/>
        <v>0</v>
      </c>
      <c r="AN319" s="1193" t="str">
        <f t="shared" si="217"/>
        <v/>
      </c>
      <c r="AO319" s="3399"/>
      <c r="AP319" s="1112"/>
      <c r="AQ319" s="1194">
        <f>+COUNTIF(F319:AJ319,"－")</f>
        <v>0</v>
      </c>
      <c r="AR319" s="1194">
        <f t="shared" ref="AR319:AR322" si="218">+COUNTIF(F319:AJ319,"外")</f>
        <v>0</v>
      </c>
    </row>
    <row r="320" spans="2:44" s="1242" customFormat="1">
      <c r="B320" s="3393"/>
      <c r="C320" s="3396"/>
      <c r="D320" s="1201" t="s">
        <v>1984</v>
      </c>
      <c r="E320" s="1202"/>
      <c r="F320" s="1196"/>
      <c r="G320" s="1197"/>
      <c r="H320" s="1197"/>
      <c r="I320" s="1197"/>
      <c r="J320" s="1197"/>
      <c r="K320" s="1197"/>
      <c r="L320" s="1197"/>
      <c r="M320" s="1197"/>
      <c r="N320" s="1197"/>
      <c r="O320" s="1197"/>
      <c r="P320" s="1197"/>
      <c r="Q320" s="1197"/>
      <c r="R320" s="1197"/>
      <c r="S320" s="1197"/>
      <c r="T320" s="1197"/>
      <c r="U320" s="1197"/>
      <c r="V320" s="1197"/>
      <c r="W320" s="1197"/>
      <c r="X320" s="1197"/>
      <c r="Y320" s="1197"/>
      <c r="Z320" s="1197"/>
      <c r="AA320" s="1197"/>
      <c r="AB320" s="1197"/>
      <c r="AC320" s="1197"/>
      <c r="AD320" s="1197"/>
      <c r="AE320" s="1197"/>
      <c r="AF320" s="1197"/>
      <c r="AG320" s="1197"/>
      <c r="AH320" s="1197"/>
      <c r="AI320" s="1197"/>
      <c r="AJ320" s="1249"/>
      <c r="AK320" s="1191">
        <f t="shared" ref="AK320:AK322" si="219">IF(D320="","",COUNT($F$314:$AJ$314)-AL320)</f>
        <v>0</v>
      </c>
      <c r="AL320" s="1192">
        <f t="shared" si="215"/>
        <v>0</v>
      </c>
      <c r="AM320" s="1192">
        <f t="shared" si="216"/>
        <v>0</v>
      </c>
      <c r="AN320" s="1193" t="str">
        <f t="shared" si="217"/>
        <v/>
      </c>
      <c r="AO320" s="3399"/>
      <c r="AP320" s="1112"/>
      <c r="AQ320" s="1194">
        <f>+COUNTIF(F320:AJ320,"－")</f>
        <v>0</v>
      </c>
      <c r="AR320" s="1194">
        <f t="shared" si="218"/>
        <v>0</v>
      </c>
    </row>
    <row r="321" spans="2:44" s="1242" customFormat="1">
      <c r="B321" s="3393"/>
      <c r="C321" s="3396"/>
      <c r="D321" s="1201" t="s">
        <v>1985</v>
      </c>
      <c r="E321" s="1187"/>
      <c r="F321" s="1196"/>
      <c r="G321" s="1197"/>
      <c r="H321" s="1197"/>
      <c r="I321" s="1197"/>
      <c r="J321" s="1197"/>
      <c r="K321" s="1197"/>
      <c r="L321" s="1197"/>
      <c r="M321" s="1197"/>
      <c r="N321" s="1197"/>
      <c r="O321" s="1197"/>
      <c r="P321" s="1197"/>
      <c r="Q321" s="1197"/>
      <c r="R321" s="1197"/>
      <c r="S321" s="1197"/>
      <c r="T321" s="1197"/>
      <c r="U321" s="1197"/>
      <c r="V321" s="1197"/>
      <c r="W321" s="1197"/>
      <c r="X321" s="1197"/>
      <c r="Y321" s="1197"/>
      <c r="Z321" s="1197"/>
      <c r="AA321" s="1197"/>
      <c r="AB321" s="1197"/>
      <c r="AC321" s="1197"/>
      <c r="AD321" s="1197"/>
      <c r="AE321" s="1197"/>
      <c r="AF321" s="1197"/>
      <c r="AG321" s="1197"/>
      <c r="AH321" s="1197"/>
      <c r="AI321" s="1197"/>
      <c r="AJ321" s="1249"/>
      <c r="AK321" s="1191">
        <f t="shared" si="219"/>
        <v>0</v>
      </c>
      <c r="AL321" s="1192">
        <f t="shared" si="215"/>
        <v>0</v>
      </c>
      <c r="AM321" s="1192">
        <f t="shared" si="216"/>
        <v>0</v>
      </c>
      <c r="AN321" s="1193" t="str">
        <f t="shared" si="217"/>
        <v/>
      </c>
      <c r="AO321" s="3399"/>
      <c r="AP321" s="1112"/>
      <c r="AQ321" s="1194">
        <f t="shared" ref="AQ321:AQ322" si="220">+COUNTIF(F321:AJ321,"－")</f>
        <v>0</v>
      </c>
      <c r="AR321" s="1194">
        <f t="shared" si="218"/>
        <v>0</v>
      </c>
    </row>
    <row r="322" spans="2:44" s="1242" customFormat="1">
      <c r="B322" s="3394"/>
      <c r="C322" s="3397"/>
      <c r="D322" s="1203">
        <f>E$29</f>
        <v>0</v>
      </c>
      <c r="E322" s="1204"/>
      <c r="F322" s="1268"/>
      <c r="G322" s="1257"/>
      <c r="H322" s="1257"/>
      <c r="I322" s="1257"/>
      <c r="J322" s="1257"/>
      <c r="K322" s="1257"/>
      <c r="L322" s="1257"/>
      <c r="M322" s="1257"/>
      <c r="N322" s="1257"/>
      <c r="O322" s="1257"/>
      <c r="P322" s="1257"/>
      <c r="Q322" s="1257"/>
      <c r="R322" s="1257"/>
      <c r="S322" s="1257"/>
      <c r="T322" s="1257"/>
      <c r="U322" s="1257"/>
      <c r="V322" s="1257"/>
      <c r="W322" s="1257"/>
      <c r="X322" s="1257"/>
      <c r="Y322" s="1257"/>
      <c r="Z322" s="1257"/>
      <c r="AA322" s="1257"/>
      <c r="AB322" s="1257"/>
      <c r="AC322" s="1257"/>
      <c r="AD322" s="1257"/>
      <c r="AE322" s="1257"/>
      <c r="AF322" s="1257"/>
      <c r="AG322" s="1257"/>
      <c r="AH322" s="1257"/>
      <c r="AI322" s="1257"/>
      <c r="AJ322" s="1269"/>
      <c r="AK322" s="1191">
        <f t="shared" si="219"/>
        <v>0</v>
      </c>
      <c r="AL322" s="1192">
        <f t="shared" si="215"/>
        <v>0</v>
      </c>
      <c r="AM322" s="1209">
        <f t="shared" si="216"/>
        <v>0</v>
      </c>
      <c r="AN322" s="1193" t="str">
        <f t="shared" si="217"/>
        <v/>
      </c>
      <c r="AO322" s="3399"/>
      <c r="AP322" s="1112"/>
      <c r="AQ322" s="1194">
        <f t="shared" si="220"/>
        <v>0</v>
      </c>
      <c r="AR322" s="1194">
        <f t="shared" si="218"/>
        <v>0</v>
      </c>
    </row>
    <row r="323" spans="2:44" s="1242" customFormat="1" ht="15">
      <c r="B323" s="3392" t="s">
        <v>858</v>
      </c>
      <c r="C323" s="3395" t="s">
        <v>859</v>
      </c>
      <c r="D323" s="1180" t="s">
        <v>1972</v>
      </c>
      <c r="E323" s="1210" t="s">
        <v>1994</v>
      </c>
      <c r="F323" s="1182" t="s">
        <v>2012</v>
      </c>
      <c r="G323" s="1183" t="s">
        <v>2013</v>
      </c>
      <c r="H323" s="1183" t="s">
        <v>2013</v>
      </c>
      <c r="I323" s="1183" t="s">
        <v>2013</v>
      </c>
      <c r="J323" s="1183" t="s">
        <v>2013</v>
      </c>
      <c r="K323" s="1183" t="s">
        <v>2013</v>
      </c>
      <c r="L323" s="1183" t="s">
        <v>2013</v>
      </c>
      <c r="M323" s="1183" t="s">
        <v>2013</v>
      </c>
      <c r="N323" s="1183" t="s">
        <v>2013</v>
      </c>
      <c r="O323" s="1183" t="s">
        <v>2013</v>
      </c>
      <c r="P323" s="1183" t="s">
        <v>2013</v>
      </c>
      <c r="Q323" s="1183" t="s">
        <v>2013</v>
      </c>
      <c r="R323" s="1183" t="s">
        <v>2013</v>
      </c>
      <c r="S323" s="1183" t="s">
        <v>2013</v>
      </c>
      <c r="T323" s="1183" t="s">
        <v>2012</v>
      </c>
      <c r="U323" s="1183" t="s">
        <v>2010</v>
      </c>
      <c r="V323" s="1183" t="s">
        <v>2012</v>
      </c>
      <c r="W323" s="1183" t="s">
        <v>2013</v>
      </c>
      <c r="X323" s="1183" t="s">
        <v>2013</v>
      </c>
      <c r="Y323" s="1183" t="s">
        <v>2013</v>
      </c>
      <c r="Z323" s="1183" t="s">
        <v>2013</v>
      </c>
      <c r="AA323" s="1183" t="s">
        <v>2013</v>
      </c>
      <c r="AB323" s="1183" t="s">
        <v>2013</v>
      </c>
      <c r="AC323" s="1183" t="s">
        <v>2011</v>
      </c>
      <c r="AD323" s="1183" t="s">
        <v>2013</v>
      </c>
      <c r="AE323" s="1183" t="s">
        <v>2013</v>
      </c>
      <c r="AF323" s="1183" t="s">
        <v>2013</v>
      </c>
      <c r="AG323" s="1183" t="s">
        <v>2010</v>
      </c>
      <c r="AH323" s="1183" t="s">
        <v>2013</v>
      </c>
      <c r="AI323" s="1183" t="s">
        <v>2013</v>
      </c>
      <c r="AJ323" s="1265" t="s">
        <v>2012</v>
      </c>
      <c r="AK323" s="1212"/>
      <c r="AL323" s="1194"/>
      <c r="AM323" s="1213"/>
      <c r="AN323" s="1214"/>
      <c r="AO323" s="3399"/>
      <c r="AP323" s="1112"/>
      <c r="AQ323" s="1116"/>
      <c r="AR323" s="1116"/>
    </row>
    <row r="324" spans="2:44" s="1242" customFormat="1">
      <c r="B324" s="3393"/>
      <c r="C324" s="3396"/>
      <c r="D324" s="1215" t="s">
        <v>1981</v>
      </c>
      <c r="E324" s="1187"/>
      <c r="F324" s="1256"/>
      <c r="G324" s="1207"/>
      <c r="H324" s="1207"/>
      <c r="I324" s="1207"/>
      <c r="J324" s="1207"/>
      <c r="K324" s="1207"/>
      <c r="L324" s="1207"/>
      <c r="M324" s="1207"/>
      <c r="N324" s="1207"/>
      <c r="O324" s="1207"/>
      <c r="P324" s="1207"/>
      <c r="Q324" s="1207"/>
      <c r="R324" s="1207"/>
      <c r="S324" s="1207"/>
      <c r="T324" s="1207"/>
      <c r="U324" s="1207"/>
      <c r="V324" s="1207"/>
      <c r="W324" s="1207"/>
      <c r="X324" s="1207"/>
      <c r="Y324" s="1207"/>
      <c r="Z324" s="1207"/>
      <c r="AA324" s="1207"/>
      <c r="AB324" s="1207"/>
      <c r="AC324" s="1207"/>
      <c r="AD324" s="1207"/>
      <c r="AE324" s="1207"/>
      <c r="AF324" s="1207"/>
      <c r="AG324" s="1207"/>
      <c r="AH324" s="1207"/>
      <c r="AI324" s="1207"/>
      <c r="AJ324" s="1270"/>
      <c r="AK324" s="1191">
        <f>IF(D324="","",COUNT($F$314:$AJ$314)-AL324)</f>
        <v>0</v>
      </c>
      <c r="AL324" s="1192">
        <f>IF(D324="","",AQ324+AR324)</f>
        <v>0</v>
      </c>
      <c r="AM324" s="1192">
        <f>IF(D324="","",COUNTIF(F324:AJ324,"休"))</f>
        <v>0</v>
      </c>
      <c r="AN324" s="1193" t="str">
        <f>IF(D324="","",IFERROR(ROUND(AM324/AK324,3),""))</f>
        <v/>
      </c>
      <c r="AO324" s="3399"/>
      <c r="AP324" s="1112"/>
      <c r="AQ324" s="1194">
        <f>+COUNTIF(F324:AJ324,"－")</f>
        <v>0</v>
      </c>
      <c r="AR324" s="1194">
        <f>+COUNTIF(F324:AJ324,"外")</f>
        <v>0</v>
      </c>
    </row>
    <row r="325" spans="2:44" s="1242" customFormat="1">
      <c r="B325" s="3393"/>
      <c r="C325" s="3396"/>
      <c r="D325" s="1195" t="s">
        <v>1982</v>
      </c>
      <c r="E325" s="1216"/>
      <c r="F325" s="1196"/>
      <c r="G325" s="1197"/>
      <c r="H325" s="1197"/>
      <c r="I325" s="1197"/>
      <c r="J325" s="1197"/>
      <c r="K325" s="1197"/>
      <c r="L325" s="1197"/>
      <c r="M325" s="1197"/>
      <c r="N325" s="1197"/>
      <c r="O325" s="1197"/>
      <c r="P325" s="1197"/>
      <c r="Q325" s="1197"/>
      <c r="R325" s="1197"/>
      <c r="S325" s="1197"/>
      <c r="T325" s="1197"/>
      <c r="U325" s="1197"/>
      <c r="V325" s="1197"/>
      <c r="W325" s="1197"/>
      <c r="X325" s="1197"/>
      <c r="Y325" s="1197"/>
      <c r="Z325" s="1197"/>
      <c r="AA325" s="1197"/>
      <c r="AB325" s="1197"/>
      <c r="AC325" s="1197"/>
      <c r="AD325" s="1197"/>
      <c r="AE325" s="1197"/>
      <c r="AF325" s="1197"/>
      <c r="AG325" s="1197"/>
      <c r="AH325" s="1197"/>
      <c r="AI325" s="1197"/>
      <c r="AJ325" s="1249"/>
      <c r="AK325" s="1191">
        <f>IF(D325="","",COUNT($F$314:$AJ$314)-AL325)</f>
        <v>0</v>
      </c>
      <c r="AL325" s="1192">
        <f t="shared" ref="AL325:AL327" si="221">IF(D325="","",AQ325+AR325)</f>
        <v>0</v>
      </c>
      <c r="AM325" s="1192">
        <f t="shared" ref="AM325:AM327" si="222">IF(D325="","",COUNTIF(F325:AJ325,"休"))</f>
        <v>0</v>
      </c>
      <c r="AN325" s="1193" t="str">
        <f t="shared" ref="AN325:AN327" si="223">IF(D325="","",IFERROR(ROUND(AM325/AK325,3),""))</f>
        <v/>
      </c>
      <c r="AO325" s="3399"/>
      <c r="AP325" s="1112"/>
      <c r="AQ325" s="1194">
        <f>+COUNTIF(F325:AJ325,"－")</f>
        <v>0</v>
      </c>
      <c r="AR325" s="1194">
        <f>+COUNTIF(F325:AJ325,"外")</f>
        <v>0</v>
      </c>
    </row>
    <row r="326" spans="2:44" s="1242" customFormat="1">
      <c r="B326" s="3393"/>
      <c r="C326" s="3396"/>
      <c r="D326" s="1112"/>
      <c r="E326" s="1216"/>
      <c r="F326" s="1196"/>
      <c r="G326" s="1197"/>
      <c r="H326" s="1197"/>
      <c r="I326" s="1197"/>
      <c r="J326" s="1197"/>
      <c r="K326" s="1197"/>
      <c r="L326" s="1197"/>
      <c r="M326" s="1197"/>
      <c r="N326" s="1197"/>
      <c r="O326" s="1197"/>
      <c r="P326" s="1197"/>
      <c r="Q326" s="1197"/>
      <c r="R326" s="1197"/>
      <c r="S326" s="1197"/>
      <c r="T326" s="1197"/>
      <c r="U326" s="1197"/>
      <c r="V326" s="1197"/>
      <c r="W326" s="1197"/>
      <c r="X326" s="1197"/>
      <c r="Y326" s="1197"/>
      <c r="Z326" s="1197"/>
      <c r="AA326" s="1197"/>
      <c r="AB326" s="1197"/>
      <c r="AC326" s="1197"/>
      <c r="AD326" s="1197"/>
      <c r="AE326" s="1197"/>
      <c r="AF326" s="1197"/>
      <c r="AG326" s="1197"/>
      <c r="AH326" s="1197"/>
      <c r="AI326" s="1197"/>
      <c r="AJ326" s="1249"/>
      <c r="AK326" s="1191" t="str">
        <f>IF(D326="","",COUNT($F$314:$AJ$314)-AL326)</f>
        <v/>
      </c>
      <c r="AL326" s="1192" t="str">
        <f t="shared" si="221"/>
        <v/>
      </c>
      <c r="AM326" s="1192" t="str">
        <f t="shared" si="222"/>
        <v/>
      </c>
      <c r="AN326" s="1193" t="str">
        <f t="shared" si="223"/>
        <v/>
      </c>
      <c r="AO326" s="3399"/>
      <c r="AP326" s="1112"/>
      <c r="AQ326" s="1194">
        <f>+COUNTIF(F326:AJ326,"－")</f>
        <v>0</v>
      </c>
      <c r="AR326" s="1194">
        <f>+COUNTIF(F326:AJ326,"外")</f>
        <v>0</v>
      </c>
    </row>
    <row r="327" spans="2:44" s="1242" customFormat="1">
      <c r="B327" s="3393"/>
      <c r="C327" s="3397"/>
      <c r="D327" s="1217"/>
      <c r="E327" s="1218"/>
      <c r="F327" s="1268"/>
      <c r="G327" s="1257"/>
      <c r="H327" s="1257"/>
      <c r="I327" s="1257"/>
      <c r="J327" s="1257"/>
      <c r="K327" s="1257"/>
      <c r="L327" s="1257"/>
      <c r="M327" s="1257"/>
      <c r="N327" s="1257"/>
      <c r="O327" s="1257"/>
      <c r="P327" s="1257"/>
      <c r="Q327" s="1257"/>
      <c r="R327" s="1257"/>
      <c r="S327" s="1257"/>
      <c r="T327" s="1257"/>
      <c r="U327" s="1257"/>
      <c r="V327" s="1257"/>
      <c r="W327" s="1257"/>
      <c r="X327" s="1257"/>
      <c r="Y327" s="1257"/>
      <c r="Z327" s="1257"/>
      <c r="AA327" s="1257"/>
      <c r="AB327" s="1257"/>
      <c r="AC327" s="1257"/>
      <c r="AD327" s="1257"/>
      <c r="AE327" s="1257"/>
      <c r="AF327" s="1257"/>
      <c r="AG327" s="1257"/>
      <c r="AH327" s="1257"/>
      <c r="AI327" s="1257"/>
      <c r="AJ327" s="1269"/>
      <c r="AK327" s="1191" t="str">
        <f t="shared" ref="AK327" si="224">IF(D327="","",COUNT($F$314:$AJ$314)-AL327)</f>
        <v/>
      </c>
      <c r="AL327" s="1192" t="str">
        <f t="shared" si="221"/>
        <v/>
      </c>
      <c r="AM327" s="1192" t="str">
        <f t="shared" si="222"/>
        <v/>
      </c>
      <c r="AN327" s="1193" t="str">
        <f t="shared" si="223"/>
        <v/>
      </c>
      <c r="AO327" s="3399"/>
      <c r="AP327" s="1112"/>
      <c r="AQ327" s="1194">
        <f>+COUNTIF(F327:AJ327,"－")</f>
        <v>0</v>
      </c>
      <c r="AR327" s="1194">
        <f>+COUNTIF(F327:AJ327,"外")</f>
        <v>0</v>
      </c>
    </row>
    <row r="328" spans="2:44" s="1242" customFormat="1" ht="15">
      <c r="B328" s="3393"/>
      <c r="C328" s="3395" t="s">
        <v>860</v>
      </c>
      <c r="D328" s="1180" t="s">
        <v>1993</v>
      </c>
      <c r="E328" s="1220" t="s">
        <v>1994</v>
      </c>
      <c r="F328" s="1182" t="s">
        <v>891</v>
      </c>
      <c r="G328" s="1183" t="s">
        <v>891</v>
      </c>
      <c r="H328" s="1183" t="s">
        <v>891</v>
      </c>
      <c r="I328" s="1183" t="s">
        <v>891</v>
      </c>
      <c r="J328" s="1183" t="s">
        <v>891</v>
      </c>
      <c r="K328" s="1183" t="s">
        <v>891</v>
      </c>
      <c r="L328" s="1183" t="s">
        <v>891</v>
      </c>
      <c r="M328" s="1183" t="s">
        <v>891</v>
      </c>
      <c r="N328" s="1183" t="s">
        <v>891</v>
      </c>
      <c r="O328" s="1183" t="s">
        <v>891</v>
      </c>
      <c r="P328" s="1183" t="s">
        <v>891</v>
      </c>
      <c r="Q328" s="1183" t="s">
        <v>891</v>
      </c>
      <c r="R328" s="1183" t="s">
        <v>891</v>
      </c>
      <c r="S328" s="1183" t="s">
        <v>891</v>
      </c>
      <c r="T328" s="1183" t="s">
        <v>891</v>
      </c>
      <c r="U328" s="1183" t="s">
        <v>891</v>
      </c>
      <c r="V328" s="1183" t="s">
        <v>891</v>
      </c>
      <c r="W328" s="1183" t="s">
        <v>891</v>
      </c>
      <c r="X328" s="1183" t="s">
        <v>891</v>
      </c>
      <c r="Y328" s="1183" t="s">
        <v>891</v>
      </c>
      <c r="Z328" s="1183" t="s">
        <v>891</v>
      </c>
      <c r="AA328" s="1183" t="s">
        <v>891</v>
      </c>
      <c r="AB328" s="1183" t="s">
        <v>891</v>
      </c>
      <c r="AC328" s="1183" t="s">
        <v>891</v>
      </c>
      <c r="AD328" s="1183" t="s">
        <v>891</v>
      </c>
      <c r="AE328" s="1183" t="s">
        <v>891</v>
      </c>
      <c r="AF328" s="1183" t="s">
        <v>891</v>
      </c>
      <c r="AG328" s="1183" t="s">
        <v>891</v>
      </c>
      <c r="AH328" s="1183" t="s">
        <v>891</v>
      </c>
      <c r="AI328" s="1183" t="s">
        <v>891</v>
      </c>
      <c r="AJ328" s="1265" t="s">
        <v>891</v>
      </c>
      <c r="AK328" s="1212"/>
      <c r="AL328" s="1194"/>
      <c r="AM328" s="1221"/>
      <c r="AN328" s="1214"/>
      <c r="AO328" s="3399"/>
      <c r="AP328" s="1112"/>
      <c r="AQ328" s="1116"/>
      <c r="AR328" s="1116"/>
    </row>
    <row r="329" spans="2:44" s="1242" customFormat="1">
      <c r="B329" s="3393"/>
      <c r="C329" s="3396"/>
      <c r="D329" s="1222" t="s">
        <v>1982</v>
      </c>
      <c r="E329" s="1187"/>
      <c r="F329" s="1256"/>
      <c r="G329" s="1207"/>
      <c r="H329" s="1207"/>
      <c r="I329" s="1207"/>
      <c r="J329" s="1207"/>
      <c r="K329" s="1207"/>
      <c r="L329" s="1207"/>
      <c r="M329" s="1207"/>
      <c r="N329" s="1207"/>
      <c r="O329" s="1207"/>
      <c r="P329" s="1207"/>
      <c r="Q329" s="1207"/>
      <c r="R329" s="1207"/>
      <c r="S329" s="1207"/>
      <c r="T329" s="1207"/>
      <c r="U329" s="1207"/>
      <c r="V329" s="1207"/>
      <c r="W329" s="1207"/>
      <c r="X329" s="1207"/>
      <c r="Y329" s="1207"/>
      <c r="Z329" s="1207"/>
      <c r="AA329" s="1207"/>
      <c r="AB329" s="1207"/>
      <c r="AC329" s="1207"/>
      <c r="AD329" s="1207"/>
      <c r="AE329" s="1207"/>
      <c r="AF329" s="1207"/>
      <c r="AG329" s="1207"/>
      <c r="AH329" s="1207"/>
      <c r="AI329" s="1207"/>
      <c r="AJ329" s="1270"/>
      <c r="AK329" s="1191">
        <f>IF(D329="","",COUNT($F$314:$AJ$314)-AL329)</f>
        <v>0</v>
      </c>
      <c r="AL329" s="1192">
        <f>IF(D329="","",AQ329+AR329)</f>
        <v>0</v>
      </c>
      <c r="AM329" s="1192">
        <f>IF(D329="","",COUNTIF(F329:AJ329,"休"))</f>
        <v>0</v>
      </c>
      <c r="AN329" s="1193" t="str">
        <f>IF(D329="","",IFERROR(ROUND(AM329/AK329,3),""))</f>
        <v/>
      </c>
      <c r="AO329" s="3399"/>
      <c r="AP329" s="1112"/>
      <c r="AQ329" s="1194">
        <f>+COUNTIF(F329:AJ329,"－")</f>
        <v>0</v>
      </c>
      <c r="AR329" s="1194">
        <f>+COUNTIF(F329:AJ329,"外")</f>
        <v>0</v>
      </c>
    </row>
    <row r="330" spans="2:44" s="1242" customFormat="1">
      <c r="B330" s="3393"/>
      <c r="C330" s="3396"/>
      <c r="D330" s="1112"/>
      <c r="E330" s="1216"/>
      <c r="F330" s="1196"/>
      <c r="G330" s="1197"/>
      <c r="H330" s="1197"/>
      <c r="I330" s="1197"/>
      <c r="J330" s="1197"/>
      <c r="K330" s="1197"/>
      <c r="L330" s="1197"/>
      <c r="M330" s="1197"/>
      <c r="N330" s="1197"/>
      <c r="O330" s="1197"/>
      <c r="P330" s="1197"/>
      <c r="Q330" s="1197"/>
      <c r="R330" s="1197"/>
      <c r="S330" s="1197"/>
      <c r="T330" s="1197"/>
      <c r="U330" s="1197"/>
      <c r="V330" s="1197"/>
      <c r="W330" s="1197"/>
      <c r="X330" s="1197"/>
      <c r="Y330" s="1197"/>
      <c r="Z330" s="1197"/>
      <c r="AA330" s="1197"/>
      <c r="AB330" s="1197"/>
      <c r="AC330" s="1197"/>
      <c r="AD330" s="1197"/>
      <c r="AE330" s="1197"/>
      <c r="AF330" s="1197"/>
      <c r="AG330" s="1197"/>
      <c r="AH330" s="1197"/>
      <c r="AI330" s="1197"/>
      <c r="AJ330" s="1249"/>
      <c r="AK330" s="1191" t="str">
        <f t="shared" ref="AK330:AK332" si="225">IF(D330="","",COUNT($F$314:$AJ$314)-AL330)</f>
        <v/>
      </c>
      <c r="AL330" s="1192" t="str">
        <f t="shared" ref="AL330:AL332" si="226">IF(D330="","",AQ330+AR330)</f>
        <v/>
      </c>
      <c r="AM330" s="1192" t="str">
        <f t="shared" ref="AM330:AM332" si="227">IF(D330="","",COUNTIF(F330:AJ330,"休"))</f>
        <v/>
      </c>
      <c r="AN330" s="1193" t="str">
        <f t="shared" ref="AN330:AN332" si="228">IF(D330="","",IFERROR(ROUND(AM330/AK330,3),""))</f>
        <v/>
      </c>
      <c r="AO330" s="3399"/>
      <c r="AP330" s="1112"/>
      <c r="AQ330" s="1194">
        <f>+COUNTIF(F330:AJ330,"－")</f>
        <v>0</v>
      </c>
      <c r="AR330" s="1194">
        <f>+COUNTIF(F330:AJ330,"外")</f>
        <v>0</v>
      </c>
    </row>
    <row r="331" spans="2:44" s="1242" customFormat="1">
      <c r="B331" s="3393"/>
      <c r="C331" s="3396"/>
      <c r="D331" s="1224"/>
      <c r="E331" s="1216"/>
      <c r="F331" s="1196"/>
      <c r="G331" s="1197"/>
      <c r="H331" s="1197"/>
      <c r="I331" s="1197"/>
      <c r="J331" s="1197"/>
      <c r="K331" s="1197"/>
      <c r="L331" s="1197"/>
      <c r="M331" s="1197"/>
      <c r="N331" s="1197"/>
      <c r="O331" s="1197"/>
      <c r="P331" s="1197"/>
      <c r="Q331" s="1197"/>
      <c r="R331" s="1197"/>
      <c r="S331" s="1197"/>
      <c r="T331" s="1197"/>
      <c r="U331" s="1197"/>
      <c r="V331" s="1197"/>
      <c r="W331" s="1197"/>
      <c r="X331" s="1197"/>
      <c r="Y331" s="1197"/>
      <c r="Z331" s="1197"/>
      <c r="AA331" s="1197"/>
      <c r="AB331" s="1197"/>
      <c r="AC331" s="1197"/>
      <c r="AD331" s="1197"/>
      <c r="AE331" s="1197"/>
      <c r="AF331" s="1197"/>
      <c r="AG331" s="1197"/>
      <c r="AH331" s="1197"/>
      <c r="AI331" s="1197"/>
      <c r="AJ331" s="1249"/>
      <c r="AK331" s="1191" t="str">
        <f>IF(D331="","",COUNT($F$314:$AJ$314)-AL331)</f>
        <v/>
      </c>
      <c r="AL331" s="1192" t="str">
        <f t="shared" si="226"/>
        <v/>
      </c>
      <c r="AM331" s="1192" t="str">
        <f t="shared" si="227"/>
        <v/>
      </c>
      <c r="AN331" s="1193" t="str">
        <f t="shared" si="228"/>
        <v/>
      </c>
      <c r="AO331" s="3399"/>
      <c r="AP331" s="1112"/>
      <c r="AQ331" s="1194">
        <f>+COUNTIF(F331:AJ331,"－")</f>
        <v>0</v>
      </c>
      <c r="AR331" s="1194">
        <f>+COUNTIF(F331:AJ331,"外")</f>
        <v>0</v>
      </c>
    </row>
    <row r="332" spans="2:44" s="1242" customFormat="1" ht="14.25" thickBot="1">
      <c r="B332" s="3394"/>
      <c r="C332" s="3397"/>
      <c r="D332" s="1217"/>
      <c r="E332" s="1218"/>
      <c r="F332" s="1268"/>
      <c r="G332" s="1257"/>
      <c r="H332" s="1257"/>
      <c r="I332" s="1257"/>
      <c r="J332" s="1257"/>
      <c r="K332" s="1257"/>
      <c r="L332" s="1257"/>
      <c r="M332" s="1257"/>
      <c r="N332" s="1257"/>
      <c r="O332" s="1257"/>
      <c r="P332" s="1257"/>
      <c r="Q332" s="1257"/>
      <c r="R332" s="1257"/>
      <c r="S332" s="1257"/>
      <c r="T332" s="1257"/>
      <c r="U332" s="1257"/>
      <c r="V332" s="1257"/>
      <c r="W332" s="1257"/>
      <c r="X332" s="1257"/>
      <c r="Y332" s="1257"/>
      <c r="Z332" s="1257"/>
      <c r="AA332" s="1257"/>
      <c r="AB332" s="1257"/>
      <c r="AC332" s="1257"/>
      <c r="AD332" s="1257"/>
      <c r="AE332" s="1257"/>
      <c r="AF332" s="1257"/>
      <c r="AG332" s="1257"/>
      <c r="AH332" s="1257"/>
      <c r="AI332" s="1257"/>
      <c r="AJ332" s="1269"/>
      <c r="AK332" s="1227" t="str">
        <f t="shared" si="225"/>
        <v/>
      </c>
      <c r="AL332" s="1209" t="str">
        <f t="shared" si="226"/>
        <v/>
      </c>
      <c r="AM332" s="1209" t="str">
        <f t="shared" si="227"/>
        <v/>
      </c>
      <c r="AN332" s="1193" t="str">
        <f t="shared" si="228"/>
        <v/>
      </c>
      <c r="AO332" s="3400"/>
      <c r="AP332" s="1112"/>
      <c r="AQ332" s="1194">
        <f>+COUNTIF(F332:AJ332,"－")</f>
        <v>0</v>
      </c>
      <c r="AR332" s="1194">
        <f>+COUNTIF(F332:AJ332,"外")</f>
        <v>0</v>
      </c>
    </row>
    <row r="333" spans="2:44" ht="14.25" thickBot="1">
      <c r="B333" s="1229"/>
      <c r="C333" s="1230"/>
      <c r="D333" s="1224"/>
      <c r="E333" s="1166"/>
      <c r="F333" s="1190"/>
      <c r="G333" s="1190"/>
      <c r="H333" s="1190"/>
      <c r="I333" s="1190"/>
      <c r="J333" s="1190"/>
      <c r="K333" s="1190"/>
      <c r="L333" s="1190"/>
      <c r="M333" s="1190"/>
      <c r="N333" s="1190"/>
      <c r="O333" s="1190"/>
      <c r="P333" s="1190"/>
      <c r="Q333" s="1190"/>
      <c r="R333" s="1190"/>
      <c r="S333" s="1190"/>
      <c r="T333" s="1190"/>
      <c r="U333" s="1190"/>
      <c r="V333" s="1190"/>
      <c r="W333" s="1190"/>
      <c r="X333" s="1190"/>
      <c r="Y333" s="1190"/>
      <c r="Z333" s="1190"/>
      <c r="AA333" s="1190"/>
      <c r="AB333" s="1190"/>
      <c r="AC333" s="1190"/>
      <c r="AD333" s="1190"/>
      <c r="AE333" s="1190"/>
      <c r="AF333" s="1190"/>
      <c r="AG333" s="1190"/>
      <c r="AH333" s="1190"/>
      <c r="AI333" s="1190"/>
      <c r="AJ333" s="1190"/>
      <c r="AK333" s="1231"/>
      <c r="AL333" s="1232"/>
      <c r="AN333" s="1233" t="s">
        <v>1998</v>
      </c>
      <c r="AO333" s="1234" t="e">
        <f>IF(AO317&gt;=0.285,"OK","NG")</f>
        <v>#DIV/0!</v>
      </c>
      <c r="AQ333" s="1232"/>
      <c r="AR333" s="1232"/>
    </row>
    <row r="334" spans="2:44">
      <c r="B334" s="1229"/>
      <c r="C334" s="1230"/>
      <c r="D334" s="1224"/>
      <c r="E334" s="1166"/>
      <c r="F334" s="1190"/>
      <c r="G334" s="1190"/>
      <c r="H334" s="1190"/>
      <c r="I334" s="1190"/>
      <c r="J334" s="1190"/>
      <c r="K334" s="1190"/>
      <c r="L334" s="1190"/>
      <c r="M334" s="1190"/>
      <c r="N334" s="1190"/>
      <c r="O334" s="1190"/>
      <c r="P334" s="1190"/>
      <c r="Q334" s="1190"/>
      <c r="R334" s="1190"/>
      <c r="S334" s="1190"/>
      <c r="T334" s="1190"/>
      <c r="U334" s="1190"/>
      <c r="V334" s="1190"/>
      <c r="W334" s="1190"/>
      <c r="X334" s="1190"/>
      <c r="Y334" s="1190"/>
      <c r="Z334" s="1190"/>
      <c r="AA334" s="1190"/>
      <c r="AB334" s="1190"/>
      <c r="AC334" s="1190"/>
      <c r="AD334" s="1190"/>
      <c r="AE334" s="1190"/>
      <c r="AF334" s="1190"/>
      <c r="AG334" s="1190"/>
      <c r="AH334" s="1190"/>
      <c r="AI334" s="1190"/>
      <c r="AJ334" s="1190"/>
      <c r="AK334" s="1231"/>
      <c r="AL334" s="1232"/>
      <c r="AN334" s="1264"/>
      <c r="AO334" s="1193"/>
      <c r="AQ334" s="1232"/>
      <c r="AR334" s="1232"/>
    </row>
    <row r="335" spans="2:44" hidden="1">
      <c r="F335" s="1113" t="e">
        <f>YEAR(F338)</f>
        <v>#VALUE!</v>
      </c>
      <c r="G335" s="1113" t="e">
        <f>MONTH(F338)</f>
        <v>#VALUE!</v>
      </c>
    </row>
    <row r="336" spans="2:44" ht="13.5" customHeight="1">
      <c r="B336" s="3401"/>
      <c r="C336" s="3402"/>
      <c r="D336" s="3403"/>
      <c r="E336" s="1236" t="s">
        <v>1986</v>
      </c>
      <c r="F336" s="3410" t="e">
        <f>F338</f>
        <v>#VALUE!</v>
      </c>
      <c r="G336" s="3411"/>
      <c r="H336" s="3411"/>
      <c r="I336" s="3411"/>
      <c r="J336" s="3411"/>
      <c r="K336" s="3411"/>
      <c r="L336" s="3411"/>
      <c r="M336" s="3411"/>
      <c r="N336" s="3411"/>
      <c r="O336" s="3411"/>
      <c r="P336" s="3411"/>
      <c r="Q336" s="3411"/>
      <c r="R336" s="3411"/>
      <c r="S336" s="3411"/>
      <c r="T336" s="3411"/>
      <c r="U336" s="3411"/>
      <c r="V336" s="3411"/>
      <c r="W336" s="3411"/>
      <c r="X336" s="3411"/>
      <c r="Y336" s="3411"/>
      <c r="Z336" s="3411"/>
      <c r="AA336" s="3411"/>
      <c r="AB336" s="3411"/>
      <c r="AC336" s="3411"/>
      <c r="AD336" s="3411"/>
      <c r="AE336" s="3411"/>
      <c r="AF336" s="3411"/>
      <c r="AG336" s="3411"/>
      <c r="AH336" s="3411"/>
      <c r="AI336" s="3411"/>
      <c r="AJ336" s="3411"/>
      <c r="AK336" s="3413" t="s">
        <v>861</v>
      </c>
      <c r="AL336" s="3416" t="s">
        <v>862</v>
      </c>
      <c r="AM336" s="3419" t="s">
        <v>854</v>
      </c>
      <c r="AN336" s="3367" t="s">
        <v>1987</v>
      </c>
      <c r="AO336" s="3365" t="s">
        <v>1988</v>
      </c>
      <c r="AQ336" s="3388" t="s">
        <v>1989</v>
      </c>
      <c r="AR336" s="3388" t="s">
        <v>890</v>
      </c>
    </row>
    <row r="337" spans="2:44" hidden="1">
      <c r="B337" s="3404"/>
      <c r="C337" s="3405"/>
      <c r="D337" s="3406"/>
      <c r="E337" s="1237"/>
      <c r="F337" s="1173" t="e">
        <f>DATE($F335,$G335,1)</f>
        <v>#VALUE!</v>
      </c>
      <c r="G337" s="1173" t="e">
        <f t="shared" ref="G337:AJ337" si="229">F337+1</f>
        <v>#VALUE!</v>
      </c>
      <c r="H337" s="1173" t="e">
        <f t="shared" si="229"/>
        <v>#VALUE!</v>
      </c>
      <c r="I337" s="1173" t="e">
        <f t="shared" si="229"/>
        <v>#VALUE!</v>
      </c>
      <c r="J337" s="1173" t="e">
        <f t="shared" si="229"/>
        <v>#VALUE!</v>
      </c>
      <c r="K337" s="1173" t="e">
        <f t="shared" si="229"/>
        <v>#VALUE!</v>
      </c>
      <c r="L337" s="1173" t="e">
        <f t="shared" si="229"/>
        <v>#VALUE!</v>
      </c>
      <c r="M337" s="1173" t="e">
        <f t="shared" si="229"/>
        <v>#VALUE!</v>
      </c>
      <c r="N337" s="1173" t="e">
        <f t="shared" si="229"/>
        <v>#VALUE!</v>
      </c>
      <c r="O337" s="1173" t="e">
        <f t="shared" si="229"/>
        <v>#VALUE!</v>
      </c>
      <c r="P337" s="1173" t="e">
        <f t="shared" si="229"/>
        <v>#VALUE!</v>
      </c>
      <c r="Q337" s="1173" t="e">
        <f t="shared" si="229"/>
        <v>#VALUE!</v>
      </c>
      <c r="R337" s="1173" t="e">
        <f t="shared" si="229"/>
        <v>#VALUE!</v>
      </c>
      <c r="S337" s="1173" t="e">
        <f t="shared" si="229"/>
        <v>#VALUE!</v>
      </c>
      <c r="T337" s="1173" t="e">
        <f t="shared" si="229"/>
        <v>#VALUE!</v>
      </c>
      <c r="U337" s="1173" t="e">
        <f t="shared" si="229"/>
        <v>#VALUE!</v>
      </c>
      <c r="V337" s="1173" t="e">
        <f t="shared" si="229"/>
        <v>#VALUE!</v>
      </c>
      <c r="W337" s="1173" t="e">
        <f t="shared" si="229"/>
        <v>#VALUE!</v>
      </c>
      <c r="X337" s="1173" t="e">
        <f t="shared" si="229"/>
        <v>#VALUE!</v>
      </c>
      <c r="Y337" s="1173" t="e">
        <f t="shared" si="229"/>
        <v>#VALUE!</v>
      </c>
      <c r="Z337" s="1173" t="e">
        <f t="shared" si="229"/>
        <v>#VALUE!</v>
      </c>
      <c r="AA337" s="1173" t="e">
        <f t="shared" si="229"/>
        <v>#VALUE!</v>
      </c>
      <c r="AB337" s="1173" t="e">
        <f t="shared" si="229"/>
        <v>#VALUE!</v>
      </c>
      <c r="AC337" s="1173" t="e">
        <f t="shared" si="229"/>
        <v>#VALUE!</v>
      </c>
      <c r="AD337" s="1173" t="e">
        <f t="shared" si="229"/>
        <v>#VALUE!</v>
      </c>
      <c r="AE337" s="1173" t="e">
        <f t="shared" si="229"/>
        <v>#VALUE!</v>
      </c>
      <c r="AF337" s="1173" t="e">
        <f t="shared" si="229"/>
        <v>#VALUE!</v>
      </c>
      <c r="AG337" s="1173" t="e">
        <f t="shared" si="229"/>
        <v>#VALUE!</v>
      </c>
      <c r="AH337" s="1173" t="e">
        <f t="shared" si="229"/>
        <v>#VALUE!</v>
      </c>
      <c r="AI337" s="1173" t="e">
        <f t="shared" si="229"/>
        <v>#VALUE!</v>
      </c>
      <c r="AJ337" s="1173" t="e">
        <f t="shared" si="229"/>
        <v>#VALUE!</v>
      </c>
      <c r="AK337" s="3414"/>
      <c r="AL337" s="3417"/>
      <c r="AM337" s="3420"/>
      <c r="AN337" s="3367"/>
      <c r="AO337" s="3365"/>
      <c r="AQ337" s="3388"/>
      <c r="AR337" s="3388"/>
    </row>
    <row r="338" spans="2:44">
      <c r="B338" s="3404"/>
      <c r="C338" s="3405"/>
      <c r="D338" s="3406"/>
      <c r="E338" s="1238" t="s">
        <v>1990</v>
      </c>
      <c r="F338" s="1239" t="e">
        <f>IF(EDATE(F313,1)&gt;$F$7,"",EDATE(F313,1))</f>
        <v>#VALUE!</v>
      </c>
      <c r="G338" s="1173" t="e">
        <f t="shared" ref="G338:AJ338" si="230">IF(G337&gt;$F$7,"",IF(F338=EOMONTH(DATE($F335,$G335,1),0),"",IF(F338="","",F338+1)))</f>
        <v>#VALUE!</v>
      </c>
      <c r="H338" s="1173" t="e">
        <f t="shared" si="230"/>
        <v>#VALUE!</v>
      </c>
      <c r="I338" s="1173" t="e">
        <f t="shared" si="230"/>
        <v>#VALUE!</v>
      </c>
      <c r="J338" s="1173" t="e">
        <f t="shared" si="230"/>
        <v>#VALUE!</v>
      </c>
      <c r="K338" s="1173" t="e">
        <f t="shared" si="230"/>
        <v>#VALUE!</v>
      </c>
      <c r="L338" s="1173" t="e">
        <f t="shared" si="230"/>
        <v>#VALUE!</v>
      </c>
      <c r="M338" s="1173" t="e">
        <f t="shared" si="230"/>
        <v>#VALUE!</v>
      </c>
      <c r="N338" s="1173" t="e">
        <f t="shared" si="230"/>
        <v>#VALUE!</v>
      </c>
      <c r="O338" s="1173" t="e">
        <f t="shared" si="230"/>
        <v>#VALUE!</v>
      </c>
      <c r="P338" s="1173" t="e">
        <f t="shared" si="230"/>
        <v>#VALUE!</v>
      </c>
      <c r="Q338" s="1173" t="e">
        <f t="shared" si="230"/>
        <v>#VALUE!</v>
      </c>
      <c r="R338" s="1173" t="e">
        <f t="shared" si="230"/>
        <v>#VALUE!</v>
      </c>
      <c r="S338" s="1173" t="e">
        <f t="shared" si="230"/>
        <v>#VALUE!</v>
      </c>
      <c r="T338" s="1173" t="e">
        <f t="shared" si="230"/>
        <v>#VALUE!</v>
      </c>
      <c r="U338" s="1173" t="e">
        <f t="shared" si="230"/>
        <v>#VALUE!</v>
      </c>
      <c r="V338" s="1173" t="e">
        <f t="shared" si="230"/>
        <v>#VALUE!</v>
      </c>
      <c r="W338" s="1173" t="e">
        <f t="shared" si="230"/>
        <v>#VALUE!</v>
      </c>
      <c r="X338" s="1173" t="e">
        <f t="shared" si="230"/>
        <v>#VALUE!</v>
      </c>
      <c r="Y338" s="1173" t="e">
        <f t="shared" si="230"/>
        <v>#VALUE!</v>
      </c>
      <c r="Z338" s="1173" t="e">
        <f t="shared" si="230"/>
        <v>#VALUE!</v>
      </c>
      <c r="AA338" s="1173" t="e">
        <f t="shared" si="230"/>
        <v>#VALUE!</v>
      </c>
      <c r="AB338" s="1173" t="e">
        <f t="shared" si="230"/>
        <v>#VALUE!</v>
      </c>
      <c r="AC338" s="1173" t="e">
        <f t="shared" si="230"/>
        <v>#VALUE!</v>
      </c>
      <c r="AD338" s="1173" t="e">
        <f t="shared" si="230"/>
        <v>#VALUE!</v>
      </c>
      <c r="AE338" s="1173" t="e">
        <f t="shared" si="230"/>
        <v>#VALUE!</v>
      </c>
      <c r="AF338" s="1173" t="e">
        <f t="shared" si="230"/>
        <v>#VALUE!</v>
      </c>
      <c r="AG338" s="1173" t="e">
        <f t="shared" si="230"/>
        <v>#VALUE!</v>
      </c>
      <c r="AH338" s="1173" t="e">
        <f t="shared" si="230"/>
        <v>#VALUE!</v>
      </c>
      <c r="AI338" s="1173" t="e">
        <f t="shared" si="230"/>
        <v>#VALUE!</v>
      </c>
      <c r="AJ338" s="1173" t="e">
        <f t="shared" si="230"/>
        <v>#VALUE!</v>
      </c>
      <c r="AK338" s="3414"/>
      <c r="AL338" s="3417"/>
      <c r="AM338" s="3420"/>
      <c r="AN338" s="3367"/>
      <c r="AO338" s="3365"/>
      <c r="AQ338" s="3388"/>
      <c r="AR338" s="3388"/>
    </row>
    <row r="339" spans="2:44" s="1242" customFormat="1">
      <c r="B339" s="3407"/>
      <c r="C339" s="3408"/>
      <c r="D339" s="3409"/>
      <c r="E339" s="1240" t="s">
        <v>846</v>
      </c>
      <c r="F339" s="1241" t="str">
        <f>IFERROR(TEXT(WEEKDAY(+F338),"aaa"),"")</f>
        <v/>
      </c>
      <c r="G339" s="1241" t="str">
        <f t="shared" ref="G339:AJ339" si="231">IFERROR(TEXT(WEEKDAY(+G338),"aaa"),"")</f>
        <v/>
      </c>
      <c r="H339" s="1241" t="str">
        <f t="shared" si="231"/>
        <v/>
      </c>
      <c r="I339" s="1241" t="str">
        <f t="shared" si="231"/>
        <v/>
      </c>
      <c r="J339" s="1241" t="str">
        <f t="shared" si="231"/>
        <v/>
      </c>
      <c r="K339" s="1241" t="str">
        <f t="shared" si="231"/>
        <v/>
      </c>
      <c r="L339" s="1241" t="str">
        <f t="shared" si="231"/>
        <v/>
      </c>
      <c r="M339" s="1241" t="str">
        <f t="shared" si="231"/>
        <v/>
      </c>
      <c r="N339" s="1241" t="str">
        <f t="shared" si="231"/>
        <v/>
      </c>
      <c r="O339" s="1241" t="str">
        <f t="shared" si="231"/>
        <v/>
      </c>
      <c r="P339" s="1241" t="str">
        <f t="shared" si="231"/>
        <v/>
      </c>
      <c r="Q339" s="1241" t="str">
        <f t="shared" si="231"/>
        <v/>
      </c>
      <c r="R339" s="1241" t="str">
        <f t="shared" si="231"/>
        <v/>
      </c>
      <c r="S339" s="1241" t="str">
        <f t="shared" si="231"/>
        <v/>
      </c>
      <c r="T339" s="1241" t="str">
        <f t="shared" si="231"/>
        <v/>
      </c>
      <c r="U339" s="1241" t="str">
        <f t="shared" si="231"/>
        <v/>
      </c>
      <c r="V339" s="1241" t="str">
        <f t="shared" si="231"/>
        <v/>
      </c>
      <c r="W339" s="1241" t="str">
        <f t="shared" si="231"/>
        <v/>
      </c>
      <c r="X339" s="1241" t="str">
        <f t="shared" si="231"/>
        <v/>
      </c>
      <c r="Y339" s="1241" t="str">
        <f t="shared" si="231"/>
        <v/>
      </c>
      <c r="Z339" s="1241" t="str">
        <f t="shared" si="231"/>
        <v/>
      </c>
      <c r="AA339" s="1241" t="str">
        <f t="shared" si="231"/>
        <v/>
      </c>
      <c r="AB339" s="1241" t="str">
        <f t="shared" si="231"/>
        <v/>
      </c>
      <c r="AC339" s="1241" t="str">
        <f t="shared" si="231"/>
        <v/>
      </c>
      <c r="AD339" s="1241" t="str">
        <f t="shared" si="231"/>
        <v/>
      </c>
      <c r="AE339" s="1241" t="str">
        <f t="shared" si="231"/>
        <v/>
      </c>
      <c r="AF339" s="1241" t="str">
        <f t="shared" si="231"/>
        <v/>
      </c>
      <c r="AG339" s="1241" t="str">
        <f t="shared" si="231"/>
        <v/>
      </c>
      <c r="AH339" s="1241" t="str">
        <f t="shared" si="231"/>
        <v/>
      </c>
      <c r="AI339" s="1241" t="str">
        <f t="shared" si="231"/>
        <v/>
      </c>
      <c r="AJ339" s="1241" t="str">
        <f t="shared" si="231"/>
        <v/>
      </c>
      <c r="AK339" s="3414"/>
      <c r="AL339" s="3417"/>
      <c r="AM339" s="3420"/>
      <c r="AN339" s="3367"/>
      <c r="AO339" s="3365"/>
      <c r="AP339" s="1112"/>
      <c r="AQ339" s="3388"/>
      <c r="AR339" s="3388"/>
    </row>
    <row r="340" spans="2:44" s="1242" customFormat="1" ht="21" customHeight="1">
      <c r="B340" s="1243" t="s">
        <v>1991</v>
      </c>
      <c r="C340" s="1244" t="s">
        <v>1992</v>
      </c>
      <c r="D340" s="1180" t="s">
        <v>1972</v>
      </c>
      <c r="E340" s="1181" t="s">
        <v>1994</v>
      </c>
      <c r="F340" s="1182" t="s">
        <v>891</v>
      </c>
      <c r="G340" s="1183" t="s">
        <v>891</v>
      </c>
      <c r="H340" s="1183" t="s">
        <v>891</v>
      </c>
      <c r="I340" s="1183" t="s">
        <v>891</v>
      </c>
      <c r="J340" s="1183" t="s">
        <v>891</v>
      </c>
      <c r="K340" s="1183" t="s">
        <v>891</v>
      </c>
      <c r="L340" s="1183" t="s">
        <v>891</v>
      </c>
      <c r="M340" s="1183" t="s">
        <v>891</v>
      </c>
      <c r="N340" s="1183" t="s">
        <v>891</v>
      </c>
      <c r="O340" s="1183" t="s">
        <v>891</v>
      </c>
      <c r="P340" s="1183" t="s">
        <v>891</v>
      </c>
      <c r="Q340" s="1183" t="s">
        <v>891</v>
      </c>
      <c r="R340" s="1183" t="s">
        <v>891</v>
      </c>
      <c r="S340" s="1183" t="s">
        <v>891</v>
      </c>
      <c r="T340" s="1183" t="s">
        <v>891</v>
      </c>
      <c r="U340" s="1183" t="s">
        <v>891</v>
      </c>
      <c r="V340" s="1183" t="s">
        <v>891</v>
      </c>
      <c r="W340" s="1183" t="s">
        <v>891</v>
      </c>
      <c r="X340" s="1183" t="s">
        <v>891</v>
      </c>
      <c r="Y340" s="1183" t="s">
        <v>891</v>
      </c>
      <c r="Z340" s="1183" t="s">
        <v>891</v>
      </c>
      <c r="AA340" s="1183" t="s">
        <v>891</v>
      </c>
      <c r="AB340" s="1183" t="s">
        <v>891</v>
      </c>
      <c r="AC340" s="1183" t="s">
        <v>891</v>
      </c>
      <c r="AD340" s="1183" t="s">
        <v>891</v>
      </c>
      <c r="AE340" s="1183" t="s">
        <v>891</v>
      </c>
      <c r="AF340" s="1183" t="s">
        <v>891</v>
      </c>
      <c r="AG340" s="1183" t="s">
        <v>891</v>
      </c>
      <c r="AH340" s="1183" t="s">
        <v>891</v>
      </c>
      <c r="AI340" s="1183" t="s">
        <v>891</v>
      </c>
      <c r="AJ340" s="1265" t="s">
        <v>891</v>
      </c>
      <c r="AK340" s="3415"/>
      <c r="AL340" s="3418"/>
      <c r="AM340" s="3421"/>
      <c r="AN340" s="1185" t="s">
        <v>1980</v>
      </c>
      <c r="AO340" s="1184" t="s">
        <v>889</v>
      </c>
      <c r="AP340" s="1112"/>
      <c r="AQ340" s="3389"/>
      <c r="AR340" s="3389"/>
    </row>
    <row r="341" spans="2:44" s="1242" customFormat="1" ht="13.5" customHeight="1">
      <c r="B341" s="3392" t="s">
        <v>856</v>
      </c>
      <c r="C341" s="3395" t="s">
        <v>857</v>
      </c>
      <c r="D341" s="1186" t="s">
        <v>1981</v>
      </c>
      <c r="E341" s="1187"/>
      <c r="F341" s="1266"/>
      <c r="G341" s="1252"/>
      <c r="H341" s="1252"/>
      <c r="I341" s="1252"/>
      <c r="J341" s="1252"/>
      <c r="K341" s="1252"/>
      <c r="L341" s="1252"/>
      <c r="M341" s="1252"/>
      <c r="N341" s="1252"/>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67"/>
      <c r="AK341" s="1191">
        <f>IF(D341="","",COUNT($F$338:$AJ$338)-AL341)</f>
        <v>0</v>
      </c>
      <c r="AL341" s="1192">
        <f>IF(D341="","",AQ341+AR341)</f>
        <v>0</v>
      </c>
      <c r="AM341" s="1192">
        <f>IF(D341="","",COUNTIF(F341:AJ341,"休"))</f>
        <v>0</v>
      </c>
      <c r="AN341" s="1193" t="str">
        <f>IF(D341="","",IFERROR(ROUND(AM341/AK341,3),""))</f>
        <v/>
      </c>
      <c r="AO341" s="3398" t="e">
        <f>ROUND(AVERAGE(AN341:AN356),3)</f>
        <v>#DIV/0!</v>
      </c>
      <c r="AP341" s="1112"/>
      <c r="AQ341" s="1194">
        <f>+COUNTIF(F341:AJ341,"－")</f>
        <v>0</v>
      </c>
      <c r="AR341" s="1194">
        <f>+COUNTIF(F341:AJ341,"外")</f>
        <v>0</v>
      </c>
    </row>
    <row r="342" spans="2:44" s="1242" customFormat="1" ht="13.5" customHeight="1">
      <c r="B342" s="3393"/>
      <c r="C342" s="3396"/>
      <c r="D342" s="1195" t="s">
        <v>1982</v>
      </c>
      <c r="E342" s="1187"/>
      <c r="F342" s="1196"/>
      <c r="G342" s="1197"/>
      <c r="H342" s="1197"/>
      <c r="I342" s="1197"/>
      <c r="J342" s="1197"/>
      <c r="K342" s="1197"/>
      <c r="L342" s="1197"/>
      <c r="M342" s="1197"/>
      <c r="N342" s="1197"/>
      <c r="O342" s="1197"/>
      <c r="P342" s="1197"/>
      <c r="Q342" s="1197"/>
      <c r="R342" s="1197"/>
      <c r="S342" s="1197"/>
      <c r="T342" s="1197"/>
      <c r="U342" s="1197"/>
      <c r="V342" s="1197"/>
      <c r="W342" s="1197"/>
      <c r="X342" s="1197"/>
      <c r="Y342" s="1197"/>
      <c r="Z342" s="1197"/>
      <c r="AA342" s="1197"/>
      <c r="AB342" s="1197"/>
      <c r="AC342" s="1197"/>
      <c r="AD342" s="1197"/>
      <c r="AE342" s="1197"/>
      <c r="AF342" s="1197"/>
      <c r="AG342" s="1197"/>
      <c r="AH342" s="1197"/>
      <c r="AI342" s="1197"/>
      <c r="AJ342" s="1249"/>
      <c r="AK342" s="1191">
        <f t="shared" ref="AK342:AK346" si="232">IF(D342="","",COUNT($F$338:$AJ$338)-AL342)</f>
        <v>0</v>
      </c>
      <c r="AL342" s="1192">
        <f t="shared" ref="AL342:AL346" si="233">IF(D342="","",AQ342+AR342)</f>
        <v>0</v>
      </c>
      <c r="AM342" s="1192">
        <f t="shared" ref="AM342:AM346" si="234">IF(D342="","",COUNTIF(F342:AJ342,"休"))</f>
        <v>0</v>
      </c>
      <c r="AN342" s="1193" t="str">
        <f t="shared" ref="AN342:AN346" si="235">IF(D342="","",IFERROR(ROUND(AM342/AK342,3),""))</f>
        <v/>
      </c>
      <c r="AO342" s="3399"/>
      <c r="AP342" s="1112"/>
      <c r="AQ342" s="1194">
        <f>+COUNTIF(F342:AJ342,"－")</f>
        <v>0</v>
      </c>
      <c r="AR342" s="1194">
        <f>+COUNTIF(F342:AJ342,"外")</f>
        <v>0</v>
      </c>
    </row>
    <row r="343" spans="2:44" s="1242" customFormat="1">
      <c r="B343" s="3393"/>
      <c r="C343" s="3396"/>
      <c r="D343" s="1201" t="s">
        <v>1983</v>
      </c>
      <c r="E343" s="1187"/>
      <c r="F343" s="1196"/>
      <c r="G343" s="1197"/>
      <c r="H343" s="1197"/>
      <c r="I343" s="1197"/>
      <c r="J343" s="1197"/>
      <c r="K343" s="1197"/>
      <c r="L343" s="1197"/>
      <c r="M343" s="1197"/>
      <c r="N343" s="1197"/>
      <c r="O343" s="1197"/>
      <c r="P343" s="1197"/>
      <c r="Q343" s="1197"/>
      <c r="R343" s="1197"/>
      <c r="S343" s="1197"/>
      <c r="T343" s="1197"/>
      <c r="U343" s="1197"/>
      <c r="V343" s="1197"/>
      <c r="W343" s="1197"/>
      <c r="X343" s="1197"/>
      <c r="Y343" s="1197"/>
      <c r="Z343" s="1197"/>
      <c r="AA343" s="1197"/>
      <c r="AB343" s="1197"/>
      <c r="AC343" s="1197"/>
      <c r="AD343" s="1197"/>
      <c r="AE343" s="1197"/>
      <c r="AF343" s="1197"/>
      <c r="AG343" s="1197"/>
      <c r="AH343" s="1197"/>
      <c r="AI343" s="1197"/>
      <c r="AJ343" s="1249"/>
      <c r="AK343" s="1191">
        <f t="shared" si="232"/>
        <v>0</v>
      </c>
      <c r="AL343" s="1192">
        <f t="shared" si="233"/>
        <v>0</v>
      </c>
      <c r="AM343" s="1192">
        <f t="shared" si="234"/>
        <v>0</v>
      </c>
      <c r="AN343" s="1193" t="str">
        <f t="shared" si="235"/>
        <v/>
      </c>
      <c r="AO343" s="3399"/>
      <c r="AP343" s="1112"/>
      <c r="AQ343" s="1194">
        <f>+COUNTIF(F343:AJ343,"－")</f>
        <v>0</v>
      </c>
      <c r="AR343" s="1194">
        <f t="shared" ref="AR343:AR346" si="236">+COUNTIF(F343:AJ343,"外")</f>
        <v>0</v>
      </c>
    </row>
    <row r="344" spans="2:44" s="1242" customFormat="1">
      <c r="B344" s="3393"/>
      <c r="C344" s="3396"/>
      <c r="D344" s="1201" t="s">
        <v>1984</v>
      </c>
      <c r="E344" s="1202"/>
      <c r="F344" s="1196"/>
      <c r="G344" s="1197"/>
      <c r="H344" s="1197"/>
      <c r="I344" s="1197"/>
      <c r="J344" s="1197"/>
      <c r="K344" s="1197"/>
      <c r="L344" s="1197"/>
      <c r="M344" s="1197"/>
      <c r="N344" s="1197"/>
      <c r="O344" s="1197"/>
      <c r="P344" s="1197"/>
      <c r="Q344" s="1197"/>
      <c r="R344" s="1197"/>
      <c r="S344" s="1197"/>
      <c r="T344" s="1197"/>
      <c r="U344" s="1197"/>
      <c r="V344" s="1197"/>
      <c r="W344" s="1197"/>
      <c r="X344" s="1197"/>
      <c r="Y344" s="1197"/>
      <c r="Z344" s="1197"/>
      <c r="AA344" s="1197"/>
      <c r="AB344" s="1197"/>
      <c r="AC344" s="1197"/>
      <c r="AD344" s="1197"/>
      <c r="AE344" s="1197"/>
      <c r="AF344" s="1197"/>
      <c r="AG344" s="1197"/>
      <c r="AH344" s="1197"/>
      <c r="AI344" s="1197"/>
      <c r="AJ344" s="1249"/>
      <c r="AK344" s="1191">
        <f>IF(D344="","",COUNT($F$338:$AJ$338)-AL344)</f>
        <v>0</v>
      </c>
      <c r="AL344" s="1192">
        <f t="shared" si="233"/>
        <v>0</v>
      </c>
      <c r="AM344" s="1192">
        <f t="shared" si="234"/>
        <v>0</v>
      </c>
      <c r="AN344" s="1193" t="str">
        <f t="shared" si="235"/>
        <v/>
      </c>
      <c r="AO344" s="3399"/>
      <c r="AP344" s="1112"/>
      <c r="AQ344" s="1194">
        <f>+COUNTIF(F344:AJ344,"－")</f>
        <v>0</v>
      </c>
      <c r="AR344" s="1194">
        <f t="shared" si="236"/>
        <v>0</v>
      </c>
    </row>
    <row r="345" spans="2:44" s="1242" customFormat="1">
      <c r="B345" s="3393"/>
      <c r="C345" s="3396"/>
      <c r="D345" s="1201" t="s">
        <v>1985</v>
      </c>
      <c r="E345" s="1187"/>
      <c r="F345" s="1196"/>
      <c r="G345" s="1197"/>
      <c r="H345" s="1197"/>
      <c r="I345" s="1197"/>
      <c r="J345" s="1197"/>
      <c r="K345" s="1197"/>
      <c r="L345" s="1197"/>
      <c r="M345" s="1197"/>
      <c r="N345" s="1197"/>
      <c r="O345" s="1197"/>
      <c r="P345" s="1197"/>
      <c r="Q345" s="1197"/>
      <c r="R345" s="1197"/>
      <c r="S345" s="1197"/>
      <c r="T345" s="1197"/>
      <c r="U345" s="1197"/>
      <c r="V345" s="1197"/>
      <c r="W345" s="1197"/>
      <c r="X345" s="1197"/>
      <c r="Y345" s="1197"/>
      <c r="Z345" s="1197"/>
      <c r="AA345" s="1197"/>
      <c r="AB345" s="1197"/>
      <c r="AC345" s="1197"/>
      <c r="AD345" s="1197"/>
      <c r="AE345" s="1197"/>
      <c r="AF345" s="1197"/>
      <c r="AG345" s="1197"/>
      <c r="AH345" s="1197"/>
      <c r="AI345" s="1197"/>
      <c r="AJ345" s="1249"/>
      <c r="AK345" s="1191">
        <f t="shared" si="232"/>
        <v>0</v>
      </c>
      <c r="AL345" s="1192">
        <f t="shared" si="233"/>
        <v>0</v>
      </c>
      <c r="AM345" s="1192">
        <f t="shared" si="234"/>
        <v>0</v>
      </c>
      <c r="AN345" s="1193" t="str">
        <f t="shared" si="235"/>
        <v/>
      </c>
      <c r="AO345" s="3399"/>
      <c r="AP345" s="1112"/>
      <c r="AQ345" s="1194">
        <f t="shared" ref="AQ345:AQ346" si="237">+COUNTIF(F345:AJ345,"－")</f>
        <v>0</v>
      </c>
      <c r="AR345" s="1194">
        <f t="shared" si="236"/>
        <v>0</v>
      </c>
    </row>
    <row r="346" spans="2:44" s="1242" customFormat="1">
      <c r="B346" s="3394"/>
      <c r="C346" s="3397"/>
      <c r="D346" s="1203">
        <f>E$29</f>
        <v>0</v>
      </c>
      <c r="E346" s="1204"/>
      <c r="F346" s="1268"/>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69"/>
      <c r="AK346" s="1191">
        <f t="shared" si="232"/>
        <v>0</v>
      </c>
      <c r="AL346" s="1192">
        <f t="shared" si="233"/>
        <v>0</v>
      </c>
      <c r="AM346" s="1209">
        <f t="shared" si="234"/>
        <v>0</v>
      </c>
      <c r="AN346" s="1193" t="str">
        <f t="shared" si="235"/>
        <v/>
      </c>
      <c r="AO346" s="3399"/>
      <c r="AP346" s="1112"/>
      <c r="AQ346" s="1194">
        <f t="shared" si="237"/>
        <v>0</v>
      </c>
      <c r="AR346" s="1194">
        <f t="shared" si="236"/>
        <v>0</v>
      </c>
    </row>
    <row r="347" spans="2:44" s="1242" customFormat="1" ht="15">
      <c r="B347" s="3392" t="s">
        <v>858</v>
      </c>
      <c r="C347" s="3395" t="s">
        <v>859</v>
      </c>
      <c r="D347" s="1180" t="s">
        <v>1972</v>
      </c>
      <c r="E347" s="1210" t="s">
        <v>1994</v>
      </c>
      <c r="F347" s="1182" t="s">
        <v>2010</v>
      </c>
      <c r="G347" s="1183" t="s">
        <v>2012</v>
      </c>
      <c r="H347" s="1183" t="s">
        <v>2013</v>
      </c>
      <c r="I347" s="1183" t="s">
        <v>2012</v>
      </c>
      <c r="J347" s="1183" t="s">
        <v>2010</v>
      </c>
      <c r="K347" s="1183" t="s">
        <v>2012</v>
      </c>
      <c r="L347" s="1183" t="s">
        <v>2011</v>
      </c>
      <c r="M347" s="1183" t="s">
        <v>2013</v>
      </c>
      <c r="N347" s="1183" t="s">
        <v>2011</v>
      </c>
      <c r="O347" s="1183" t="s">
        <v>2010</v>
      </c>
      <c r="P347" s="1183" t="s">
        <v>2013</v>
      </c>
      <c r="Q347" s="1183" t="s">
        <v>2013</v>
      </c>
      <c r="R347" s="1183" t="s">
        <v>2013</v>
      </c>
      <c r="S347" s="1183" t="s">
        <v>2013</v>
      </c>
      <c r="T347" s="1183" t="s">
        <v>2013</v>
      </c>
      <c r="U347" s="1183" t="s">
        <v>2012</v>
      </c>
      <c r="V347" s="1183" t="s">
        <v>2013</v>
      </c>
      <c r="W347" s="1183" t="s">
        <v>2013</v>
      </c>
      <c r="X347" s="1183" t="s">
        <v>2013</v>
      </c>
      <c r="Y347" s="1183" t="s">
        <v>2010</v>
      </c>
      <c r="Z347" s="1183" t="s">
        <v>2013</v>
      </c>
      <c r="AA347" s="1183" t="s">
        <v>2013</v>
      </c>
      <c r="AB347" s="1183" t="s">
        <v>2011</v>
      </c>
      <c r="AC347" s="1183" t="s">
        <v>2012</v>
      </c>
      <c r="AD347" s="1183" t="s">
        <v>2013</v>
      </c>
      <c r="AE347" s="1183" t="s">
        <v>2010</v>
      </c>
      <c r="AF347" s="1183" t="s">
        <v>2010</v>
      </c>
      <c r="AG347" s="1183" t="s">
        <v>2010</v>
      </c>
      <c r="AH347" s="1183" t="s">
        <v>2013</v>
      </c>
      <c r="AI347" s="1183" t="s">
        <v>2011</v>
      </c>
      <c r="AJ347" s="1265" t="s">
        <v>2012</v>
      </c>
      <c r="AK347" s="1212"/>
      <c r="AL347" s="1194"/>
      <c r="AM347" s="1213"/>
      <c r="AN347" s="1214"/>
      <c r="AO347" s="3399"/>
      <c r="AP347" s="1112"/>
      <c r="AQ347" s="1116"/>
      <c r="AR347" s="1116"/>
    </row>
    <row r="348" spans="2:44" s="1242" customFormat="1">
      <c r="B348" s="3393"/>
      <c r="C348" s="3396"/>
      <c r="D348" s="1215" t="s">
        <v>1981</v>
      </c>
      <c r="E348" s="1187"/>
      <c r="F348" s="1256"/>
      <c r="G348" s="1207"/>
      <c r="H348" s="1207"/>
      <c r="I348" s="1207"/>
      <c r="J348" s="1207"/>
      <c r="K348" s="1207"/>
      <c r="L348" s="1207"/>
      <c r="M348" s="1207"/>
      <c r="N348" s="1207"/>
      <c r="O348" s="1207"/>
      <c r="P348" s="1207"/>
      <c r="Q348" s="1207"/>
      <c r="R348" s="1207"/>
      <c r="S348" s="1207"/>
      <c r="T348" s="1207"/>
      <c r="U348" s="1207"/>
      <c r="V348" s="1207"/>
      <c r="W348" s="1207"/>
      <c r="X348" s="1207"/>
      <c r="Y348" s="1207"/>
      <c r="Z348" s="1207"/>
      <c r="AA348" s="1207"/>
      <c r="AB348" s="1207"/>
      <c r="AC348" s="1207"/>
      <c r="AD348" s="1207"/>
      <c r="AE348" s="1207"/>
      <c r="AF348" s="1207"/>
      <c r="AG348" s="1207"/>
      <c r="AH348" s="1207"/>
      <c r="AI348" s="1207"/>
      <c r="AJ348" s="1270"/>
      <c r="AK348" s="1191">
        <f>IF(D348="","",COUNT($F$338:$AJ$338)-AL348)</f>
        <v>0</v>
      </c>
      <c r="AL348" s="1192">
        <f>IF(D348="","",AQ348+AR348)</f>
        <v>0</v>
      </c>
      <c r="AM348" s="1192">
        <f>IF(D348="","",COUNTIF(F348:AJ348,"休"))</f>
        <v>0</v>
      </c>
      <c r="AN348" s="1193" t="str">
        <f>IF(D348="","",IFERROR(ROUND(AM348/AK348,3),""))</f>
        <v/>
      </c>
      <c r="AO348" s="3399"/>
      <c r="AP348" s="1112"/>
      <c r="AQ348" s="1194">
        <f>+COUNTIF(F348:AJ348,"－")</f>
        <v>0</v>
      </c>
      <c r="AR348" s="1194">
        <f>+COUNTIF(F348:AJ348,"外")</f>
        <v>0</v>
      </c>
    </row>
    <row r="349" spans="2:44" s="1242" customFormat="1">
      <c r="B349" s="3393"/>
      <c r="C349" s="3396"/>
      <c r="D349" s="1195" t="s">
        <v>1982</v>
      </c>
      <c r="E349" s="1216"/>
      <c r="F349" s="1196"/>
      <c r="G349" s="1197"/>
      <c r="H349" s="1197"/>
      <c r="I349" s="1197"/>
      <c r="J349" s="1197"/>
      <c r="K349" s="1197"/>
      <c r="L349" s="1197"/>
      <c r="M349" s="1197"/>
      <c r="N349" s="1197"/>
      <c r="O349" s="1197"/>
      <c r="P349" s="1197"/>
      <c r="Q349" s="1197"/>
      <c r="R349" s="1197"/>
      <c r="S349" s="1197"/>
      <c r="T349" s="1197"/>
      <c r="U349" s="1197"/>
      <c r="V349" s="1197"/>
      <c r="W349" s="1197"/>
      <c r="X349" s="1197"/>
      <c r="Y349" s="1197"/>
      <c r="Z349" s="1197"/>
      <c r="AA349" s="1197"/>
      <c r="AB349" s="1197"/>
      <c r="AC349" s="1197"/>
      <c r="AD349" s="1197"/>
      <c r="AE349" s="1197"/>
      <c r="AF349" s="1197"/>
      <c r="AG349" s="1197"/>
      <c r="AH349" s="1197"/>
      <c r="AI349" s="1197"/>
      <c r="AJ349" s="1249"/>
      <c r="AK349" s="1191">
        <f t="shared" ref="AK349:AK351" si="238">IF(D349="","",COUNT($F$338:$AJ$338)-AL349)</f>
        <v>0</v>
      </c>
      <c r="AL349" s="1192">
        <f t="shared" ref="AL349:AL351" si="239">IF(D349="","",AQ349+AR349)</f>
        <v>0</v>
      </c>
      <c r="AM349" s="1192">
        <f t="shared" ref="AM349:AM351" si="240">IF(D349="","",COUNTIF(F349:AJ349,"休"))</f>
        <v>0</v>
      </c>
      <c r="AN349" s="1193" t="str">
        <f t="shared" ref="AN349:AN351" si="241">IF(D349="","",IFERROR(ROUND(AM349/AK349,3),""))</f>
        <v/>
      </c>
      <c r="AO349" s="3399"/>
      <c r="AP349" s="1112"/>
      <c r="AQ349" s="1194">
        <f>+COUNTIF(F349:AJ349,"－")</f>
        <v>0</v>
      </c>
      <c r="AR349" s="1194">
        <f>+COUNTIF(F349:AJ349,"外")</f>
        <v>0</v>
      </c>
    </row>
    <row r="350" spans="2:44" s="1242" customFormat="1">
      <c r="B350" s="3393"/>
      <c r="C350" s="3396"/>
      <c r="D350" s="1112"/>
      <c r="E350" s="1216"/>
      <c r="F350" s="1196"/>
      <c r="G350" s="1197"/>
      <c r="H350" s="1197"/>
      <c r="I350" s="1197"/>
      <c r="J350" s="1197"/>
      <c r="K350" s="1197"/>
      <c r="L350" s="1197"/>
      <c r="M350" s="1197"/>
      <c r="N350" s="1197"/>
      <c r="O350" s="1197"/>
      <c r="P350" s="1197"/>
      <c r="Q350" s="1197"/>
      <c r="R350" s="1197"/>
      <c r="S350" s="1197"/>
      <c r="T350" s="1197"/>
      <c r="U350" s="1197"/>
      <c r="V350" s="1197"/>
      <c r="W350" s="1197"/>
      <c r="X350" s="1197"/>
      <c r="Y350" s="1197"/>
      <c r="Z350" s="1197"/>
      <c r="AA350" s="1197"/>
      <c r="AB350" s="1197"/>
      <c r="AC350" s="1197"/>
      <c r="AD350" s="1197"/>
      <c r="AE350" s="1197"/>
      <c r="AF350" s="1197"/>
      <c r="AG350" s="1197"/>
      <c r="AH350" s="1197"/>
      <c r="AI350" s="1197"/>
      <c r="AJ350" s="1249"/>
      <c r="AK350" s="1191" t="str">
        <f t="shared" si="238"/>
        <v/>
      </c>
      <c r="AL350" s="1192" t="str">
        <f t="shared" si="239"/>
        <v/>
      </c>
      <c r="AM350" s="1192" t="str">
        <f t="shared" si="240"/>
        <v/>
      </c>
      <c r="AN350" s="1193" t="str">
        <f t="shared" si="241"/>
        <v/>
      </c>
      <c r="AO350" s="3399"/>
      <c r="AP350" s="1112"/>
      <c r="AQ350" s="1194">
        <f>+COUNTIF(F350:AJ350,"－")</f>
        <v>0</v>
      </c>
      <c r="AR350" s="1194">
        <f>+COUNTIF(F350:AJ350,"外")</f>
        <v>0</v>
      </c>
    </row>
    <row r="351" spans="2:44" s="1242" customFormat="1">
      <c r="B351" s="3393"/>
      <c r="C351" s="3397"/>
      <c r="D351" s="1217"/>
      <c r="E351" s="1218"/>
      <c r="F351" s="1268"/>
      <c r="G351" s="1257"/>
      <c r="H351" s="1257"/>
      <c r="I351" s="1257"/>
      <c r="J351" s="1257"/>
      <c r="K351" s="1257"/>
      <c r="L351" s="1257"/>
      <c r="M351" s="1257"/>
      <c r="N351" s="1257"/>
      <c r="O351" s="1257"/>
      <c r="P351" s="1257"/>
      <c r="Q351" s="1257"/>
      <c r="R351" s="1257"/>
      <c r="S351" s="1257"/>
      <c r="T351" s="1257"/>
      <c r="U351" s="1257"/>
      <c r="V351" s="1257"/>
      <c r="W351" s="1257"/>
      <c r="X351" s="1257"/>
      <c r="Y351" s="1257"/>
      <c r="Z351" s="1257"/>
      <c r="AA351" s="1257"/>
      <c r="AB351" s="1257"/>
      <c r="AC351" s="1257"/>
      <c r="AD351" s="1257"/>
      <c r="AE351" s="1257"/>
      <c r="AF351" s="1257"/>
      <c r="AG351" s="1257"/>
      <c r="AH351" s="1257"/>
      <c r="AI351" s="1257"/>
      <c r="AJ351" s="1269"/>
      <c r="AK351" s="1191" t="str">
        <f t="shared" si="238"/>
        <v/>
      </c>
      <c r="AL351" s="1192" t="str">
        <f t="shared" si="239"/>
        <v/>
      </c>
      <c r="AM351" s="1192" t="str">
        <f t="shared" si="240"/>
        <v/>
      </c>
      <c r="AN351" s="1193" t="str">
        <f t="shared" si="241"/>
        <v/>
      </c>
      <c r="AO351" s="3399"/>
      <c r="AP351" s="1112"/>
      <c r="AQ351" s="1194">
        <f>+COUNTIF(F351:AJ351,"－")</f>
        <v>0</v>
      </c>
      <c r="AR351" s="1194">
        <f>+COUNTIF(F351:AJ351,"外")</f>
        <v>0</v>
      </c>
    </row>
    <row r="352" spans="2:44" s="1242" customFormat="1" ht="15">
      <c r="B352" s="3393"/>
      <c r="C352" s="3395" t="s">
        <v>860</v>
      </c>
      <c r="D352" s="1180" t="s">
        <v>2000</v>
      </c>
      <c r="E352" s="1220" t="s">
        <v>1994</v>
      </c>
      <c r="F352" s="1182" t="s">
        <v>891</v>
      </c>
      <c r="G352" s="1183" t="s">
        <v>891</v>
      </c>
      <c r="H352" s="1183" t="s">
        <v>891</v>
      </c>
      <c r="I352" s="1183" t="s">
        <v>891</v>
      </c>
      <c r="J352" s="1183" t="s">
        <v>891</v>
      </c>
      <c r="K352" s="1183" t="s">
        <v>891</v>
      </c>
      <c r="L352" s="1183" t="s">
        <v>891</v>
      </c>
      <c r="M352" s="1183" t="s">
        <v>891</v>
      </c>
      <c r="N352" s="1183" t="s">
        <v>891</v>
      </c>
      <c r="O352" s="1183" t="s">
        <v>891</v>
      </c>
      <c r="P352" s="1183" t="s">
        <v>891</v>
      </c>
      <c r="Q352" s="1183" t="s">
        <v>891</v>
      </c>
      <c r="R352" s="1183" t="s">
        <v>891</v>
      </c>
      <c r="S352" s="1183" t="s">
        <v>891</v>
      </c>
      <c r="T352" s="1183" t="s">
        <v>891</v>
      </c>
      <c r="U352" s="1183" t="s">
        <v>891</v>
      </c>
      <c r="V352" s="1183" t="s">
        <v>891</v>
      </c>
      <c r="W352" s="1183" t="s">
        <v>891</v>
      </c>
      <c r="X352" s="1183" t="s">
        <v>891</v>
      </c>
      <c r="Y352" s="1183" t="s">
        <v>891</v>
      </c>
      <c r="Z352" s="1183" t="s">
        <v>891</v>
      </c>
      <c r="AA352" s="1183" t="s">
        <v>891</v>
      </c>
      <c r="AB352" s="1183" t="s">
        <v>891</v>
      </c>
      <c r="AC352" s="1183" t="s">
        <v>891</v>
      </c>
      <c r="AD352" s="1183" t="s">
        <v>891</v>
      </c>
      <c r="AE352" s="1183" t="s">
        <v>891</v>
      </c>
      <c r="AF352" s="1183" t="s">
        <v>891</v>
      </c>
      <c r="AG352" s="1183" t="s">
        <v>891</v>
      </c>
      <c r="AH352" s="1183" t="s">
        <v>891</v>
      </c>
      <c r="AI352" s="1183" t="s">
        <v>891</v>
      </c>
      <c r="AJ352" s="1265" t="s">
        <v>891</v>
      </c>
      <c r="AK352" s="1212"/>
      <c r="AL352" s="1194"/>
      <c r="AM352" s="1221"/>
      <c r="AN352" s="1214"/>
      <c r="AO352" s="3399"/>
      <c r="AP352" s="1112"/>
      <c r="AQ352" s="1116"/>
      <c r="AR352" s="1116"/>
    </row>
    <row r="353" spans="2:44" s="1242" customFormat="1">
      <c r="B353" s="3393"/>
      <c r="C353" s="3396"/>
      <c r="D353" s="1222" t="s">
        <v>1982</v>
      </c>
      <c r="E353" s="1187"/>
      <c r="F353" s="1256"/>
      <c r="G353" s="1207"/>
      <c r="H353" s="1207"/>
      <c r="I353" s="1207"/>
      <c r="J353" s="1207"/>
      <c r="K353" s="1207"/>
      <c r="L353" s="1207"/>
      <c r="M353" s="1207"/>
      <c r="N353" s="1207"/>
      <c r="O353" s="1207"/>
      <c r="P353" s="1207"/>
      <c r="Q353" s="1207"/>
      <c r="R353" s="1207"/>
      <c r="S353" s="1207"/>
      <c r="T353" s="1207"/>
      <c r="U353" s="1207"/>
      <c r="V353" s="1207"/>
      <c r="W353" s="1207"/>
      <c r="X353" s="1207"/>
      <c r="Y353" s="1207"/>
      <c r="Z353" s="1207"/>
      <c r="AA353" s="1207"/>
      <c r="AB353" s="1207"/>
      <c r="AC353" s="1207"/>
      <c r="AD353" s="1207"/>
      <c r="AE353" s="1207"/>
      <c r="AF353" s="1207"/>
      <c r="AG353" s="1207"/>
      <c r="AH353" s="1207"/>
      <c r="AI353" s="1207"/>
      <c r="AJ353" s="1270"/>
      <c r="AK353" s="1191">
        <f>IF(D353="","",COUNT($F$338:$AJ$338)-AL353)</f>
        <v>0</v>
      </c>
      <c r="AL353" s="1192">
        <f>IF(D353="","",AQ353+AR353)</f>
        <v>0</v>
      </c>
      <c r="AM353" s="1192">
        <f>IF(D353="","",COUNTIF(F353:AJ353,"休"))</f>
        <v>0</v>
      </c>
      <c r="AN353" s="1193" t="str">
        <f>IF(D353="","",IFERROR(ROUND(AM353/AK353,3),""))</f>
        <v/>
      </c>
      <c r="AO353" s="3399"/>
      <c r="AP353" s="1112"/>
      <c r="AQ353" s="1194">
        <f>+COUNTIF(F353:AJ353,"－")</f>
        <v>0</v>
      </c>
      <c r="AR353" s="1194">
        <f>+COUNTIF(F353:AJ353,"外")</f>
        <v>0</v>
      </c>
    </row>
    <row r="354" spans="2:44" s="1242" customFormat="1">
      <c r="B354" s="3393"/>
      <c r="C354" s="3396"/>
      <c r="D354" s="1112"/>
      <c r="E354" s="1216"/>
      <c r="F354" s="1196"/>
      <c r="G354" s="1197"/>
      <c r="H354" s="1197"/>
      <c r="I354" s="1197"/>
      <c r="J354" s="1197"/>
      <c r="K354" s="1197"/>
      <c r="L354" s="1197"/>
      <c r="M354" s="1197"/>
      <c r="N354" s="1197"/>
      <c r="O354" s="1197"/>
      <c r="P354" s="1197"/>
      <c r="Q354" s="1197"/>
      <c r="R354" s="1197"/>
      <c r="S354" s="1197"/>
      <c r="T354" s="1197"/>
      <c r="U354" s="1197"/>
      <c r="V354" s="1197"/>
      <c r="W354" s="1197"/>
      <c r="X354" s="1197"/>
      <c r="Y354" s="1197"/>
      <c r="Z354" s="1197"/>
      <c r="AA354" s="1197"/>
      <c r="AB354" s="1197"/>
      <c r="AC354" s="1197"/>
      <c r="AD354" s="1197"/>
      <c r="AE354" s="1197"/>
      <c r="AF354" s="1197"/>
      <c r="AG354" s="1197"/>
      <c r="AH354" s="1197"/>
      <c r="AI354" s="1197"/>
      <c r="AJ354" s="1249"/>
      <c r="AK354" s="1191" t="str">
        <f t="shared" ref="AK354:AK356" si="242">IF(D354="","",COUNT($F$338:$AJ$338)-AL354)</f>
        <v/>
      </c>
      <c r="AL354" s="1192" t="str">
        <f t="shared" ref="AL354:AL356" si="243">IF(D354="","",AQ354+AR354)</f>
        <v/>
      </c>
      <c r="AM354" s="1192" t="str">
        <f t="shared" ref="AM354:AM356" si="244">IF(D354="","",COUNTIF(F354:AJ354,"休"))</f>
        <v/>
      </c>
      <c r="AN354" s="1193" t="str">
        <f t="shared" ref="AN354:AN356" si="245">IF(D354="","",IFERROR(ROUND(AM354/AK354,3),""))</f>
        <v/>
      </c>
      <c r="AO354" s="3399"/>
      <c r="AP354" s="1112"/>
      <c r="AQ354" s="1194">
        <f>+COUNTIF(F354:AJ354,"－")</f>
        <v>0</v>
      </c>
      <c r="AR354" s="1194">
        <f>+COUNTIF(F354:AJ354,"外")</f>
        <v>0</v>
      </c>
    </row>
    <row r="355" spans="2:44" s="1242" customFormat="1">
      <c r="B355" s="3393"/>
      <c r="C355" s="3396"/>
      <c r="D355" s="1224"/>
      <c r="E355" s="1216"/>
      <c r="F355" s="1196"/>
      <c r="G355" s="1197"/>
      <c r="H355" s="1197"/>
      <c r="I355" s="1197"/>
      <c r="J355" s="1197"/>
      <c r="K355" s="1197"/>
      <c r="L355" s="1197"/>
      <c r="M355" s="1197"/>
      <c r="N355" s="1197"/>
      <c r="O355" s="1197"/>
      <c r="P355" s="1197"/>
      <c r="Q355" s="1197"/>
      <c r="R355" s="1197"/>
      <c r="S355" s="1197"/>
      <c r="T355" s="1197"/>
      <c r="U355" s="1197"/>
      <c r="V355" s="1197"/>
      <c r="W355" s="1197"/>
      <c r="X355" s="1197"/>
      <c r="Y355" s="1197"/>
      <c r="Z355" s="1197"/>
      <c r="AA355" s="1197"/>
      <c r="AB355" s="1197"/>
      <c r="AC355" s="1197"/>
      <c r="AD355" s="1197"/>
      <c r="AE355" s="1197"/>
      <c r="AF355" s="1197"/>
      <c r="AG355" s="1197"/>
      <c r="AH355" s="1197"/>
      <c r="AI355" s="1197"/>
      <c r="AJ355" s="1249"/>
      <c r="AK355" s="1191" t="str">
        <f t="shared" si="242"/>
        <v/>
      </c>
      <c r="AL355" s="1192" t="str">
        <f t="shared" si="243"/>
        <v/>
      </c>
      <c r="AM355" s="1192" t="str">
        <f t="shared" si="244"/>
        <v/>
      </c>
      <c r="AN355" s="1193" t="str">
        <f t="shared" si="245"/>
        <v/>
      </c>
      <c r="AO355" s="3399"/>
      <c r="AP355" s="1112"/>
      <c r="AQ355" s="1194">
        <f>+COUNTIF(F355:AJ355,"－")</f>
        <v>0</v>
      </c>
      <c r="AR355" s="1194">
        <f>+COUNTIF(F355:AJ355,"外")</f>
        <v>0</v>
      </c>
    </row>
    <row r="356" spans="2:44" s="1242" customFormat="1" ht="14.25" thickBot="1">
      <c r="B356" s="3394"/>
      <c r="C356" s="3397"/>
      <c r="D356" s="1217"/>
      <c r="E356" s="1218"/>
      <c r="F356" s="1268"/>
      <c r="G356" s="1257"/>
      <c r="H356" s="1257"/>
      <c r="I356" s="1257"/>
      <c r="J356" s="1257"/>
      <c r="K356" s="1257"/>
      <c r="L356" s="1257"/>
      <c r="M356" s="1257"/>
      <c r="N356" s="1257"/>
      <c r="O356" s="1257"/>
      <c r="P356" s="1257"/>
      <c r="Q356" s="1257"/>
      <c r="R356" s="1257"/>
      <c r="S356" s="1257"/>
      <c r="T356" s="1257"/>
      <c r="U356" s="1257"/>
      <c r="V356" s="1257"/>
      <c r="W356" s="1257"/>
      <c r="X356" s="1257"/>
      <c r="Y356" s="1257"/>
      <c r="Z356" s="1257"/>
      <c r="AA356" s="1257"/>
      <c r="AB356" s="1257"/>
      <c r="AC356" s="1257"/>
      <c r="AD356" s="1257"/>
      <c r="AE356" s="1257"/>
      <c r="AF356" s="1257"/>
      <c r="AG356" s="1257"/>
      <c r="AH356" s="1257"/>
      <c r="AI356" s="1257"/>
      <c r="AJ356" s="1269"/>
      <c r="AK356" s="1227" t="str">
        <f t="shared" si="242"/>
        <v/>
      </c>
      <c r="AL356" s="1209" t="str">
        <f t="shared" si="243"/>
        <v/>
      </c>
      <c r="AM356" s="1209" t="str">
        <f t="shared" si="244"/>
        <v/>
      </c>
      <c r="AN356" s="1193" t="str">
        <f t="shared" si="245"/>
        <v/>
      </c>
      <c r="AO356" s="3400"/>
      <c r="AP356" s="1112"/>
      <c r="AQ356" s="1194">
        <f>+COUNTIF(F356:AJ356,"－")</f>
        <v>0</v>
      </c>
      <c r="AR356" s="1194">
        <f>+COUNTIF(F356:AJ356,"外")</f>
        <v>0</v>
      </c>
    </row>
    <row r="357" spans="2:44" ht="14.25" thickBot="1">
      <c r="B357" s="1229"/>
      <c r="C357" s="1230"/>
      <c r="D357" s="1224"/>
      <c r="E357" s="1166"/>
      <c r="F357" s="1190"/>
      <c r="G357" s="1190"/>
      <c r="H357" s="1190"/>
      <c r="I357" s="1190"/>
      <c r="J357" s="1190"/>
      <c r="K357" s="1190"/>
      <c r="L357" s="1190"/>
      <c r="M357" s="1190"/>
      <c r="N357" s="1190"/>
      <c r="O357" s="1190"/>
      <c r="P357" s="1190"/>
      <c r="Q357" s="1190"/>
      <c r="R357" s="1190"/>
      <c r="S357" s="1190"/>
      <c r="T357" s="1190"/>
      <c r="U357" s="1190"/>
      <c r="V357" s="1190"/>
      <c r="W357" s="1190"/>
      <c r="X357" s="1190"/>
      <c r="Y357" s="1190"/>
      <c r="Z357" s="1190"/>
      <c r="AA357" s="1190"/>
      <c r="AB357" s="1190"/>
      <c r="AC357" s="1190"/>
      <c r="AD357" s="1190"/>
      <c r="AE357" s="1190"/>
      <c r="AF357" s="1190"/>
      <c r="AG357" s="1190"/>
      <c r="AH357" s="1190"/>
      <c r="AI357" s="1190"/>
      <c r="AJ357" s="1190"/>
      <c r="AK357" s="1231"/>
      <c r="AL357" s="1232"/>
      <c r="AN357" s="1233" t="s">
        <v>1998</v>
      </c>
      <c r="AO357" s="1234" t="e">
        <f>IF(AO341&gt;=0.285,"OK","NG")</f>
        <v>#DIV/0!</v>
      </c>
      <c r="AQ357" s="1232"/>
      <c r="AR357" s="1232"/>
    </row>
    <row r="358" spans="2:44">
      <c r="B358" s="1229"/>
      <c r="C358" s="1230"/>
      <c r="D358" s="1224"/>
      <c r="E358" s="1166"/>
      <c r="F358" s="1190"/>
      <c r="G358" s="1190"/>
      <c r="H358" s="1190"/>
      <c r="I358" s="1190"/>
      <c r="J358" s="1190"/>
      <c r="K358" s="1190"/>
      <c r="L358" s="1190"/>
      <c r="M358" s="1190"/>
      <c r="N358" s="1190"/>
      <c r="O358" s="1190"/>
      <c r="P358" s="1190"/>
      <c r="Q358" s="1190"/>
      <c r="R358" s="1190"/>
      <c r="S358" s="1190"/>
      <c r="T358" s="1190"/>
      <c r="U358" s="1190"/>
      <c r="V358" s="1190"/>
      <c r="W358" s="1190"/>
      <c r="X358" s="1190"/>
      <c r="Y358" s="1190"/>
      <c r="Z358" s="1190"/>
      <c r="AA358" s="1190"/>
      <c r="AB358" s="1190"/>
      <c r="AC358" s="1190"/>
      <c r="AD358" s="1190"/>
      <c r="AE358" s="1190"/>
      <c r="AF358" s="1190"/>
      <c r="AG358" s="1190"/>
      <c r="AH358" s="1190"/>
      <c r="AI358" s="1190"/>
      <c r="AJ358" s="1190"/>
      <c r="AK358" s="1231"/>
      <c r="AL358" s="1232"/>
      <c r="AN358" s="1264"/>
      <c r="AO358" s="1193"/>
      <c r="AQ358" s="1232"/>
      <c r="AR358" s="1232"/>
    </row>
    <row r="359" spans="2:44" hidden="1">
      <c r="F359" s="1113" t="e">
        <f>YEAR(F362)</f>
        <v>#VALUE!</v>
      </c>
      <c r="G359" s="1113" t="e">
        <f>MONTH(F362)</f>
        <v>#VALUE!</v>
      </c>
    </row>
    <row r="360" spans="2:44">
      <c r="B360" s="3401"/>
      <c r="C360" s="3402"/>
      <c r="D360" s="3403"/>
      <c r="E360" s="1236" t="s">
        <v>1986</v>
      </c>
      <c r="F360" s="3410" t="e">
        <f>F362</f>
        <v>#VALUE!</v>
      </c>
      <c r="G360" s="3411"/>
      <c r="H360" s="3411"/>
      <c r="I360" s="3411"/>
      <c r="J360" s="3411"/>
      <c r="K360" s="3411"/>
      <c r="L360" s="3411"/>
      <c r="M360" s="3411"/>
      <c r="N360" s="3411"/>
      <c r="O360" s="3411"/>
      <c r="P360" s="3411"/>
      <c r="Q360" s="3411"/>
      <c r="R360" s="3411"/>
      <c r="S360" s="3411"/>
      <c r="T360" s="3411"/>
      <c r="U360" s="3411"/>
      <c r="V360" s="3411"/>
      <c r="W360" s="3411"/>
      <c r="X360" s="3411"/>
      <c r="Y360" s="3411"/>
      <c r="Z360" s="3411"/>
      <c r="AA360" s="3411"/>
      <c r="AB360" s="3411"/>
      <c r="AC360" s="3411"/>
      <c r="AD360" s="3411"/>
      <c r="AE360" s="3411"/>
      <c r="AF360" s="3411"/>
      <c r="AG360" s="3411"/>
      <c r="AH360" s="3411"/>
      <c r="AI360" s="3411"/>
      <c r="AJ360" s="3411"/>
      <c r="AK360" s="3413" t="s">
        <v>861</v>
      </c>
      <c r="AL360" s="3416" t="s">
        <v>862</v>
      </c>
      <c r="AM360" s="3419" t="s">
        <v>854</v>
      </c>
      <c r="AN360" s="3367" t="s">
        <v>1987</v>
      </c>
      <c r="AO360" s="3365" t="s">
        <v>1988</v>
      </c>
      <c r="AQ360" s="3388" t="s">
        <v>2007</v>
      </c>
      <c r="AR360" s="3388" t="s">
        <v>890</v>
      </c>
    </row>
    <row r="361" spans="2:44" hidden="1">
      <c r="B361" s="3404"/>
      <c r="C361" s="3405"/>
      <c r="D361" s="3406"/>
      <c r="E361" s="1237"/>
      <c r="F361" s="1173" t="e">
        <f>DATE($F359,$G359,1)</f>
        <v>#VALUE!</v>
      </c>
      <c r="G361" s="1173" t="e">
        <f t="shared" ref="G361:AJ361" si="246">F361+1</f>
        <v>#VALUE!</v>
      </c>
      <c r="H361" s="1173" t="e">
        <f t="shared" si="246"/>
        <v>#VALUE!</v>
      </c>
      <c r="I361" s="1173" t="e">
        <f t="shared" si="246"/>
        <v>#VALUE!</v>
      </c>
      <c r="J361" s="1173" t="e">
        <f t="shared" si="246"/>
        <v>#VALUE!</v>
      </c>
      <c r="K361" s="1173" t="e">
        <f t="shared" si="246"/>
        <v>#VALUE!</v>
      </c>
      <c r="L361" s="1173" t="e">
        <f t="shared" si="246"/>
        <v>#VALUE!</v>
      </c>
      <c r="M361" s="1173" t="e">
        <f t="shared" si="246"/>
        <v>#VALUE!</v>
      </c>
      <c r="N361" s="1173" t="e">
        <f t="shared" si="246"/>
        <v>#VALUE!</v>
      </c>
      <c r="O361" s="1173" t="e">
        <f t="shared" si="246"/>
        <v>#VALUE!</v>
      </c>
      <c r="P361" s="1173" t="e">
        <f t="shared" si="246"/>
        <v>#VALUE!</v>
      </c>
      <c r="Q361" s="1173" t="e">
        <f t="shared" si="246"/>
        <v>#VALUE!</v>
      </c>
      <c r="R361" s="1173" t="e">
        <f t="shared" si="246"/>
        <v>#VALUE!</v>
      </c>
      <c r="S361" s="1173" t="e">
        <f t="shared" si="246"/>
        <v>#VALUE!</v>
      </c>
      <c r="T361" s="1173" t="e">
        <f t="shared" si="246"/>
        <v>#VALUE!</v>
      </c>
      <c r="U361" s="1173" t="e">
        <f t="shared" si="246"/>
        <v>#VALUE!</v>
      </c>
      <c r="V361" s="1173" t="e">
        <f t="shared" si="246"/>
        <v>#VALUE!</v>
      </c>
      <c r="W361" s="1173" t="e">
        <f t="shared" si="246"/>
        <v>#VALUE!</v>
      </c>
      <c r="X361" s="1173" t="e">
        <f t="shared" si="246"/>
        <v>#VALUE!</v>
      </c>
      <c r="Y361" s="1173" t="e">
        <f t="shared" si="246"/>
        <v>#VALUE!</v>
      </c>
      <c r="Z361" s="1173" t="e">
        <f t="shared" si="246"/>
        <v>#VALUE!</v>
      </c>
      <c r="AA361" s="1173" t="e">
        <f t="shared" si="246"/>
        <v>#VALUE!</v>
      </c>
      <c r="AB361" s="1173" t="e">
        <f t="shared" si="246"/>
        <v>#VALUE!</v>
      </c>
      <c r="AC361" s="1173" t="e">
        <f t="shared" si="246"/>
        <v>#VALUE!</v>
      </c>
      <c r="AD361" s="1173" t="e">
        <f t="shared" si="246"/>
        <v>#VALUE!</v>
      </c>
      <c r="AE361" s="1173" t="e">
        <f t="shared" si="246"/>
        <v>#VALUE!</v>
      </c>
      <c r="AF361" s="1173" t="e">
        <f t="shared" si="246"/>
        <v>#VALUE!</v>
      </c>
      <c r="AG361" s="1173" t="e">
        <f t="shared" si="246"/>
        <v>#VALUE!</v>
      </c>
      <c r="AH361" s="1173" t="e">
        <f t="shared" si="246"/>
        <v>#VALUE!</v>
      </c>
      <c r="AI361" s="1173" t="e">
        <f t="shared" si="246"/>
        <v>#VALUE!</v>
      </c>
      <c r="AJ361" s="1173" t="e">
        <f t="shared" si="246"/>
        <v>#VALUE!</v>
      </c>
      <c r="AK361" s="3414"/>
      <c r="AL361" s="3417"/>
      <c r="AM361" s="3420"/>
      <c r="AN361" s="3367"/>
      <c r="AO361" s="3365"/>
      <c r="AQ361" s="3388"/>
      <c r="AR361" s="3388"/>
    </row>
    <row r="362" spans="2:44">
      <c r="B362" s="3404"/>
      <c r="C362" s="3405"/>
      <c r="D362" s="3406"/>
      <c r="E362" s="1238" t="s">
        <v>1990</v>
      </c>
      <c r="F362" s="1239" t="e">
        <f>IF(EDATE(F337,1)&gt;$F$7,"",EDATE(F337,1))</f>
        <v>#VALUE!</v>
      </c>
      <c r="G362" s="1173" t="e">
        <f t="shared" ref="G362:AJ362" si="247">IF(G361&gt;$F$7,"",IF(F362=EOMONTH(DATE($F359,$G359,1),0),"",IF(F362="","",F362+1)))</f>
        <v>#VALUE!</v>
      </c>
      <c r="H362" s="1173" t="e">
        <f t="shared" si="247"/>
        <v>#VALUE!</v>
      </c>
      <c r="I362" s="1173" t="e">
        <f t="shared" si="247"/>
        <v>#VALUE!</v>
      </c>
      <c r="J362" s="1173" t="e">
        <f t="shared" si="247"/>
        <v>#VALUE!</v>
      </c>
      <c r="K362" s="1173" t="e">
        <f t="shared" si="247"/>
        <v>#VALUE!</v>
      </c>
      <c r="L362" s="1173" t="e">
        <f t="shared" si="247"/>
        <v>#VALUE!</v>
      </c>
      <c r="M362" s="1173" t="e">
        <f t="shared" si="247"/>
        <v>#VALUE!</v>
      </c>
      <c r="N362" s="1173" t="e">
        <f t="shared" si="247"/>
        <v>#VALUE!</v>
      </c>
      <c r="O362" s="1173" t="e">
        <f t="shared" si="247"/>
        <v>#VALUE!</v>
      </c>
      <c r="P362" s="1173" t="e">
        <f t="shared" si="247"/>
        <v>#VALUE!</v>
      </c>
      <c r="Q362" s="1173" t="e">
        <f t="shared" si="247"/>
        <v>#VALUE!</v>
      </c>
      <c r="R362" s="1173" t="e">
        <f t="shared" si="247"/>
        <v>#VALUE!</v>
      </c>
      <c r="S362" s="1173" t="e">
        <f t="shared" si="247"/>
        <v>#VALUE!</v>
      </c>
      <c r="T362" s="1173" t="e">
        <f t="shared" si="247"/>
        <v>#VALUE!</v>
      </c>
      <c r="U362" s="1173" t="e">
        <f t="shared" si="247"/>
        <v>#VALUE!</v>
      </c>
      <c r="V362" s="1173" t="e">
        <f t="shared" si="247"/>
        <v>#VALUE!</v>
      </c>
      <c r="W362" s="1173" t="e">
        <f t="shared" si="247"/>
        <v>#VALUE!</v>
      </c>
      <c r="X362" s="1173" t="e">
        <f t="shared" si="247"/>
        <v>#VALUE!</v>
      </c>
      <c r="Y362" s="1173" t="e">
        <f t="shared" si="247"/>
        <v>#VALUE!</v>
      </c>
      <c r="Z362" s="1173" t="e">
        <f t="shared" si="247"/>
        <v>#VALUE!</v>
      </c>
      <c r="AA362" s="1173" t="e">
        <f t="shared" si="247"/>
        <v>#VALUE!</v>
      </c>
      <c r="AB362" s="1173" t="e">
        <f t="shared" si="247"/>
        <v>#VALUE!</v>
      </c>
      <c r="AC362" s="1173" t="e">
        <f t="shared" si="247"/>
        <v>#VALUE!</v>
      </c>
      <c r="AD362" s="1173" t="e">
        <f t="shared" si="247"/>
        <v>#VALUE!</v>
      </c>
      <c r="AE362" s="1173" t="e">
        <f t="shared" si="247"/>
        <v>#VALUE!</v>
      </c>
      <c r="AF362" s="1173" t="e">
        <f t="shared" si="247"/>
        <v>#VALUE!</v>
      </c>
      <c r="AG362" s="1173" t="e">
        <f t="shared" si="247"/>
        <v>#VALUE!</v>
      </c>
      <c r="AH362" s="1173" t="e">
        <f t="shared" si="247"/>
        <v>#VALUE!</v>
      </c>
      <c r="AI362" s="1173" t="e">
        <f t="shared" si="247"/>
        <v>#VALUE!</v>
      </c>
      <c r="AJ362" s="1173" t="e">
        <f t="shared" si="247"/>
        <v>#VALUE!</v>
      </c>
      <c r="AK362" s="3414"/>
      <c r="AL362" s="3417"/>
      <c r="AM362" s="3420"/>
      <c r="AN362" s="3367"/>
      <c r="AO362" s="3365"/>
      <c r="AQ362" s="3388"/>
      <c r="AR362" s="3388"/>
    </row>
    <row r="363" spans="2:44" s="1242" customFormat="1">
      <c r="B363" s="3407"/>
      <c r="C363" s="3408"/>
      <c r="D363" s="3409"/>
      <c r="E363" s="1240" t="s">
        <v>846</v>
      </c>
      <c r="F363" s="1241" t="str">
        <f>IFERROR(TEXT(WEEKDAY(+F362),"aaa"),"")</f>
        <v/>
      </c>
      <c r="G363" s="1241" t="str">
        <f t="shared" ref="G363:AJ363" si="248">IFERROR(TEXT(WEEKDAY(+G362),"aaa"),"")</f>
        <v/>
      </c>
      <c r="H363" s="1241" t="str">
        <f t="shared" si="248"/>
        <v/>
      </c>
      <c r="I363" s="1241" t="str">
        <f t="shared" si="248"/>
        <v/>
      </c>
      <c r="J363" s="1241" t="str">
        <f t="shared" si="248"/>
        <v/>
      </c>
      <c r="K363" s="1241" t="str">
        <f t="shared" si="248"/>
        <v/>
      </c>
      <c r="L363" s="1241" t="str">
        <f t="shared" si="248"/>
        <v/>
      </c>
      <c r="M363" s="1241" t="str">
        <f t="shared" si="248"/>
        <v/>
      </c>
      <c r="N363" s="1241" t="str">
        <f t="shared" si="248"/>
        <v/>
      </c>
      <c r="O363" s="1241" t="str">
        <f t="shared" si="248"/>
        <v/>
      </c>
      <c r="P363" s="1241" t="str">
        <f t="shared" si="248"/>
        <v/>
      </c>
      <c r="Q363" s="1241" t="str">
        <f t="shared" si="248"/>
        <v/>
      </c>
      <c r="R363" s="1241" t="str">
        <f t="shared" si="248"/>
        <v/>
      </c>
      <c r="S363" s="1241" t="str">
        <f t="shared" si="248"/>
        <v/>
      </c>
      <c r="T363" s="1241" t="str">
        <f t="shared" si="248"/>
        <v/>
      </c>
      <c r="U363" s="1241" t="str">
        <f t="shared" si="248"/>
        <v/>
      </c>
      <c r="V363" s="1241" t="str">
        <f t="shared" si="248"/>
        <v/>
      </c>
      <c r="W363" s="1241" t="str">
        <f t="shared" si="248"/>
        <v/>
      </c>
      <c r="X363" s="1241" t="str">
        <f t="shared" si="248"/>
        <v/>
      </c>
      <c r="Y363" s="1241" t="str">
        <f t="shared" si="248"/>
        <v/>
      </c>
      <c r="Z363" s="1241" t="str">
        <f t="shared" si="248"/>
        <v/>
      </c>
      <c r="AA363" s="1241" t="str">
        <f t="shared" si="248"/>
        <v/>
      </c>
      <c r="AB363" s="1241" t="str">
        <f t="shared" si="248"/>
        <v/>
      </c>
      <c r="AC363" s="1241" t="str">
        <f t="shared" si="248"/>
        <v/>
      </c>
      <c r="AD363" s="1241" t="str">
        <f t="shared" si="248"/>
        <v/>
      </c>
      <c r="AE363" s="1241" t="str">
        <f t="shared" si="248"/>
        <v/>
      </c>
      <c r="AF363" s="1241" t="str">
        <f t="shared" si="248"/>
        <v/>
      </c>
      <c r="AG363" s="1241" t="str">
        <f t="shared" si="248"/>
        <v/>
      </c>
      <c r="AH363" s="1241" t="str">
        <f t="shared" si="248"/>
        <v/>
      </c>
      <c r="AI363" s="1241" t="str">
        <f t="shared" si="248"/>
        <v/>
      </c>
      <c r="AJ363" s="1241" t="str">
        <f t="shared" si="248"/>
        <v/>
      </c>
      <c r="AK363" s="3414"/>
      <c r="AL363" s="3417"/>
      <c r="AM363" s="3420"/>
      <c r="AN363" s="3367"/>
      <c r="AO363" s="3365"/>
      <c r="AP363" s="1112"/>
      <c r="AQ363" s="3388"/>
      <c r="AR363" s="3388"/>
    </row>
    <row r="364" spans="2:44" s="1242" customFormat="1" ht="21" customHeight="1">
      <c r="B364" s="1243" t="s">
        <v>1991</v>
      </c>
      <c r="C364" s="1244" t="s">
        <v>2005</v>
      </c>
      <c r="D364" s="1180" t="s">
        <v>1997</v>
      </c>
      <c r="E364" s="1181" t="s">
        <v>1994</v>
      </c>
      <c r="F364" s="1182" t="s">
        <v>891</v>
      </c>
      <c r="G364" s="1183" t="s">
        <v>891</v>
      </c>
      <c r="H364" s="1183" t="s">
        <v>891</v>
      </c>
      <c r="I364" s="1183" t="s">
        <v>891</v>
      </c>
      <c r="J364" s="1183" t="s">
        <v>891</v>
      </c>
      <c r="K364" s="1183" t="s">
        <v>891</v>
      </c>
      <c r="L364" s="1183" t="s">
        <v>891</v>
      </c>
      <c r="M364" s="1183" t="s">
        <v>891</v>
      </c>
      <c r="N364" s="1183" t="s">
        <v>891</v>
      </c>
      <c r="O364" s="1183" t="s">
        <v>891</v>
      </c>
      <c r="P364" s="1183" t="s">
        <v>891</v>
      </c>
      <c r="Q364" s="1183" t="s">
        <v>891</v>
      </c>
      <c r="R364" s="1183" t="s">
        <v>891</v>
      </c>
      <c r="S364" s="1183" t="s">
        <v>891</v>
      </c>
      <c r="T364" s="1183" t="s">
        <v>891</v>
      </c>
      <c r="U364" s="1183" t="s">
        <v>891</v>
      </c>
      <c r="V364" s="1183" t="s">
        <v>891</v>
      </c>
      <c r="W364" s="1183" t="s">
        <v>891</v>
      </c>
      <c r="X364" s="1183" t="s">
        <v>891</v>
      </c>
      <c r="Y364" s="1183" t="s">
        <v>891</v>
      </c>
      <c r="Z364" s="1183" t="s">
        <v>891</v>
      </c>
      <c r="AA364" s="1183" t="s">
        <v>891</v>
      </c>
      <c r="AB364" s="1183" t="s">
        <v>891</v>
      </c>
      <c r="AC364" s="1183" t="s">
        <v>891</v>
      </c>
      <c r="AD364" s="1183" t="s">
        <v>891</v>
      </c>
      <c r="AE364" s="1183" t="s">
        <v>891</v>
      </c>
      <c r="AF364" s="1183" t="s">
        <v>891</v>
      </c>
      <c r="AG364" s="1183" t="s">
        <v>891</v>
      </c>
      <c r="AH364" s="1183" t="s">
        <v>891</v>
      </c>
      <c r="AI364" s="1183" t="s">
        <v>891</v>
      </c>
      <c r="AJ364" s="1265" t="s">
        <v>891</v>
      </c>
      <c r="AK364" s="3415"/>
      <c r="AL364" s="3418"/>
      <c r="AM364" s="3421"/>
      <c r="AN364" s="1185" t="s">
        <v>2004</v>
      </c>
      <c r="AO364" s="1184" t="s">
        <v>889</v>
      </c>
      <c r="AP364" s="1112"/>
      <c r="AQ364" s="3389"/>
      <c r="AR364" s="3389"/>
    </row>
    <row r="365" spans="2:44" s="1242" customFormat="1" ht="13.5" customHeight="1">
      <c r="B365" s="3392" t="s">
        <v>856</v>
      </c>
      <c r="C365" s="3395" t="s">
        <v>857</v>
      </c>
      <c r="D365" s="1186" t="s">
        <v>1981</v>
      </c>
      <c r="E365" s="1187"/>
      <c r="F365" s="1266"/>
      <c r="G365" s="1252"/>
      <c r="H365" s="1252"/>
      <c r="I365" s="1252"/>
      <c r="J365" s="1252"/>
      <c r="K365" s="1252"/>
      <c r="L365" s="1252"/>
      <c r="M365" s="1252"/>
      <c r="N365" s="1252"/>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67"/>
      <c r="AK365" s="1191">
        <f>IF(D365="","",COUNT($F$362:$AJ$362)-AL365)</f>
        <v>0</v>
      </c>
      <c r="AL365" s="1192">
        <f>IF(D365="","",AQ365+AR365)</f>
        <v>0</v>
      </c>
      <c r="AM365" s="1192">
        <f>IF(D365="","",COUNTIF(F365:AJ365,"休"))</f>
        <v>0</v>
      </c>
      <c r="AN365" s="1193" t="str">
        <f>IF(D365="","",IFERROR(ROUND(AM365/AK365,3),""))</f>
        <v/>
      </c>
      <c r="AO365" s="3398" t="e">
        <f>ROUND(AVERAGE(AN365:AN380),3)</f>
        <v>#DIV/0!</v>
      </c>
      <c r="AP365" s="1112"/>
      <c r="AQ365" s="1194">
        <f>+COUNTIF(F365:AJ365,"－")</f>
        <v>0</v>
      </c>
      <c r="AR365" s="1194">
        <f>+COUNTIF(F365:AJ365,"外")</f>
        <v>0</v>
      </c>
    </row>
    <row r="366" spans="2:44" s="1242" customFormat="1" ht="13.5" customHeight="1">
      <c r="B366" s="3393"/>
      <c r="C366" s="3396"/>
      <c r="D366" s="1195" t="s">
        <v>1982</v>
      </c>
      <c r="E366" s="1187"/>
      <c r="F366" s="1196"/>
      <c r="G366" s="1197"/>
      <c r="H366" s="1197"/>
      <c r="I366" s="1197"/>
      <c r="J366" s="1197"/>
      <c r="K366" s="1197"/>
      <c r="L366" s="1197"/>
      <c r="M366" s="1197"/>
      <c r="N366" s="1197"/>
      <c r="O366" s="1197"/>
      <c r="P366" s="1197"/>
      <c r="Q366" s="1197"/>
      <c r="R366" s="1197"/>
      <c r="S366" s="1197"/>
      <c r="T366" s="1197"/>
      <c r="U366" s="1197"/>
      <c r="V366" s="1197"/>
      <c r="W366" s="1197"/>
      <c r="X366" s="1197"/>
      <c r="Y366" s="1197"/>
      <c r="Z366" s="1197"/>
      <c r="AA366" s="1197"/>
      <c r="AB366" s="1197"/>
      <c r="AC366" s="1197"/>
      <c r="AD366" s="1197"/>
      <c r="AE366" s="1197"/>
      <c r="AF366" s="1197"/>
      <c r="AG366" s="1197"/>
      <c r="AH366" s="1197"/>
      <c r="AI366" s="1197"/>
      <c r="AJ366" s="1249"/>
      <c r="AK366" s="1191">
        <f t="shared" ref="AK366:AK370" si="249">IF(D366="","",COUNT($F$362:$AJ$362)-AL366)</f>
        <v>0</v>
      </c>
      <c r="AL366" s="1192">
        <f t="shared" ref="AL366:AL370" si="250">IF(D366="","",AQ366+AR366)</f>
        <v>0</v>
      </c>
      <c r="AM366" s="1192">
        <f t="shared" ref="AM366:AM370" si="251">IF(D366="","",COUNTIF(F366:AJ366,"休"))</f>
        <v>0</v>
      </c>
      <c r="AN366" s="1193" t="str">
        <f t="shared" ref="AN366:AN370" si="252">IF(D366="","",IFERROR(ROUND(AM366/AK366,3),""))</f>
        <v/>
      </c>
      <c r="AO366" s="3399"/>
      <c r="AP366" s="1112"/>
      <c r="AQ366" s="1194">
        <f>+COUNTIF(F366:AJ366,"－")</f>
        <v>0</v>
      </c>
      <c r="AR366" s="1194">
        <f>+COUNTIF(F366:AJ366,"外")</f>
        <v>0</v>
      </c>
    </row>
    <row r="367" spans="2:44" s="1242" customFormat="1">
      <c r="B367" s="3393"/>
      <c r="C367" s="3396"/>
      <c r="D367" s="1201" t="s">
        <v>1983</v>
      </c>
      <c r="E367" s="1187"/>
      <c r="F367" s="1196"/>
      <c r="G367" s="1197"/>
      <c r="H367" s="1197"/>
      <c r="I367" s="1197"/>
      <c r="J367" s="1197"/>
      <c r="K367" s="1197"/>
      <c r="L367" s="1197"/>
      <c r="M367" s="1197"/>
      <c r="N367" s="1197"/>
      <c r="O367" s="1197"/>
      <c r="P367" s="1197"/>
      <c r="Q367" s="1197"/>
      <c r="R367" s="1197"/>
      <c r="S367" s="1197"/>
      <c r="T367" s="1197"/>
      <c r="U367" s="1197"/>
      <c r="V367" s="1197"/>
      <c r="W367" s="1197"/>
      <c r="X367" s="1197"/>
      <c r="Y367" s="1197"/>
      <c r="Z367" s="1197"/>
      <c r="AA367" s="1197"/>
      <c r="AB367" s="1197"/>
      <c r="AC367" s="1197"/>
      <c r="AD367" s="1197"/>
      <c r="AE367" s="1197"/>
      <c r="AF367" s="1197"/>
      <c r="AG367" s="1197"/>
      <c r="AH367" s="1197"/>
      <c r="AI367" s="1197"/>
      <c r="AJ367" s="1249"/>
      <c r="AK367" s="1191">
        <f t="shared" si="249"/>
        <v>0</v>
      </c>
      <c r="AL367" s="1192">
        <f t="shared" si="250"/>
        <v>0</v>
      </c>
      <c r="AM367" s="1192">
        <f t="shared" si="251"/>
        <v>0</v>
      </c>
      <c r="AN367" s="1193" t="str">
        <f t="shared" si="252"/>
        <v/>
      </c>
      <c r="AO367" s="3399"/>
      <c r="AP367" s="1112"/>
      <c r="AQ367" s="1194">
        <f>+COUNTIF(F367:AJ367,"－")</f>
        <v>0</v>
      </c>
      <c r="AR367" s="1194">
        <f t="shared" ref="AR367:AR370" si="253">+COUNTIF(F367:AJ367,"外")</f>
        <v>0</v>
      </c>
    </row>
    <row r="368" spans="2:44" s="1242" customFormat="1">
      <c r="B368" s="3393"/>
      <c r="C368" s="3396"/>
      <c r="D368" s="1201" t="s">
        <v>1984</v>
      </c>
      <c r="E368" s="1202"/>
      <c r="F368" s="1196"/>
      <c r="G368" s="1197"/>
      <c r="H368" s="1197"/>
      <c r="I368" s="1197"/>
      <c r="J368" s="1197"/>
      <c r="K368" s="1197"/>
      <c r="L368" s="1197"/>
      <c r="M368" s="1197"/>
      <c r="N368" s="1197"/>
      <c r="O368" s="1197"/>
      <c r="P368" s="1197"/>
      <c r="Q368" s="1197"/>
      <c r="R368" s="1197"/>
      <c r="S368" s="1197"/>
      <c r="T368" s="1197"/>
      <c r="U368" s="1197"/>
      <c r="V368" s="1197"/>
      <c r="W368" s="1197"/>
      <c r="X368" s="1197"/>
      <c r="Y368" s="1197"/>
      <c r="Z368" s="1197"/>
      <c r="AA368" s="1197"/>
      <c r="AB368" s="1197"/>
      <c r="AC368" s="1197"/>
      <c r="AD368" s="1197"/>
      <c r="AE368" s="1197"/>
      <c r="AF368" s="1197"/>
      <c r="AG368" s="1197"/>
      <c r="AH368" s="1197"/>
      <c r="AI368" s="1197"/>
      <c r="AJ368" s="1249"/>
      <c r="AK368" s="1191">
        <f t="shared" si="249"/>
        <v>0</v>
      </c>
      <c r="AL368" s="1192">
        <f t="shared" si="250"/>
        <v>0</v>
      </c>
      <c r="AM368" s="1192">
        <f t="shared" si="251"/>
        <v>0</v>
      </c>
      <c r="AN368" s="1193" t="str">
        <f t="shared" si="252"/>
        <v/>
      </c>
      <c r="AO368" s="3399"/>
      <c r="AP368" s="1112"/>
      <c r="AQ368" s="1194">
        <f>+COUNTIF(F368:AJ368,"－")</f>
        <v>0</v>
      </c>
      <c r="AR368" s="1194">
        <f t="shared" si="253"/>
        <v>0</v>
      </c>
    </row>
    <row r="369" spans="2:44" s="1242" customFormat="1">
      <c r="B369" s="3393"/>
      <c r="C369" s="3396"/>
      <c r="D369" s="1201" t="s">
        <v>1985</v>
      </c>
      <c r="E369" s="1187"/>
      <c r="F369" s="1196"/>
      <c r="G369" s="1197"/>
      <c r="H369" s="1197"/>
      <c r="I369" s="1197"/>
      <c r="J369" s="1197"/>
      <c r="K369" s="1197"/>
      <c r="L369" s="1197"/>
      <c r="M369" s="1197"/>
      <c r="N369" s="1197"/>
      <c r="O369" s="1197"/>
      <c r="P369" s="1197"/>
      <c r="Q369" s="1197"/>
      <c r="R369" s="1197"/>
      <c r="S369" s="1197"/>
      <c r="T369" s="1197"/>
      <c r="U369" s="1197"/>
      <c r="V369" s="1197"/>
      <c r="W369" s="1197"/>
      <c r="X369" s="1197"/>
      <c r="Y369" s="1197"/>
      <c r="Z369" s="1197"/>
      <c r="AA369" s="1197"/>
      <c r="AB369" s="1197"/>
      <c r="AC369" s="1197"/>
      <c r="AD369" s="1197"/>
      <c r="AE369" s="1197"/>
      <c r="AF369" s="1197"/>
      <c r="AG369" s="1197"/>
      <c r="AH369" s="1197"/>
      <c r="AI369" s="1197"/>
      <c r="AJ369" s="1249"/>
      <c r="AK369" s="1191">
        <f t="shared" si="249"/>
        <v>0</v>
      </c>
      <c r="AL369" s="1192">
        <f t="shared" si="250"/>
        <v>0</v>
      </c>
      <c r="AM369" s="1192">
        <f t="shared" si="251"/>
        <v>0</v>
      </c>
      <c r="AN369" s="1193" t="str">
        <f t="shared" si="252"/>
        <v/>
      </c>
      <c r="AO369" s="3399"/>
      <c r="AP369" s="1112"/>
      <c r="AQ369" s="1194">
        <f t="shared" ref="AQ369:AQ370" si="254">+COUNTIF(F369:AJ369,"－")</f>
        <v>0</v>
      </c>
      <c r="AR369" s="1194">
        <f t="shared" si="253"/>
        <v>0</v>
      </c>
    </row>
    <row r="370" spans="2:44" s="1242" customFormat="1">
      <c r="B370" s="3394"/>
      <c r="C370" s="3397"/>
      <c r="D370" s="1203">
        <f>E$29</f>
        <v>0</v>
      </c>
      <c r="E370" s="1204"/>
      <c r="F370" s="1268"/>
      <c r="G370" s="1257"/>
      <c r="H370" s="1257"/>
      <c r="I370" s="1257"/>
      <c r="J370" s="1257"/>
      <c r="K370" s="1257"/>
      <c r="L370" s="1257"/>
      <c r="M370" s="1257"/>
      <c r="N370" s="1257"/>
      <c r="O370" s="1257"/>
      <c r="P370" s="1257"/>
      <c r="Q370" s="1257"/>
      <c r="R370" s="1257"/>
      <c r="S370" s="1257"/>
      <c r="T370" s="1257"/>
      <c r="U370" s="1257"/>
      <c r="V370" s="1257"/>
      <c r="W370" s="1257"/>
      <c r="X370" s="1257"/>
      <c r="Y370" s="1257"/>
      <c r="Z370" s="1257"/>
      <c r="AA370" s="1257"/>
      <c r="AB370" s="1257"/>
      <c r="AC370" s="1257"/>
      <c r="AD370" s="1257"/>
      <c r="AE370" s="1257"/>
      <c r="AF370" s="1257"/>
      <c r="AG370" s="1257"/>
      <c r="AH370" s="1257"/>
      <c r="AI370" s="1257"/>
      <c r="AJ370" s="1269"/>
      <c r="AK370" s="1191">
        <f t="shared" si="249"/>
        <v>0</v>
      </c>
      <c r="AL370" s="1192">
        <f t="shared" si="250"/>
        <v>0</v>
      </c>
      <c r="AM370" s="1209">
        <f t="shared" si="251"/>
        <v>0</v>
      </c>
      <c r="AN370" s="1193" t="str">
        <f t="shared" si="252"/>
        <v/>
      </c>
      <c r="AO370" s="3399"/>
      <c r="AP370" s="1112"/>
      <c r="AQ370" s="1194">
        <f t="shared" si="254"/>
        <v>0</v>
      </c>
      <c r="AR370" s="1194">
        <f t="shared" si="253"/>
        <v>0</v>
      </c>
    </row>
    <row r="371" spans="2:44" s="1242" customFormat="1" ht="15">
      <c r="B371" s="3392" t="s">
        <v>858</v>
      </c>
      <c r="C371" s="3395" t="s">
        <v>859</v>
      </c>
      <c r="D371" s="1180" t="s">
        <v>2000</v>
      </c>
      <c r="E371" s="1210" t="s">
        <v>1994</v>
      </c>
      <c r="F371" s="1182" t="s">
        <v>2012</v>
      </c>
      <c r="G371" s="1183" t="s">
        <v>2010</v>
      </c>
      <c r="H371" s="1183" t="s">
        <v>2013</v>
      </c>
      <c r="I371" s="1183" t="s">
        <v>2011</v>
      </c>
      <c r="J371" s="1183" t="s">
        <v>2013</v>
      </c>
      <c r="K371" s="1183" t="s">
        <v>2013</v>
      </c>
      <c r="L371" s="1183" t="s">
        <v>2010</v>
      </c>
      <c r="M371" s="1183" t="s">
        <v>2013</v>
      </c>
      <c r="N371" s="1183" t="s">
        <v>2013</v>
      </c>
      <c r="O371" s="1183" t="s">
        <v>2013</v>
      </c>
      <c r="P371" s="1183" t="s">
        <v>2012</v>
      </c>
      <c r="Q371" s="1183" t="s">
        <v>2010</v>
      </c>
      <c r="R371" s="1183" t="s">
        <v>2011</v>
      </c>
      <c r="S371" s="1183" t="s">
        <v>2012</v>
      </c>
      <c r="T371" s="1183" t="s">
        <v>2010</v>
      </c>
      <c r="U371" s="1183" t="s">
        <v>2012</v>
      </c>
      <c r="V371" s="1183" t="s">
        <v>2013</v>
      </c>
      <c r="W371" s="1183" t="s">
        <v>2013</v>
      </c>
      <c r="X371" s="1183" t="s">
        <v>2012</v>
      </c>
      <c r="Y371" s="1183" t="s">
        <v>2013</v>
      </c>
      <c r="Z371" s="1183" t="s">
        <v>2010</v>
      </c>
      <c r="AA371" s="1183" t="s">
        <v>2012</v>
      </c>
      <c r="AB371" s="1183" t="s">
        <v>2012</v>
      </c>
      <c r="AC371" s="1183" t="s">
        <v>2010</v>
      </c>
      <c r="AD371" s="1183" t="s">
        <v>2011</v>
      </c>
      <c r="AE371" s="1183" t="s">
        <v>2013</v>
      </c>
      <c r="AF371" s="1183" t="s">
        <v>2011</v>
      </c>
      <c r="AG371" s="1183" t="s">
        <v>2010</v>
      </c>
      <c r="AH371" s="1183" t="s">
        <v>2010</v>
      </c>
      <c r="AI371" s="1183" t="s">
        <v>2013</v>
      </c>
      <c r="AJ371" s="1265" t="s">
        <v>2013</v>
      </c>
      <c r="AK371" s="1212"/>
      <c r="AL371" s="1194"/>
      <c r="AM371" s="1213"/>
      <c r="AN371" s="1214"/>
      <c r="AO371" s="3399"/>
      <c r="AP371" s="1112"/>
      <c r="AQ371" s="1116"/>
      <c r="AR371" s="1116"/>
    </row>
    <row r="372" spans="2:44" s="1242" customFormat="1">
      <c r="B372" s="3393"/>
      <c r="C372" s="3396"/>
      <c r="D372" s="1215" t="s">
        <v>1981</v>
      </c>
      <c r="E372" s="1187"/>
      <c r="F372" s="1256"/>
      <c r="G372" s="1207"/>
      <c r="H372" s="1207"/>
      <c r="I372" s="1207"/>
      <c r="J372" s="1207"/>
      <c r="K372" s="1207"/>
      <c r="L372" s="1207"/>
      <c r="M372" s="1207"/>
      <c r="N372" s="1207"/>
      <c r="O372" s="1207"/>
      <c r="P372" s="1207"/>
      <c r="Q372" s="1207"/>
      <c r="R372" s="1207"/>
      <c r="S372" s="1207"/>
      <c r="T372" s="1207"/>
      <c r="U372" s="1207"/>
      <c r="V372" s="1207"/>
      <c r="W372" s="1207"/>
      <c r="X372" s="1207"/>
      <c r="Y372" s="1207"/>
      <c r="Z372" s="1207"/>
      <c r="AA372" s="1207"/>
      <c r="AB372" s="1207"/>
      <c r="AC372" s="1207"/>
      <c r="AD372" s="1207"/>
      <c r="AE372" s="1207"/>
      <c r="AF372" s="1207"/>
      <c r="AG372" s="1207"/>
      <c r="AH372" s="1207"/>
      <c r="AI372" s="1207"/>
      <c r="AJ372" s="1270"/>
      <c r="AK372" s="1191">
        <f>IF(D372="","",COUNT($F$362:$AJ$362)-AL372)</f>
        <v>0</v>
      </c>
      <c r="AL372" s="1192">
        <f>IF(D372="","",AQ372+AR372)</f>
        <v>0</v>
      </c>
      <c r="AM372" s="1192">
        <f>IF(D372="","",COUNTIF(F372:AJ372,"休"))</f>
        <v>0</v>
      </c>
      <c r="AN372" s="1193" t="str">
        <f>IF(D372="","",IFERROR(ROUND(AM372/AK372,3),""))</f>
        <v/>
      </c>
      <c r="AO372" s="3399"/>
      <c r="AP372" s="1112"/>
      <c r="AQ372" s="1194">
        <f>+COUNTIF(F372:AJ372,"－")</f>
        <v>0</v>
      </c>
      <c r="AR372" s="1194">
        <f>+COUNTIF(F372:AJ372,"外")</f>
        <v>0</v>
      </c>
    </row>
    <row r="373" spans="2:44" s="1242" customFormat="1">
      <c r="B373" s="3393"/>
      <c r="C373" s="3396"/>
      <c r="D373" s="1195" t="s">
        <v>1982</v>
      </c>
      <c r="E373" s="1216"/>
      <c r="F373" s="1196"/>
      <c r="G373" s="1197"/>
      <c r="H373" s="1197"/>
      <c r="I373" s="1197"/>
      <c r="J373" s="1197"/>
      <c r="K373" s="1197"/>
      <c r="L373" s="1197"/>
      <c r="M373" s="1197"/>
      <c r="N373" s="1197"/>
      <c r="O373" s="1197"/>
      <c r="P373" s="1197"/>
      <c r="Q373" s="1197"/>
      <c r="R373" s="1197"/>
      <c r="S373" s="1197"/>
      <c r="T373" s="1197"/>
      <c r="U373" s="1197"/>
      <c r="V373" s="1197"/>
      <c r="W373" s="1197"/>
      <c r="X373" s="1197"/>
      <c r="Y373" s="1197"/>
      <c r="Z373" s="1197"/>
      <c r="AA373" s="1197"/>
      <c r="AB373" s="1197"/>
      <c r="AC373" s="1197"/>
      <c r="AD373" s="1197"/>
      <c r="AE373" s="1197"/>
      <c r="AF373" s="1197"/>
      <c r="AG373" s="1197"/>
      <c r="AH373" s="1197"/>
      <c r="AI373" s="1197"/>
      <c r="AJ373" s="1249"/>
      <c r="AK373" s="1191">
        <f t="shared" ref="AK373:AK375" si="255">IF(D373="","",COUNT($F$362:$AJ$362)-AL373)</f>
        <v>0</v>
      </c>
      <c r="AL373" s="1192">
        <f t="shared" ref="AL373:AL375" si="256">IF(D373="","",AQ373+AR373)</f>
        <v>0</v>
      </c>
      <c r="AM373" s="1192">
        <f t="shared" ref="AM373:AM375" si="257">IF(D373="","",COUNTIF(F373:AJ373,"休"))</f>
        <v>0</v>
      </c>
      <c r="AN373" s="1193" t="str">
        <f t="shared" ref="AN373:AN375" si="258">IF(D373="","",IFERROR(ROUND(AM373/AK373,3),""))</f>
        <v/>
      </c>
      <c r="AO373" s="3399"/>
      <c r="AP373" s="1112"/>
      <c r="AQ373" s="1194">
        <f>+COUNTIF(F373:AJ373,"－")</f>
        <v>0</v>
      </c>
      <c r="AR373" s="1194">
        <f>+COUNTIF(F373:AJ373,"外")</f>
        <v>0</v>
      </c>
    </row>
    <row r="374" spans="2:44" s="1242" customFormat="1">
      <c r="B374" s="3393"/>
      <c r="C374" s="3396"/>
      <c r="D374" s="1112"/>
      <c r="E374" s="1216"/>
      <c r="F374" s="1196"/>
      <c r="G374" s="1197"/>
      <c r="H374" s="1197"/>
      <c r="I374" s="1197"/>
      <c r="J374" s="1197"/>
      <c r="K374" s="1197"/>
      <c r="L374" s="1197"/>
      <c r="M374" s="1197"/>
      <c r="N374" s="1197"/>
      <c r="O374" s="1197"/>
      <c r="P374" s="1197"/>
      <c r="Q374" s="1197"/>
      <c r="R374" s="1197"/>
      <c r="S374" s="1197"/>
      <c r="T374" s="1197"/>
      <c r="U374" s="1197"/>
      <c r="V374" s="1197"/>
      <c r="W374" s="1197"/>
      <c r="X374" s="1197"/>
      <c r="Y374" s="1197"/>
      <c r="Z374" s="1197"/>
      <c r="AA374" s="1197"/>
      <c r="AB374" s="1197"/>
      <c r="AC374" s="1197"/>
      <c r="AD374" s="1197"/>
      <c r="AE374" s="1197"/>
      <c r="AF374" s="1197"/>
      <c r="AG374" s="1197"/>
      <c r="AH374" s="1197"/>
      <c r="AI374" s="1197"/>
      <c r="AJ374" s="1249"/>
      <c r="AK374" s="1191" t="str">
        <f t="shared" si="255"/>
        <v/>
      </c>
      <c r="AL374" s="1192" t="str">
        <f t="shared" si="256"/>
        <v/>
      </c>
      <c r="AM374" s="1192" t="str">
        <f t="shared" si="257"/>
        <v/>
      </c>
      <c r="AN374" s="1193" t="str">
        <f t="shared" si="258"/>
        <v/>
      </c>
      <c r="AO374" s="3399"/>
      <c r="AP374" s="1112"/>
      <c r="AQ374" s="1194">
        <f>+COUNTIF(F374:AJ374,"－")</f>
        <v>0</v>
      </c>
      <c r="AR374" s="1194">
        <f>+COUNTIF(F374:AJ374,"外")</f>
        <v>0</v>
      </c>
    </row>
    <row r="375" spans="2:44" s="1242" customFormat="1">
      <c r="B375" s="3393"/>
      <c r="C375" s="3397"/>
      <c r="D375" s="1217"/>
      <c r="E375" s="1218"/>
      <c r="F375" s="1268"/>
      <c r="G375" s="1257"/>
      <c r="H375" s="1257"/>
      <c r="I375" s="1257"/>
      <c r="J375" s="1257"/>
      <c r="K375" s="1257"/>
      <c r="L375" s="1257"/>
      <c r="M375" s="1257"/>
      <c r="N375" s="1257"/>
      <c r="O375" s="1257"/>
      <c r="P375" s="1257"/>
      <c r="Q375" s="1257"/>
      <c r="R375" s="1257"/>
      <c r="S375" s="1257"/>
      <c r="T375" s="1257"/>
      <c r="U375" s="1257"/>
      <c r="V375" s="1257"/>
      <c r="W375" s="1257"/>
      <c r="X375" s="1257"/>
      <c r="Y375" s="1257"/>
      <c r="Z375" s="1257"/>
      <c r="AA375" s="1257"/>
      <c r="AB375" s="1257"/>
      <c r="AC375" s="1257"/>
      <c r="AD375" s="1257"/>
      <c r="AE375" s="1257"/>
      <c r="AF375" s="1257"/>
      <c r="AG375" s="1257"/>
      <c r="AH375" s="1257"/>
      <c r="AI375" s="1257"/>
      <c r="AJ375" s="1269"/>
      <c r="AK375" s="1191" t="str">
        <f t="shared" si="255"/>
        <v/>
      </c>
      <c r="AL375" s="1192" t="str">
        <f t="shared" si="256"/>
        <v/>
      </c>
      <c r="AM375" s="1192" t="str">
        <f t="shared" si="257"/>
        <v/>
      </c>
      <c r="AN375" s="1193" t="str">
        <f t="shared" si="258"/>
        <v/>
      </c>
      <c r="AO375" s="3399"/>
      <c r="AP375" s="1112"/>
      <c r="AQ375" s="1194">
        <f>+COUNTIF(F375:AJ375,"－")</f>
        <v>0</v>
      </c>
      <c r="AR375" s="1194">
        <f>+COUNTIF(F375:AJ375,"外")</f>
        <v>0</v>
      </c>
    </row>
    <row r="376" spans="2:44" s="1242" customFormat="1" ht="15">
      <c r="B376" s="3393"/>
      <c r="C376" s="3395" t="s">
        <v>860</v>
      </c>
      <c r="D376" s="1180" t="s">
        <v>1972</v>
      </c>
      <c r="E376" s="1220" t="s">
        <v>1994</v>
      </c>
      <c r="F376" s="1182" t="s">
        <v>891</v>
      </c>
      <c r="G376" s="1183" t="s">
        <v>891</v>
      </c>
      <c r="H376" s="1183" t="s">
        <v>891</v>
      </c>
      <c r="I376" s="1183" t="s">
        <v>891</v>
      </c>
      <c r="J376" s="1183" t="s">
        <v>891</v>
      </c>
      <c r="K376" s="1183" t="s">
        <v>891</v>
      </c>
      <c r="L376" s="1183" t="s">
        <v>891</v>
      </c>
      <c r="M376" s="1183" t="s">
        <v>891</v>
      </c>
      <c r="N376" s="1183" t="s">
        <v>891</v>
      </c>
      <c r="O376" s="1183" t="s">
        <v>891</v>
      </c>
      <c r="P376" s="1183" t="s">
        <v>891</v>
      </c>
      <c r="Q376" s="1183" t="s">
        <v>891</v>
      </c>
      <c r="R376" s="1183" t="s">
        <v>891</v>
      </c>
      <c r="S376" s="1183" t="s">
        <v>891</v>
      </c>
      <c r="T376" s="1183" t="s">
        <v>891</v>
      </c>
      <c r="U376" s="1183" t="s">
        <v>891</v>
      </c>
      <c r="V376" s="1183" t="s">
        <v>891</v>
      </c>
      <c r="W376" s="1183" t="s">
        <v>891</v>
      </c>
      <c r="X376" s="1183" t="s">
        <v>891</v>
      </c>
      <c r="Y376" s="1183" t="s">
        <v>891</v>
      </c>
      <c r="Z376" s="1183" t="s">
        <v>891</v>
      </c>
      <c r="AA376" s="1183" t="s">
        <v>891</v>
      </c>
      <c r="AB376" s="1183" t="s">
        <v>891</v>
      </c>
      <c r="AC376" s="1183" t="s">
        <v>891</v>
      </c>
      <c r="AD376" s="1183" t="s">
        <v>891</v>
      </c>
      <c r="AE376" s="1183" t="s">
        <v>891</v>
      </c>
      <c r="AF376" s="1183" t="s">
        <v>891</v>
      </c>
      <c r="AG376" s="1183" t="s">
        <v>891</v>
      </c>
      <c r="AH376" s="1183" t="s">
        <v>891</v>
      </c>
      <c r="AI376" s="1183" t="s">
        <v>891</v>
      </c>
      <c r="AJ376" s="1265" t="s">
        <v>891</v>
      </c>
      <c r="AK376" s="1212"/>
      <c r="AL376" s="1194"/>
      <c r="AM376" s="1221"/>
      <c r="AN376" s="1214"/>
      <c r="AO376" s="3399"/>
      <c r="AP376" s="1112"/>
      <c r="AQ376" s="1116"/>
      <c r="AR376" s="1116"/>
    </row>
    <row r="377" spans="2:44" s="1242" customFormat="1">
      <c r="B377" s="3393"/>
      <c r="C377" s="3396"/>
      <c r="D377" s="1222" t="s">
        <v>1982</v>
      </c>
      <c r="E377" s="1187"/>
      <c r="F377" s="1256"/>
      <c r="G377" s="1207"/>
      <c r="H377" s="1207"/>
      <c r="I377" s="1207"/>
      <c r="J377" s="1207"/>
      <c r="K377" s="1207"/>
      <c r="L377" s="1207"/>
      <c r="M377" s="1207"/>
      <c r="N377" s="1207"/>
      <c r="O377" s="1207"/>
      <c r="P377" s="1207"/>
      <c r="Q377" s="1207"/>
      <c r="R377" s="1207"/>
      <c r="S377" s="1207"/>
      <c r="T377" s="1207"/>
      <c r="U377" s="1207"/>
      <c r="V377" s="1207"/>
      <c r="W377" s="1207"/>
      <c r="X377" s="1207"/>
      <c r="Y377" s="1207"/>
      <c r="Z377" s="1207"/>
      <c r="AA377" s="1207"/>
      <c r="AB377" s="1207"/>
      <c r="AC377" s="1207"/>
      <c r="AD377" s="1207"/>
      <c r="AE377" s="1207"/>
      <c r="AF377" s="1207"/>
      <c r="AG377" s="1207"/>
      <c r="AH377" s="1207"/>
      <c r="AI377" s="1207"/>
      <c r="AJ377" s="1270"/>
      <c r="AK377" s="1191">
        <f>IF(D377="","",COUNT($F$362:$AJ$362)-AL377)</f>
        <v>0</v>
      </c>
      <c r="AL377" s="1192">
        <f>IF(D377="","",AQ377+AR377)</f>
        <v>0</v>
      </c>
      <c r="AM377" s="1192">
        <f>IF(D377="","",COUNTIF(F377:AJ377,"休"))</f>
        <v>0</v>
      </c>
      <c r="AN377" s="1193" t="str">
        <f>IF(D377="","",IFERROR(ROUND(AM377/AK377,3),""))</f>
        <v/>
      </c>
      <c r="AO377" s="3399"/>
      <c r="AP377" s="1112"/>
      <c r="AQ377" s="1194">
        <f>+COUNTIF(F377:AJ377,"－")</f>
        <v>0</v>
      </c>
      <c r="AR377" s="1194">
        <f>+COUNTIF(F377:AJ377,"外")</f>
        <v>0</v>
      </c>
    </row>
    <row r="378" spans="2:44" s="1242" customFormat="1">
      <c r="B378" s="3393"/>
      <c r="C378" s="3396"/>
      <c r="D378" s="1112"/>
      <c r="E378" s="1216"/>
      <c r="F378" s="1196"/>
      <c r="G378" s="1197"/>
      <c r="H378" s="1197"/>
      <c r="I378" s="1197"/>
      <c r="J378" s="1197"/>
      <c r="K378" s="1197"/>
      <c r="L378" s="1197"/>
      <c r="M378" s="1197"/>
      <c r="N378" s="1197"/>
      <c r="O378" s="1197"/>
      <c r="P378" s="1197"/>
      <c r="Q378" s="1197"/>
      <c r="R378" s="1197"/>
      <c r="S378" s="1197"/>
      <c r="T378" s="1197"/>
      <c r="U378" s="1197"/>
      <c r="V378" s="1197"/>
      <c r="W378" s="1197"/>
      <c r="X378" s="1197"/>
      <c r="Y378" s="1197"/>
      <c r="Z378" s="1197"/>
      <c r="AA378" s="1197"/>
      <c r="AB378" s="1197"/>
      <c r="AC378" s="1197"/>
      <c r="AD378" s="1197"/>
      <c r="AE378" s="1197"/>
      <c r="AF378" s="1197"/>
      <c r="AG378" s="1197"/>
      <c r="AH378" s="1197"/>
      <c r="AI378" s="1197"/>
      <c r="AJ378" s="1249"/>
      <c r="AK378" s="1191" t="str">
        <f t="shared" ref="AK378:AK380" si="259">IF(D378="","",COUNT($F$362:$AJ$362)-AL378)</f>
        <v/>
      </c>
      <c r="AL378" s="1192" t="str">
        <f t="shared" ref="AL378:AL380" si="260">IF(D378="","",AQ378+AR378)</f>
        <v/>
      </c>
      <c r="AM378" s="1192" t="str">
        <f t="shared" ref="AM378:AM380" si="261">IF(D378="","",COUNTIF(F378:AJ378,"休"))</f>
        <v/>
      </c>
      <c r="AN378" s="1193" t="str">
        <f t="shared" ref="AN378:AN380" si="262">IF(D378="","",IFERROR(ROUND(AM378/AK378,3),""))</f>
        <v/>
      </c>
      <c r="AO378" s="3399"/>
      <c r="AP378" s="1112"/>
      <c r="AQ378" s="1194">
        <f>+COUNTIF(F378:AJ378,"－")</f>
        <v>0</v>
      </c>
      <c r="AR378" s="1194">
        <f>+COUNTIF(F378:AJ378,"外")</f>
        <v>0</v>
      </c>
    </row>
    <row r="379" spans="2:44" s="1242" customFormat="1">
      <c r="B379" s="3393"/>
      <c r="C379" s="3396"/>
      <c r="D379" s="1224"/>
      <c r="E379" s="1216"/>
      <c r="F379" s="1196"/>
      <c r="G379" s="1197"/>
      <c r="H379" s="1197"/>
      <c r="I379" s="1197"/>
      <c r="J379" s="1197"/>
      <c r="K379" s="1197"/>
      <c r="L379" s="1197"/>
      <c r="M379" s="1197"/>
      <c r="N379" s="1197"/>
      <c r="O379" s="1197"/>
      <c r="P379" s="1197"/>
      <c r="Q379" s="1197"/>
      <c r="R379" s="1197"/>
      <c r="S379" s="1197"/>
      <c r="T379" s="1197"/>
      <c r="U379" s="1197"/>
      <c r="V379" s="1197"/>
      <c r="W379" s="1197"/>
      <c r="X379" s="1197"/>
      <c r="Y379" s="1197"/>
      <c r="Z379" s="1197"/>
      <c r="AA379" s="1197"/>
      <c r="AB379" s="1197"/>
      <c r="AC379" s="1197"/>
      <c r="AD379" s="1197"/>
      <c r="AE379" s="1197"/>
      <c r="AF379" s="1197"/>
      <c r="AG379" s="1197"/>
      <c r="AH379" s="1197"/>
      <c r="AI379" s="1197"/>
      <c r="AJ379" s="1249"/>
      <c r="AK379" s="1191" t="str">
        <f t="shared" si="259"/>
        <v/>
      </c>
      <c r="AL379" s="1192" t="str">
        <f t="shared" si="260"/>
        <v/>
      </c>
      <c r="AM379" s="1192" t="str">
        <f t="shared" si="261"/>
        <v/>
      </c>
      <c r="AN379" s="1193" t="str">
        <f t="shared" si="262"/>
        <v/>
      </c>
      <c r="AO379" s="3399"/>
      <c r="AP379" s="1112"/>
      <c r="AQ379" s="1194">
        <f>+COUNTIF(F379:AJ379,"－")</f>
        <v>0</v>
      </c>
      <c r="AR379" s="1194">
        <f>+COUNTIF(F379:AJ379,"外")</f>
        <v>0</v>
      </c>
    </row>
    <row r="380" spans="2:44" s="1242" customFormat="1" ht="14.25" thickBot="1">
      <c r="B380" s="3394"/>
      <c r="C380" s="3397"/>
      <c r="D380" s="1217"/>
      <c r="E380" s="1218"/>
      <c r="F380" s="1268"/>
      <c r="G380" s="1257"/>
      <c r="H380" s="1257"/>
      <c r="I380" s="1257"/>
      <c r="J380" s="1257"/>
      <c r="K380" s="1257"/>
      <c r="L380" s="1257"/>
      <c r="M380" s="1257"/>
      <c r="N380" s="1257"/>
      <c r="O380" s="1257"/>
      <c r="P380" s="1257"/>
      <c r="Q380" s="1257"/>
      <c r="R380" s="1257"/>
      <c r="S380" s="1257"/>
      <c r="T380" s="1257"/>
      <c r="U380" s="1257"/>
      <c r="V380" s="1257"/>
      <c r="W380" s="1257"/>
      <c r="X380" s="1257"/>
      <c r="Y380" s="1257"/>
      <c r="Z380" s="1257"/>
      <c r="AA380" s="1257"/>
      <c r="AB380" s="1257"/>
      <c r="AC380" s="1257"/>
      <c r="AD380" s="1257"/>
      <c r="AE380" s="1257"/>
      <c r="AF380" s="1257"/>
      <c r="AG380" s="1257"/>
      <c r="AH380" s="1257"/>
      <c r="AI380" s="1257"/>
      <c r="AJ380" s="1269"/>
      <c r="AK380" s="1227" t="str">
        <f t="shared" si="259"/>
        <v/>
      </c>
      <c r="AL380" s="1209" t="str">
        <f t="shared" si="260"/>
        <v/>
      </c>
      <c r="AM380" s="1209" t="str">
        <f t="shared" si="261"/>
        <v/>
      </c>
      <c r="AN380" s="1193" t="str">
        <f t="shared" si="262"/>
        <v/>
      </c>
      <c r="AO380" s="3400"/>
      <c r="AP380" s="1112"/>
      <c r="AQ380" s="1194">
        <f>+COUNTIF(F380:AJ380,"－")</f>
        <v>0</v>
      </c>
      <c r="AR380" s="1194">
        <f>+COUNTIF(F380:AJ380,"外")</f>
        <v>0</v>
      </c>
    </row>
    <row r="381" spans="2:44" ht="14.25" thickBot="1">
      <c r="B381" s="1229"/>
      <c r="C381" s="1230"/>
      <c r="D381" s="1224"/>
      <c r="E381" s="1166"/>
      <c r="F381" s="1190"/>
      <c r="G381" s="1190"/>
      <c r="H381" s="1190"/>
      <c r="I381" s="1190"/>
      <c r="J381" s="1190"/>
      <c r="K381" s="1190"/>
      <c r="L381" s="1190"/>
      <c r="M381" s="1190"/>
      <c r="N381" s="1190"/>
      <c r="O381" s="1190"/>
      <c r="P381" s="1190"/>
      <c r="Q381" s="1190"/>
      <c r="R381" s="1190"/>
      <c r="S381" s="1190"/>
      <c r="T381" s="1190"/>
      <c r="U381" s="1190"/>
      <c r="V381" s="1190"/>
      <c r="W381" s="1190"/>
      <c r="X381" s="1190"/>
      <c r="Y381" s="1190"/>
      <c r="Z381" s="1190"/>
      <c r="AA381" s="1190"/>
      <c r="AB381" s="1190"/>
      <c r="AC381" s="1190"/>
      <c r="AD381" s="1190"/>
      <c r="AE381" s="1190"/>
      <c r="AF381" s="1190"/>
      <c r="AG381" s="1190"/>
      <c r="AH381" s="1190"/>
      <c r="AI381" s="1190"/>
      <c r="AJ381" s="1190"/>
      <c r="AK381" s="1231"/>
      <c r="AL381" s="1232"/>
      <c r="AN381" s="1233" t="s">
        <v>1998</v>
      </c>
      <c r="AO381" s="1234" t="e">
        <f>IF(AO365&gt;=0.285,"OK","NG")</f>
        <v>#DIV/0!</v>
      </c>
      <c r="AQ381" s="1232"/>
      <c r="AR381" s="1232"/>
    </row>
    <row r="382" spans="2:44" s="1242" customFormat="1">
      <c r="E382" s="1261"/>
      <c r="F382" s="1261"/>
      <c r="G382" s="1261"/>
      <c r="H382" s="1261"/>
      <c r="I382" s="1261"/>
      <c r="J382" s="1261"/>
      <c r="K382" s="1261"/>
      <c r="L382" s="1261"/>
      <c r="M382" s="1261"/>
      <c r="N382" s="1261"/>
      <c r="O382" s="1261"/>
      <c r="P382" s="1261"/>
      <c r="Q382" s="1261"/>
      <c r="R382" s="1261"/>
      <c r="S382" s="1261"/>
      <c r="T382" s="1261"/>
      <c r="U382" s="1261"/>
      <c r="V382" s="1261"/>
      <c r="W382" s="1261"/>
      <c r="X382" s="1261"/>
      <c r="Y382" s="1261"/>
      <c r="Z382" s="1261"/>
      <c r="AA382" s="1261"/>
      <c r="AB382" s="1261"/>
      <c r="AC382" s="1261"/>
      <c r="AD382" s="1261"/>
      <c r="AE382" s="1261"/>
      <c r="AF382" s="1261"/>
      <c r="AG382" s="1261"/>
      <c r="AH382" s="1261"/>
      <c r="AI382" s="1261"/>
      <c r="AJ382" s="1261"/>
      <c r="AL382" s="1261"/>
      <c r="AN382" s="1262"/>
    </row>
    <row r="383" spans="2:44" hidden="1">
      <c r="F383" s="1113" t="e">
        <f>YEAR(F386)</f>
        <v>#VALUE!</v>
      </c>
      <c r="G383" s="1113" t="e">
        <f>MONTH(F386)</f>
        <v>#VALUE!</v>
      </c>
    </row>
    <row r="384" spans="2:44">
      <c r="B384" s="3401"/>
      <c r="C384" s="3402"/>
      <c r="D384" s="3403"/>
      <c r="E384" s="1236" t="s">
        <v>1986</v>
      </c>
      <c r="F384" s="3410" t="e">
        <f>F386</f>
        <v>#VALUE!</v>
      </c>
      <c r="G384" s="3411"/>
      <c r="H384" s="3411"/>
      <c r="I384" s="3411"/>
      <c r="J384" s="3411"/>
      <c r="K384" s="3411"/>
      <c r="L384" s="3411"/>
      <c r="M384" s="3411"/>
      <c r="N384" s="3411"/>
      <c r="O384" s="3411"/>
      <c r="P384" s="3411"/>
      <c r="Q384" s="3411"/>
      <c r="R384" s="3411"/>
      <c r="S384" s="3411"/>
      <c r="T384" s="3411"/>
      <c r="U384" s="3411"/>
      <c r="V384" s="3411"/>
      <c r="W384" s="3411"/>
      <c r="X384" s="3411"/>
      <c r="Y384" s="3411"/>
      <c r="Z384" s="3411"/>
      <c r="AA384" s="3411"/>
      <c r="AB384" s="3411"/>
      <c r="AC384" s="3411"/>
      <c r="AD384" s="3411"/>
      <c r="AE384" s="3411"/>
      <c r="AF384" s="3411"/>
      <c r="AG384" s="3411"/>
      <c r="AH384" s="3411"/>
      <c r="AI384" s="3411"/>
      <c r="AJ384" s="3411"/>
      <c r="AK384" s="3413" t="s">
        <v>861</v>
      </c>
      <c r="AL384" s="3416" t="s">
        <v>862</v>
      </c>
      <c r="AM384" s="3419" t="s">
        <v>854</v>
      </c>
      <c r="AN384" s="3367" t="s">
        <v>1987</v>
      </c>
      <c r="AO384" s="3365" t="s">
        <v>1988</v>
      </c>
      <c r="AQ384" s="3388" t="s">
        <v>2014</v>
      </c>
      <c r="AR384" s="3388" t="s">
        <v>890</v>
      </c>
    </row>
    <row r="385" spans="2:44" hidden="1">
      <c r="B385" s="3404"/>
      <c r="C385" s="3405"/>
      <c r="D385" s="3406"/>
      <c r="E385" s="1237"/>
      <c r="F385" s="1173" t="e">
        <f>DATE($F383,$G383,1)</f>
        <v>#VALUE!</v>
      </c>
      <c r="G385" s="1173" t="e">
        <f t="shared" ref="G385:AJ385" si="263">F385+1</f>
        <v>#VALUE!</v>
      </c>
      <c r="H385" s="1173" t="e">
        <f t="shared" si="263"/>
        <v>#VALUE!</v>
      </c>
      <c r="I385" s="1173" t="e">
        <f t="shared" si="263"/>
        <v>#VALUE!</v>
      </c>
      <c r="J385" s="1173" t="e">
        <f t="shared" si="263"/>
        <v>#VALUE!</v>
      </c>
      <c r="K385" s="1173" t="e">
        <f t="shared" si="263"/>
        <v>#VALUE!</v>
      </c>
      <c r="L385" s="1173" t="e">
        <f t="shared" si="263"/>
        <v>#VALUE!</v>
      </c>
      <c r="M385" s="1173" t="e">
        <f t="shared" si="263"/>
        <v>#VALUE!</v>
      </c>
      <c r="N385" s="1173" t="e">
        <f t="shared" si="263"/>
        <v>#VALUE!</v>
      </c>
      <c r="O385" s="1173" t="e">
        <f t="shared" si="263"/>
        <v>#VALUE!</v>
      </c>
      <c r="P385" s="1173" t="e">
        <f t="shared" si="263"/>
        <v>#VALUE!</v>
      </c>
      <c r="Q385" s="1173" t="e">
        <f t="shared" si="263"/>
        <v>#VALUE!</v>
      </c>
      <c r="R385" s="1173" t="e">
        <f t="shared" si="263"/>
        <v>#VALUE!</v>
      </c>
      <c r="S385" s="1173" t="e">
        <f t="shared" si="263"/>
        <v>#VALUE!</v>
      </c>
      <c r="T385" s="1173" t="e">
        <f t="shared" si="263"/>
        <v>#VALUE!</v>
      </c>
      <c r="U385" s="1173" t="e">
        <f t="shared" si="263"/>
        <v>#VALUE!</v>
      </c>
      <c r="V385" s="1173" t="e">
        <f t="shared" si="263"/>
        <v>#VALUE!</v>
      </c>
      <c r="W385" s="1173" t="e">
        <f t="shared" si="263"/>
        <v>#VALUE!</v>
      </c>
      <c r="X385" s="1173" t="e">
        <f t="shared" si="263"/>
        <v>#VALUE!</v>
      </c>
      <c r="Y385" s="1173" t="e">
        <f t="shared" si="263"/>
        <v>#VALUE!</v>
      </c>
      <c r="Z385" s="1173" t="e">
        <f t="shared" si="263"/>
        <v>#VALUE!</v>
      </c>
      <c r="AA385" s="1173" t="e">
        <f t="shared" si="263"/>
        <v>#VALUE!</v>
      </c>
      <c r="AB385" s="1173" t="e">
        <f t="shared" si="263"/>
        <v>#VALUE!</v>
      </c>
      <c r="AC385" s="1173" t="e">
        <f t="shared" si="263"/>
        <v>#VALUE!</v>
      </c>
      <c r="AD385" s="1173" t="e">
        <f t="shared" si="263"/>
        <v>#VALUE!</v>
      </c>
      <c r="AE385" s="1173" t="e">
        <f t="shared" si="263"/>
        <v>#VALUE!</v>
      </c>
      <c r="AF385" s="1173" t="e">
        <f t="shared" si="263"/>
        <v>#VALUE!</v>
      </c>
      <c r="AG385" s="1173" t="e">
        <f t="shared" si="263"/>
        <v>#VALUE!</v>
      </c>
      <c r="AH385" s="1173" t="e">
        <f t="shared" si="263"/>
        <v>#VALUE!</v>
      </c>
      <c r="AI385" s="1173" t="e">
        <f t="shared" si="263"/>
        <v>#VALUE!</v>
      </c>
      <c r="AJ385" s="1173" t="e">
        <f t="shared" si="263"/>
        <v>#VALUE!</v>
      </c>
      <c r="AK385" s="3414"/>
      <c r="AL385" s="3417"/>
      <c r="AM385" s="3420"/>
      <c r="AN385" s="3367"/>
      <c r="AO385" s="3365"/>
      <c r="AQ385" s="3388"/>
      <c r="AR385" s="3388"/>
    </row>
    <row r="386" spans="2:44">
      <c r="B386" s="3404"/>
      <c r="C386" s="3405"/>
      <c r="D386" s="3406"/>
      <c r="E386" s="1238" t="s">
        <v>1990</v>
      </c>
      <c r="F386" s="1239" t="e">
        <f>IF(EDATE(F361,1)&gt;$F$7,"",EDATE(F361,1))</f>
        <v>#VALUE!</v>
      </c>
      <c r="G386" s="1173" t="e">
        <f t="shared" ref="G386:AJ386" si="264">IF(G385&gt;$F$7,"",IF(F386=EOMONTH(DATE($F383,$G383,1),0),"",IF(F386="","",F386+1)))</f>
        <v>#VALUE!</v>
      </c>
      <c r="H386" s="1173" t="e">
        <f t="shared" si="264"/>
        <v>#VALUE!</v>
      </c>
      <c r="I386" s="1173" t="e">
        <f t="shared" si="264"/>
        <v>#VALUE!</v>
      </c>
      <c r="J386" s="1173" t="e">
        <f t="shared" si="264"/>
        <v>#VALUE!</v>
      </c>
      <c r="K386" s="1173" t="e">
        <f t="shared" si="264"/>
        <v>#VALUE!</v>
      </c>
      <c r="L386" s="1173" t="e">
        <f t="shared" si="264"/>
        <v>#VALUE!</v>
      </c>
      <c r="M386" s="1173" t="e">
        <f t="shared" si="264"/>
        <v>#VALUE!</v>
      </c>
      <c r="N386" s="1173" t="e">
        <f t="shared" si="264"/>
        <v>#VALUE!</v>
      </c>
      <c r="O386" s="1173" t="e">
        <f t="shared" si="264"/>
        <v>#VALUE!</v>
      </c>
      <c r="P386" s="1173" t="e">
        <f t="shared" si="264"/>
        <v>#VALUE!</v>
      </c>
      <c r="Q386" s="1173" t="e">
        <f t="shared" si="264"/>
        <v>#VALUE!</v>
      </c>
      <c r="R386" s="1173" t="e">
        <f t="shared" si="264"/>
        <v>#VALUE!</v>
      </c>
      <c r="S386" s="1173" t="e">
        <f t="shared" si="264"/>
        <v>#VALUE!</v>
      </c>
      <c r="T386" s="1173" t="e">
        <f t="shared" si="264"/>
        <v>#VALUE!</v>
      </c>
      <c r="U386" s="1173" t="e">
        <f t="shared" si="264"/>
        <v>#VALUE!</v>
      </c>
      <c r="V386" s="1173" t="e">
        <f t="shared" si="264"/>
        <v>#VALUE!</v>
      </c>
      <c r="W386" s="1173" t="e">
        <f t="shared" si="264"/>
        <v>#VALUE!</v>
      </c>
      <c r="X386" s="1173" t="e">
        <f t="shared" si="264"/>
        <v>#VALUE!</v>
      </c>
      <c r="Y386" s="1173" t="e">
        <f t="shared" si="264"/>
        <v>#VALUE!</v>
      </c>
      <c r="Z386" s="1173" t="e">
        <f t="shared" si="264"/>
        <v>#VALUE!</v>
      </c>
      <c r="AA386" s="1173" t="e">
        <f t="shared" si="264"/>
        <v>#VALUE!</v>
      </c>
      <c r="AB386" s="1173" t="e">
        <f t="shared" si="264"/>
        <v>#VALUE!</v>
      </c>
      <c r="AC386" s="1173" t="e">
        <f t="shared" si="264"/>
        <v>#VALUE!</v>
      </c>
      <c r="AD386" s="1173" t="e">
        <f t="shared" si="264"/>
        <v>#VALUE!</v>
      </c>
      <c r="AE386" s="1173" t="e">
        <f t="shared" si="264"/>
        <v>#VALUE!</v>
      </c>
      <c r="AF386" s="1173" t="e">
        <f t="shared" si="264"/>
        <v>#VALUE!</v>
      </c>
      <c r="AG386" s="1173" t="e">
        <f t="shared" si="264"/>
        <v>#VALUE!</v>
      </c>
      <c r="AH386" s="1173" t="e">
        <f t="shared" si="264"/>
        <v>#VALUE!</v>
      </c>
      <c r="AI386" s="1173" t="e">
        <f t="shared" si="264"/>
        <v>#VALUE!</v>
      </c>
      <c r="AJ386" s="1173" t="e">
        <f t="shared" si="264"/>
        <v>#VALUE!</v>
      </c>
      <c r="AK386" s="3414"/>
      <c r="AL386" s="3417"/>
      <c r="AM386" s="3420"/>
      <c r="AN386" s="3367"/>
      <c r="AO386" s="3365"/>
      <c r="AQ386" s="3388"/>
      <c r="AR386" s="3388"/>
    </row>
    <row r="387" spans="2:44" s="1242" customFormat="1">
      <c r="B387" s="3407"/>
      <c r="C387" s="3408"/>
      <c r="D387" s="3409"/>
      <c r="E387" s="1240" t="s">
        <v>846</v>
      </c>
      <c r="F387" s="1241" t="str">
        <f>IFERROR(TEXT(WEEKDAY(+F386),"aaa"),"")</f>
        <v/>
      </c>
      <c r="G387" s="1241" t="str">
        <f t="shared" ref="G387:AJ387" si="265">IFERROR(TEXT(WEEKDAY(+G386),"aaa"),"")</f>
        <v/>
      </c>
      <c r="H387" s="1241" t="str">
        <f t="shared" si="265"/>
        <v/>
      </c>
      <c r="I387" s="1241" t="str">
        <f t="shared" si="265"/>
        <v/>
      </c>
      <c r="J387" s="1241" t="str">
        <f t="shared" si="265"/>
        <v/>
      </c>
      <c r="K387" s="1241" t="str">
        <f t="shared" si="265"/>
        <v/>
      </c>
      <c r="L387" s="1241" t="str">
        <f t="shared" si="265"/>
        <v/>
      </c>
      <c r="M387" s="1241" t="str">
        <f t="shared" si="265"/>
        <v/>
      </c>
      <c r="N387" s="1241" t="str">
        <f t="shared" si="265"/>
        <v/>
      </c>
      <c r="O387" s="1241" t="str">
        <f t="shared" si="265"/>
        <v/>
      </c>
      <c r="P387" s="1241" t="str">
        <f t="shared" si="265"/>
        <v/>
      </c>
      <c r="Q387" s="1241" t="str">
        <f t="shared" si="265"/>
        <v/>
      </c>
      <c r="R387" s="1241" t="str">
        <f t="shared" si="265"/>
        <v/>
      </c>
      <c r="S387" s="1241" t="str">
        <f t="shared" si="265"/>
        <v/>
      </c>
      <c r="T387" s="1241" t="str">
        <f t="shared" si="265"/>
        <v/>
      </c>
      <c r="U387" s="1241" t="str">
        <f t="shared" si="265"/>
        <v/>
      </c>
      <c r="V387" s="1241" t="str">
        <f t="shared" si="265"/>
        <v/>
      </c>
      <c r="W387" s="1241" t="str">
        <f t="shared" si="265"/>
        <v/>
      </c>
      <c r="X387" s="1241" t="str">
        <f t="shared" si="265"/>
        <v/>
      </c>
      <c r="Y387" s="1241" t="str">
        <f t="shared" si="265"/>
        <v/>
      </c>
      <c r="Z387" s="1241" t="str">
        <f t="shared" si="265"/>
        <v/>
      </c>
      <c r="AA387" s="1241" t="str">
        <f t="shared" si="265"/>
        <v/>
      </c>
      <c r="AB387" s="1241" t="str">
        <f t="shared" si="265"/>
        <v/>
      </c>
      <c r="AC387" s="1241" t="str">
        <f t="shared" si="265"/>
        <v/>
      </c>
      <c r="AD387" s="1241" t="str">
        <f t="shared" si="265"/>
        <v/>
      </c>
      <c r="AE387" s="1241" t="str">
        <f t="shared" si="265"/>
        <v/>
      </c>
      <c r="AF387" s="1241" t="str">
        <f t="shared" si="265"/>
        <v/>
      </c>
      <c r="AG387" s="1241" t="str">
        <f t="shared" si="265"/>
        <v/>
      </c>
      <c r="AH387" s="1241" t="str">
        <f t="shared" si="265"/>
        <v/>
      </c>
      <c r="AI387" s="1241" t="str">
        <f t="shared" si="265"/>
        <v/>
      </c>
      <c r="AJ387" s="1241" t="str">
        <f t="shared" si="265"/>
        <v/>
      </c>
      <c r="AK387" s="3414"/>
      <c r="AL387" s="3417"/>
      <c r="AM387" s="3420"/>
      <c r="AN387" s="3367"/>
      <c r="AO387" s="3365"/>
      <c r="AP387" s="1112"/>
      <c r="AQ387" s="3388"/>
      <c r="AR387" s="3388"/>
    </row>
    <row r="388" spans="2:44" s="1242" customFormat="1" ht="21" customHeight="1">
      <c r="B388" s="1243" t="s">
        <v>1991</v>
      </c>
      <c r="C388" s="1244" t="s">
        <v>1992</v>
      </c>
      <c r="D388" s="1180" t="s">
        <v>1997</v>
      </c>
      <c r="E388" s="1181" t="s">
        <v>1994</v>
      </c>
      <c r="F388" s="1182" t="s">
        <v>891</v>
      </c>
      <c r="G388" s="1183" t="s">
        <v>891</v>
      </c>
      <c r="H388" s="1183" t="s">
        <v>891</v>
      </c>
      <c r="I388" s="1183" t="s">
        <v>891</v>
      </c>
      <c r="J388" s="1183" t="s">
        <v>891</v>
      </c>
      <c r="K388" s="1183" t="s">
        <v>891</v>
      </c>
      <c r="L388" s="1183" t="s">
        <v>891</v>
      </c>
      <c r="M388" s="1183" t="s">
        <v>891</v>
      </c>
      <c r="N388" s="1183" t="s">
        <v>891</v>
      </c>
      <c r="O388" s="1183" t="s">
        <v>891</v>
      </c>
      <c r="P388" s="1183" t="s">
        <v>891</v>
      </c>
      <c r="Q388" s="1183" t="s">
        <v>891</v>
      </c>
      <c r="R388" s="1183" t="s">
        <v>891</v>
      </c>
      <c r="S388" s="1183" t="s">
        <v>891</v>
      </c>
      <c r="T388" s="1183" t="s">
        <v>891</v>
      </c>
      <c r="U388" s="1183" t="s">
        <v>891</v>
      </c>
      <c r="V388" s="1183" t="s">
        <v>891</v>
      </c>
      <c r="W388" s="1183" t="s">
        <v>891</v>
      </c>
      <c r="X388" s="1183" t="s">
        <v>891</v>
      </c>
      <c r="Y388" s="1183" t="s">
        <v>891</v>
      </c>
      <c r="Z388" s="1183" t="s">
        <v>891</v>
      </c>
      <c r="AA388" s="1183" t="s">
        <v>891</v>
      </c>
      <c r="AB388" s="1183" t="s">
        <v>891</v>
      </c>
      <c r="AC388" s="1183" t="s">
        <v>891</v>
      </c>
      <c r="AD388" s="1183" t="s">
        <v>891</v>
      </c>
      <c r="AE388" s="1183" t="s">
        <v>891</v>
      </c>
      <c r="AF388" s="1183" t="s">
        <v>891</v>
      </c>
      <c r="AG388" s="1183" t="s">
        <v>891</v>
      </c>
      <c r="AH388" s="1183" t="s">
        <v>891</v>
      </c>
      <c r="AI388" s="1183" t="s">
        <v>891</v>
      </c>
      <c r="AJ388" s="1265" t="s">
        <v>891</v>
      </c>
      <c r="AK388" s="3415"/>
      <c r="AL388" s="3418"/>
      <c r="AM388" s="3421"/>
      <c r="AN388" s="1185" t="s">
        <v>2015</v>
      </c>
      <c r="AO388" s="1184" t="s">
        <v>889</v>
      </c>
      <c r="AP388" s="1112"/>
      <c r="AQ388" s="3389"/>
      <c r="AR388" s="3389"/>
    </row>
    <row r="389" spans="2:44" s="1242" customFormat="1" ht="13.5" customHeight="1">
      <c r="B389" s="3392" t="s">
        <v>856</v>
      </c>
      <c r="C389" s="3395" t="s">
        <v>857</v>
      </c>
      <c r="D389" s="1186" t="s">
        <v>1981</v>
      </c>
      <c r="E389" s="1187"/>
      <c r="F389" s="1266"/>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252"/>
      <c r="AF389" s="1252"/>
      <c r="AG389" s="1252"/>
      <c r="AH389" s="1252"/>
      <c r="AI389" s="1252"/>
      <c r="AJ389" s="1267"/>
      <c r="AK389" s="1191">
        <f>IF(D389="","",COUNT($F$386:$AJ$386)-AL389)</f>
        <v>0</v>
      </c>
      <c r="AL389" s="1192">
        <f>IF(D389="","",AQ389+AR389)</f>
        <v>0</v>
      </c>
      <c r="AM389" s="1192">
        <f>IF(D389="","",COUNTIF(F389:AJ389,"休"))</f>
        <v>0</v>
      </c>
      <c r="AN389" s="1193" t="str">
        <f>IF(D389="","",IFERROR(ROUND(AM389/AK389,3),""))</f>
        <v/>
      </c>
      <c r="AO389" s="3398" t="e">
        <f>ROUND(AVERAGE(AN389:AN404),3)</f>
        <v>#DIV/0!</v>
      </c>
      <c r="AP389" s="1112"/>
      <c r="AQ389" s="1194">
        <f>+COUNTIF(F389:AJ389,"－")</f>
        <v>0</v>
      </c>
      <c r="AR389" s="1194">
        <f>+COUNTIF(F389:AJ389,"外")</f>
        <v>0</v>
      </c>
    </row>
    <row r="390" spans="2:44" s="1242" customFormat="1" ht="13.5" customHeight="1">
      <c r="B390" s="3393"/>
      <c r="C390" s="3396"/>
      <c r="D390" s="1195" t="s">
        <v>1982</v>
      </c>
      <c r="E390" s="1187"/>
      <c r="F390" s="1196"/>
      <c r="G390" s="1197"/>
      <c r="H390" s="1197"/>
      <c r="I390" s="1197"/>
      <c r="J390" s="1197"/>
      <c r="K390" s="1197"/>
      <c r="L390" s="1197"/>
      <c r="M390" s="1197"/>
      <c r="N390" s="1197"/>
      <c r="O390" s="1197"/>
      <c r="P390" s="1197"/>
      <c r="Q390" s="1197"/>
      <c r="R390" s="1197"/>
      <c r="S390" s="1197"/>
      <c r="T390" s="1197"/>
      <c r="U390" s="1197"/>
      <c r="V390" s="1197"/>
      <c r="W390" s="1197"/>
      <c r="X390" s="1197"/>
      <c r="Y390" s="1197"/>
      <c r="Z390" s="1197"/>
      <c r="AA390" s="1197"/>
      <c r="AB390" s="1197"/>
      <c r="AC390" s="1197"/>
      <c r="AD390" s="1197"/>
      <c r="AE390" s="1197"/>
      <c r="AF390" s="1197"/>
      <c r="AG390" s="1197"/>
      <c r="AH390" s="1197"/>
      <c r="AI390" s="1197"/>
      <c r="AJ390" s="1249"/>
      <c r="AK390" s="1191">
        <f t="shared" ref="AK390:AK394" si="266">IF(D390="","",COUNT($F$386:$AJ$386)-AL390)</f>
        <v>0</v>
      </c>
      <c r="AL390" s="1192">
        <f t="shared" ref="AL390:AL394" si="267">IF(D390="","",AQ390+AR390)</f>
        <v>0</v>
      </c>
      <c r="AM390" s="1192">
        <f t="shared" ref="AM390:AM394" si="268">IF(D390="","",COUNTIF(F390:AJ390,"休"))</f>
        <v>0</v>
      </c>
      <c r="AN390" s="1193" t="str">
        <f t="shared" ref="AN390:AN394" si="269">IF(D390="","",IFERROR(ROUND(AM390/AK390,3),""))</f>
        <v/>
      </c>
      <c r="AO390" s="3399"/>
      <c r="AP390" s="1112"/>
      <c r="AQ390" s="1194">
        <f>+COUNTIF(F390:AJ390,"－")</f>
        <v>0</v>
      </c>
      <c r="AR390" s="1194">
        <f>+COUNTIF(F390:AJ390,"外")</f>
        <v>0</v>
      </c>
    </row>
    <row r="391" spans="2:44" s="1242" customFormat="1">
      <c r="B391" s="3393"/>
      <c r="C391" s="3396"/>
      <c r="D391" s="1201" t="s">
        <v>1983</v>
      </c>
      <c r="E391" s="1187"/>
      <c r="F391" s="1196"/>
      <c r="G391" s="1197"/>
      <c r="H391" s="1197"/>
      <c r="I391" s="1197"/>
      <c r="J391" s="1197"/>
      <c r="K391" s="1197"/>
      <c r="L391" s="1197"/>
      <c r="M391" s="1197"/>
      <c r="N391" s="1197"/>
      <c r="O391" s="1197"/>
      <c r="P391" s="1197"/>
      <c r="Q391" s="1197"/>
      <c r="R391" s="1197"/>
      <c r="S391" s="1197"/>
      <c r="T391" s="1197"/>
      <c r="U391" s="1197"/>
      <c r="V391" s="1197"/>
      <c r="W391" s="1197"/>
      <c r="X391" s="1197"/>
      <c r="Y391" s="1197"/>
      <c r="Z391" s="1197"/>
      <c r="AA391" s="1197"/>
      <c r="AB391" s="1197"/>
      <c r="AC391" s="1197"/>
      <c r="AD391" s="1197"/>
      <c r="AE391" s="1197"/>
      <c r="AF391" s="1197"/>
      <c r="AG391" s="1197"/>
      <c r="AH391" s="1197"/>
      <c r="AI391" s="1197"/>
      <c r="AJ391" s="1249"/>
      <c r="AK391" s="1191">
        <f t="shared" si="266"/>
        <v>0</v>
      </c>
      <c r="AL391" s="1192">
        <f t="shared" si="267"/>
        <v>0</v>
      </c>
      <c r="AM391" s="1192">
        <f t="shared" si="268"/>
        <v>0</v>
      </c>
      <c r="AN391" s="1193" t="str">
        <f t="shared" si="269"/>
        <v/>
      </c>
      <c r="AO391" s="3399"/>
      <c r="AP391" s="1112"/>
      <c r="AQ391" s="1194">
        <f>+COUNTIF(F391:AJ391,"－")</f>
        <v>0</v>
      </c>
      <c r="AR391" s="1194">
        <f t="shared" ref="AR391:AR394" si="270">+COUNTIF(F391:AJ391,"外")</f>
        <v>0</v>
      </c>
    </row>
    <row r="392" spans="2:44" s="1242" customFormat="1">
      <c r="B392" s="3393"/>
      <c r="C392" s="3396"/>
      <c r="D392" s="1201" t="s">
        <v>1984</v>
      </c>
      <c r="E392" s="1202"/>
      <c r="F392" s="1196"/>
      <c r="G392" s="1197"/>
      <c r="H392" s="1197"/>
      <c r="I392" s="1197"/>
      <c r="J392" s="1197"/>
      <c r="K392" s="1197"/>
      <c r="L392" s="1197"/>
      <c r="M392" s="1197"/>
      <c r="N392" s="1197"/>
      <c r="O392" s="1197"/>
      <c r="P392" s="1197"/>
      <c r="Q392" s="1197"/>
      <c r="R392" s="1197"/>
      <c r="S392" s="1197"/>
      <c r="T392" s="1197"/>
      <c r="U392" s="1197"/>
      <c r="V392" s="1197"/>
      <c r="W392" s="1197"/>
      <c r="X392" s="1197"/>
      <c r="Y392" s="1197"/>
      <c r="Z392" s="1197"/>
      <c r="AA392" s="1197"/>
      <c r="AB392" s="1197"/>
      <c r="AC392" s="1197"/>
      <c r="AD392" s="1197"/>
      <c r="AE392" s="1197"/>
      <c r="AF392" s="1197"/>
      <c r="AG392" s="1197"/>
      <c r="AH392" s="1197"/>
      <c r="AI392" s="1197"/>
      <c r="AJ392" s="1249"/>
      <c r="AK392" s="1191">
        <f t="shared" si="266"/>
        <v>0</v>
      </c>
      <c r="AL392" s="1192">
        <f t="shared" si="267"/>
        <v>0</v>
      </c>
      <c r="AM392" s="1192">
        <f t="shared" si="268"/>
        <v>0</v>
      </c>
      <c r="AN392" s="1193" t="str">
        <f t="shared" si="269"/>
        <v/>
      </c>
      <c r="AO392" s="3399"/>
      <c r="AP392" s="1112"/>
      <c r="AQ392" s="1194">
        <f>+COUNTIF(F392:AJ392,"－")</f>
        <v>0</v>
      </c>
      <c r="AR392" s="1194">
        <f t="shared" si="270"/>
        <v>0</v>
      </c>
    </row>
    <row r="393" spans="2:44" s="1242" customFormat="1">
      <c r="B393" s="3393"/>
      <c r="C393" s="3396"/>
      <c r="D393" s="1201" t="s">
        <v>1985</v>
      </c>
      <c r="E393" s="1187"/>
      <c r="F393" s="1196"/>
      <c r="G393" s="1197"/>
      <c r="H393" s="1197"/>
      <c r="I393" s="1197"/>
      <c r="J393" s="1197"/>
      <c r="K393" s="1197"/>
      <c r="L393" s="1197"/>
      <c r="M393" s="1197"/>
      <c r="N393" s="1197"/>
      <c r="O393" s="1197"/>
      <c r="P393" s="1197"/>
      <c r="Q393" s="1197"/>
      <c r="R393" s="1197"/>
      <c r="S393" s="1197"/>
      <c r="T393" s="1197"/>
      <c r="U393" s="1197"/>
      <c r="V393" s="1197"/>
      <c r="W393" s="1197"/>
      <c r="X393" s="1197"/>
      <c r="Y393" s="1197"/>
      <c r="Z393" s="1197"/>
      <c r="AA393" s="1197"/>
      <c r="AB393" s="1197"/>
      <c r="AC393" s="1197"/>
      <c r="AD393" s="1197"/>
      <c r="AE393" s="1197"/>
      <c r="AF393" s="1197"/>
      <c r="AG393" s="1197"/>
      <c r="AH393" s="1197"/>
      <c r="AI393" s="1197"/>
      <c r="AJ393" s="1249"/>
      <c r="AK393" s="1191">
        <f t="shared" si="266"/>
        <v>0</v>
      </c>
      <c r="AL393" s="1192">
        <f t="shared" si="267"/>
        <v>0</v>
      </c>
      <c r="AM393" s="1192">
        <f t="shared" si="268"/>
        <v>0</v>
      </c>
      <c r="AN393" s="1193" t="str">
        <f t="shared" si="269"/>
        <v/>
      </c>
      <c r="AO393" s="3399"/>
      <c r="AP393" s="1112"/>
      <c r="AQ393" s="1194">
        <f t="shared" ref="AQ393:AQ394" si="271">+COUNTIF(F393:AJ393,"－")</f>
        <v>0</v>
      </c>
      <c r="AR393" s="1194">
        <f t="shared" si="270"/>
        <v>0</v>
      </c>
    </row>
    <row r="394" spans="2:44" s="1242" customFormat="1">
      <c r="B394" s="3394"/>
      <c r="C394" s="3397"/>
      <c r="D394" s="1203">
        <f>E$29</f>
        <v>0</v>
      </c>
      <c r="E394" s="1204"/>
      <c r="F394" s="1268"/>
      <c r="G394" s="1257"/>
      <c r="H394" s="1257"/>
      <c r="I394" s="1257"/>
      <c r="J394" s="1257"/>
      <c r="K394" s="1257"/>
      <c r="L394" s="1257"/>
      <c r="M394" s="1257"/>
      <c r="N394" s="1257"/>
      <c r="O394" s="1257"/>
      <c r="P394" s="1257"/>
      <c r="Q394" s="1257"/>
      <c r="R394" s="1257"/>
      <c r="S394" s="1257"/>
      <c r="T394" s="1257"/>
      <c r="U394" s="1257"/>
      <c r="V394" s="1257"/>
      <c r="W394" s="1257"/>
      <c r="X394" s="1257"/>
      <c r="Y394" s="1257"/>
      <c r="Z394" s="1257"/>
      <c r="AA394" s="1257"/>
      <c r="AB394" s="1257"/>
      <c r="AC394" s="1257"/>
      <c r="AD394" s="1257"/>
      <c r="AE394" s="1257"/>
      <c r="AF394" s="1257"/>
      <c r="AG394" s="1257"/>
      <c r="AH394" s="1257"/>
      <c r="AI394" s="1257"/>
      <c r="AJ394" s="1269"/>
      <c r="AK394" s="1191">
        <f t="shared" si="266"/>
        <v>0</v>
      </c>
      <c r="AL394" s="1192">
        <f t="shared" si="267"/>
        <v>0</v>
      </c>
      <c r="AM394" s="1209">
        <f t="shared" si="268"/>
        <v>0</v>
      </c>
      <c r="AN394" s="1193" t="str">
        <f t="shared" si="269"/>
        <v/>
      </c>
      <c r="AO394" s="3399"/>
      <c r="AP394" s="1112"/>
      <c r="AQ394" s="1194">
        <f t="shared" si="271"/>
        <v>0</v>
      </c>
      <c r="AR394" s="1194">
        <f t="shared" si="270"/>
        <v>0</v>
      </c>
    </row>
    <row r="395" spans="2:44" s="1242" customFormat="1" ht="15">
      <c r="B395" s="3392" t="s">
        <v>858</v>
      </c>
      <c r="C395" s="3395" t="s">
        <v>859</v>
      </c>
      <c r="D395" s="1180" t="s">
        <v>2000</v>
      </c>
      <c r="E395" s="1210" t="s">
        <v>1994</v>
      </c>
      <c r="F395" s="1182" t="s">
        <v>2011</v>
      </c>
      <c r="G395" s="1183" t="s">
        <v>2011</v>
      </c>
      <c r="H395" s="1183" t="s">
        <v>2012</v>
      </c>
      <c r="I395" s="1183" t="s">
        <v>2011</v>
      </c>
      <c r="J395" s="1183" t="s">
        <v>2010</v>
      </c>
      <c r="K395" s="1183" t="s">
        <v>2010</v>
      </c>
      <c r="L395" s="1183" t="s">
        <v>2010</v>
      </c>
      <c r="M395" s="1183" t="s">
        <v>2012</v>
      </c>
      <c r="N395" s="1183" t="s">
        <v>2011</v>
      </c>
      <c r="O395" s="1183" t="s">
        <v>2012</v>
      </c>
      <c r="P395" s="1183" t="s">
        <v>2011</v>
      </c>
      <c r="Q395" s="1183" t="s">
        <v>2011</v>
      </c>
      <c r="R395" s="1183" t="s">
        <v>2011</v>
      </c>
      <c r="S395" s="1183" t="s">
        <v>2010</v>
      </c>
      <c r="T395" s="1183" t="s">
        <v>2011</v>
      </c>
      <c r="U395" s="1183" t="s">
        <v>2011</v>
      </c>
      <c r="V395" s="1183" t="s">
        <v>2012</v>
      </c>
      <c r="W395" s="1183" t="s">
        <v>2012</v>
      </c>
      <c r="X395" s="1183" t="s">
        <v>2011</v>
      </c>
      <c r="Y395" s="1183" t="s">
        <v>2010</v>
      </c>
      <c r="Z395" s="1183" t="s">
        <v>2012</v>
      </c>
      <c r="AA395" s="1183" t="s">
        <v>2013</v>
      </c>
      <c r="AB395" s="1183" t="s">
        <v>2010</v>
      </c>
      <c r="AC395" s="1183" t="s">
        <v>2011</v>
      </c>
      <c r="AD395" s="1183" t="s">
        <v>2010</v>
      </c>
      <c r="AE395" s="1183" t="s">
        <v>2010</v>
      </c>
      <c r="AF395" s="1183" t="s">
        <v>2011</v>
      </c>
      <c r="AG395" s="1183" t="s">
        <v>2010</v>
      </c>
      <c r="AH395" s="1183" t="s">
        <v>2010</v>
      </c>
      <c r="AI395" s="1183" t="s">
        <v>2010</v>
      </c>
      <c r="AJ395" s="1265" t="s">
        <v>2010</v>
      </c>
      <c r="AK395" s="1212"/>
      <c r="AL395" s="1194"/>
      <c r="AM395" s="1213"/>
      <c r="AN395" s="1214"/>
      <c r="AO395" s="3399"/>
      <c r="AP395" s="1112"/>
      <c r="AQ395" s="1116"/>
      <c r="AR395" s="1116"/>
    </row>
    <row r="396" spans="2:44" s="1242" customFormat="1">
      <c r="B396" s="3393"/>
      <c r="C396" s="3396"/>
      <c r="D396" s="1215" t="s">
        <v>1981</v>
      </c>
      <c r="E396" s="1187"/>
      <c r="F396" s="1256"/>
      <c r="G396" s="1207"/>
      <c r="H396" s="1207"/>
      <c r="I396" s="1207"/>
      <c r="J396" s="1207"/>
      <c r="K396" s="1207"/>
      <c r="L396" s="1207"/>
      <c r="M396" s="1207"/>
      <c r="N396" s="1207"/>
      <c r="O396" s="1207"/>
      <c r="P396" s="1207"/>
      <c r="Q396" s="1207"/>
      <c r="R396" s="1207"/>
      <c r="S396" s="1207"/>
      <c r="T396" s="1207"/>
      <c r="U396" s="1207"/>
      <c r="V396" s="1207"/>
      <c r="W396" s="1207"/>
      <c r="X396" s="1207"/>
      <c r="Y396" s="1207"/>
      <c r="Z396" s="1207"/>
      <c r="AA396" s="1207"/>
      <c r="AB396" s="1207"/>
      <c r="AC396" s="1207"/>
      <c r="AD396" s="1207"/>
      <c r="AE396" s="1207"/>
      <c r="AF396" s="1207"/>
      <c r="AG396" s="1207"/>
      <c r="AH396" s="1207"/>
      <c r="AI396" s="1207"/>
      <c r="AJ396" s="1270"/>
      <c r="AK396" s="1191">
        <f>IF(D396="","",COUNT($F$386:$AJ$386)-AL396)</f>
        <v>0</v>
      </c>
      <c r="AL396" s="1192">
        <f>IF(D396="","",AQ396+AR396)</f>
        <v>0</v>
      </c>
      <c r="AM396" s="1192">
        <f>IF(D396="","",COUNTIF(F396:AJ396,"休"))</f>
        <v>0</v>
      </c>
      <c r="AN396" s="1193" t="str">
        <f>IF(D396="","",IFERROR(ROUND(AM396/AK396,3),""))</f>
        <v/>
      </c>
      <c r="AO396" s="3399"/>
      <c r="AP396" s="1112"/>
      <c r="AQ396" s="1194">
        <f>+COUNTIF(F396:AJ396,"－")</f>
        <v>0</v>
      </c>
      <c r="AR396" s="1194">
        <f>+COUNTIF(F396:AJ396,"外")</f>
        <v>0</v>
      </c>
    </row>
    <row r="397" spans="2:44" s="1242" customFormat="1">
      <c r="B397" s="3393"/>
      <c r="C397" s="3396"/>
      <c r="D397" s="1195" t="s">
        <v>1982</v>
      </c>
      <c r="E397" s="1216"/>
      <c r="F397" s="1196"/>
      <c r="G397" s="1197"/>
      <c r="H397" s="1197"/>
      <c r="I397" s="1197"/>
      <c r="J397" s="1197"/>
      <c r="K397" s="1197"/>
      <c r="L397" s="1197"/>
      <c r="M397" s="1197"/>
      <c r="N397" s="1197"/>
      <c r="O397" s="1197"/>
      <c r="P397" s="1197"/>
      <c r="Q397" s="1197"/>
      <c r="R397" s="1197"/>
      <c r="S397" s="1197"/>
      <c r="T397" s="1197"/>
      <c r="U397" s="1197"/>
      <c r="V397" s="1197"/>
      <c r="W397" s="1197"/>
      <c r="X397" s="1197"/>
      <c r="Y397" s="1197"/>
      <c r="Z397" s="1197"/>
      <c r="AA397" s="1197"/>
      <c r="AB397" s="1197"/>
      <c r="AC397" s="1197"/>
      <c r="AD397" s="1197"/>
      <c r="AE397" s="1197"/>
      <c r="AF397" s="1197"/>
      <c r="AG397" s="1197"/>
      <c r="AH397" s="1197"/>
      <c r="AI397" s="1197"/>
      <c r="AJ397" s="1249"/>
      <c r="AK397" s="1191">
        <f t="shared" ref="AK397:AK399" si="272">IF(D397="","",COUNT($F$386:$AJ$386)-AL397)</f>
        <v>0</v>
      </c>
      <c r="AL397" s="1192">
        <f t="shared" ref="AL397:AL399" si="273">IF(D397="","",AQ397+AR397)</f>
        <v>0</v>
      </c>
      <c r="AM397" s="1192">
        <f t="shared" ref="AM397:AM399" si="274">IF(D397="","",COUNTIF(F397:AJ397,"休"))</f>
        <v>0</v>
      </c>
      <c r="AN397" s="1193" t="str">
        <f t="shared" ref="AN397:AN399" si="275">IF(D397="","",IFERROR(ROUND(AM397/AK397,3),""))</f>
        <v/>
      </c>
      <c r="AO397" s="3399"/>
      <c r="AP397" s="1112"/>
      <c r="AQ397" s="1194">
        <f>+COUNTIF(F397:AJ397,"－")</f>
        <v>0</v>
      </c>
      <c r="AR397" s="1194">
        <f>+COUNTIF(F397:AJ397,"外")</f>
        <v>0</v>
      </c>
    </row>
    <row r="398" spans="2:44" s="1242" customFormat="1">
      <c r="B398" s="3393"/>
      <c r="C398" s="3396"/>
      <c r="D398" s="1112"/>
      <c r="E398" s="1216"/>
      <c r="F398" s="1196"/>
      <c r="G398" s="1197"/>
      <c r="H398" s="1197"/>
      <c r="I398" s="1197"/>
      <c r="J398" s="1197"/>
      <c r="K398" s="1197"/>
      <c r="L398" s="1197"/>
      <c r="M398" s="1197"/>
      <c r="N398" s="1197"/>
      <c r="O398" s="1197"/>
      <c r="P398" s="1197"/>
      <c r="Q398" s="1197"/>
      <c r="R398" s="1197"/>
      <c r="S398" s="1197"/>
      <c r="T398" s="1197"/>
      <c r="U398" s="1197"/>
      <c r="V398" s="1197"/>
      <c r="W398" s="1197"/>
      <c r="X398" s="1197"/>
      <c r="Y398" s="1197"/>
      <c r="Z398" s="1197"/>
      <c r="AA398" s="1197"/>
      <c r="AB398" s="1197"/>
      <c r="AC398" s="1197"/>
      <c r="AD398" s="1197"/>
      <c r="AE398" s="1197"/>
      <c r="AF398" s="1197"/>
      <c r="AG398" s="1197"/>
      <c r="AH398" s="1197"/>
      <c r="AI398" s="1197"/>
      <c r="AJ398" s="1249"/>
      <c r="AK398" s="1191" t="str">
        <f t="shared" si="272"/>
        <v/>
      </c>
      <c r="AL398" s="1192" t="str">
        <f t="shared" si="273"/>
        <v/>
      </c>
      <c r="AM398" s="1192" t="str">
        <f t="shared" si="274"/>
        <v/>
      </c>
      <c r="AN398" s="1193" t="str">
        <f t="shared" si="275"/>
        <v/>
      </c>
      <c r="AO398" s="3399"/>
      <c r="AP398" s="1112"/>
      <c r="AQ398" s="1194">
        <f>+COUNTIF(F398:AJ398,"－")</f>
        <v>0</v>
      </c>
      <c r="AR398" s="1194">
        <f>+COUNTIF(F398:AJ398,"外")</f>
        <v>0</v>
      </c>
    </row>
    <row r="399" spans="2:44" s="1242" customFormat="1">
      <c r="B399" s="3393"/>
      <c r="C399" s="3397"/>
      <c r="D399" s="1217"/>
      <c r="E399" s="1218"/>
      <c r="F399" s="1268"/>
      <c r="G399" s="1257"/>
      <c r="H399" s="1257"/>
      <c r="I399" s="1257"/>
      <c r="J399" s="1257"/>
      <c r="K399" s="1257"/>
      <c r="L399" s="1257"/>
      <c r="M399" s="1257"/>
      <c r="N399" s="1257"/>
      <c r="O399" s="1257"/>
      <c r="P399" s="1257"/>
      <c r="Q399" s="1257"/>
      <c r="R399" s="1257"/>
      <c r="S399" s="1257"/>
      <c r="T399" s="1257"/>
      <c r="U399" s="1257"/>
      <c r="V399" s="1257"/>
      <c r="W399" s="1257"/>
      <c r="X399" s="1257"/>
      <c r="Y399" s="1257"/>
      <c r="Z399" s="1257"/>
      <c r="AA399" s="1257"/>
      <c r="AB399" s="1257"/>
      <c r="AC399" s="1257"/>
      <c r="AD399" s="1257"/>
      <c r="AE399" s="1257"/>
      <c r="AF399" s="1257"/>
      <c r="AG399" s="1257"/>
      <c r="AH399" s="1257"/>
      <c r="AI399" s="1257"/>
      <c r="AJ399" s="1269"/>
      <c r="AK399" s="1191" t="str">
        <f t="shared" si="272"/>
        <v/>
      </c>
      <c r="AL399" s="1192" t="str">
        <f t="shared" si="273"/>
        <v/>
      </c>
      <c r="AM399" s="1192" t="str">
        <f t="shared" si="274"/>
        <v/>
      </c>
      <c r="AN399" s="1193" t="str">
        <f t="shared" si="275"/>
        <v/>
      </c>
      <c r="AO399" s="3399"/>
      <c r="AP399" s="1112"/>
      <c r="AQ399" s="1194">
        <f>+COUNTIF(F399:AJ399,"－")</f>
        <v>0</v>
      </c>
      <c r="AR399" s="1194">
        <f>+COUNTIF(F399:AJ399,"外")</f>
        <v>0</v>
      </c>
    </row>
    <row r="400" spans="2:44" s="1242" customFormat="1" ht="15">
      <c r="B400" s="3393"/>
      <c r="C400" s="3395" t="s">
        <v>860</v>
      </c>
      <c r="D400" s="1180" t="s">
        <v>1997</v>
      </c>
      <c r="E400" s="1220" t="s">
        <v>1994</v>
      </c>
      <c r="F400" s="1182" t="s">
        <v>891</v>
      </c>
      <c r="G400" s="1183" t="s">
        <v>891</v>
      </c>
      <c r="H400" s="1183" t="s">
        <v>891</v>
      </c>
      <c r="I400" s="1183" t="s">
        <v>891</v>
      </c>
      <c r="J400" s="1183" t="s">
        <v>891</v>
      </c>
      <c r="K400" s="1183" t="s">
        <v>891</v>
      </c>
      <c r="L400" s="1183" t="s">
        <v>891</v>
      </c>
      <c r="M400" s="1183" t="s">
        <v>891</v>
      </c>
      <c r="N400" s="1183" t="s">
        <v>891</v>
      </c>
      <c r="O400" s="1183" t="s">
        <v>891</v>
      </c>
      <c r="P400" s="1183" t="s">
        <v>891</v>
      </c>
      <c r="Q400" s="1183" t="s">
        <v>891</v>
      </c>
      <c r="R400" s="1183" t="s">
        <v>891</v>
      </c>
      <c r="S400" s="1183" t="s">
        <v>891</v>
      </c>
      <c r="T400" s="1183" t="s">
        <v>891</v>
      </c>
      <c r="U400" s="1183" t="s">
        <v>891</v>
      </c>
      <c r="V400" s="1183" t="s">
        <v>891</v>
      </c>
      <c r="W400" s="1183" t="s">
        <v>891</v>
      </c>
      <c r="X400" s="1183" t="s">
        <v>891</v>
      </c>
      <c r="Y400" s="1183" t="s">
        <v>891</v>
      </c>
      <c r="Z400" s="1183" t="s">
        <v>891</v>
      </c>
      <c r="AA400" s="1183" t="s">
        <v>891</v>
      </c>
      <c r="AB400" s="1183" t="s">
        <v>891</v>
      </c>
      <c r="AC400" s="1183" t="s">
        <v>891</v>
      </c>
      <c r="AD400" s="1183" t="s">
        <v>891</v>
      </c>
      <c r="AE400" s="1183" t="s">
        <v>891</v>
      </c>
      <c r="AF400" s="1183" t="s">
        <v>891</v>
      </c>
      <c r="AG400" s="1183" t="s">
        <v>891</v>
      </c>
      <c r="AH400" s="1183" t="s">
        <v>891</v>
      </c>
      <c r="AI400" s="1183" t="s">
        <v>891</v>
      </c>
      <c r="AJ400" s="1265" t="s">
        <v>891</v>
      </c>
      <c r="AK400" s="1212"/>
      <c r="AL400" s="1194"/>
      <c r="AM400" s="1221"/>
      <c r="AN400" s="1214"/>
      <c r="AO400" s="3399"/>
      <c r="AP400" s="1112"/>
      <c r="AQ400" s="1116"/>
      <c r="AR400" s="1116"/>
    </row>
    <row r="401" spans="2:44" s="1242" customFormat="1">
      <c r="B401" s="3393"/>
      <c r="C401" s="3396"/>
      <c r="D401" s="1222" t="s">
        <v>1982</v>
      </c>
      <c r="E401" s="1187"/>
      <c r="F401" s="1256"/>
      <c r="G401" s="1207"/>
      <c r="H401" s="1207"/>
      <c r="I401" s="1207"/>
      <c r="J401" s="1207"/>
      <c r="K401" s="1207"/>
      <c r="L401" s="1207"/>
      <c r="M401" s="1207"/>
      <c r="N401" s="1207"/>
      <c r="O401" s="1207"/>
      <c r="P401" s="1207"/>
      <c r="Q401" s="1207"/>
      <c r="R401" s="1207"/>
      <c r="S401" s="1207"/>
      <c r="T401" s="1207"/>
      <c r="U401" s="1207"/>
      <c r="V401" s="1207"/>
      <c r="W401" s="1207"/>
      <c r="X401" s="1207"/>
      <c r="Y401" s="1207"/>
      <c r="Z401" s="1207"/>
      <c r="AA401" s="1207"/>
      <c r="AB401" s="1207"/>
      <c r="AC401" s="1207"/>
      <c r="AD401" s="1207"/>
      <c r="AE401" s="1207"/>
      <c r="AF401" s="1207"/>
      <c r="AG401" s="1207"/>
      <c r="AH401" s="1207"/>
      <c r="AI401" s="1207"/>
      <c r="AJ401" s="1270"/>
      <c r="AK401" s="1191">
        <f>IF(D401="","",COUNT($F$386:$AJ$386)-AL401)</f>
        <v>0</v>
      </c>
      <c r="AL401" s="1192">
        <f>IF(D401="","",AQ401+AR401)</f>
        <v>0</v>
      </c>
      <c r="AM401" s="1192">
        <f>IF(D401="","",COUNTIF(F401:AJ401,"休"))</f>
        <v>0</v>
      </c>
      <c r="AN401" s="1193" t="str">
        <f>IF(D401="","",IFERROR(ROUND(AM401/AK401,3),""))</f>
        <v/>
      </c>
      <c r="AO401" s="3399"/>
      <c r="AP401" s="1112"/>
      <c r="AQ401" s="1194">
        <f>+COUNTIF(F401:AJ401,"－")</f>
        <v>0</v>
      </c>
      <c r="AR401" s="1194">
        <f>+COUNTIF(F401:AJ401,"外")</f>
        <v>0</v>
      </c>
    </row>
    <row r="402" spans="2:44" s="1242" customFormat="1">
      <c r="B402" s="3393"/>
      <c r="C402" s="3396"/>
      <c r="D402" s="1112"/>
      <c r="E402" s="1216"/>
      <c r="F402" s="1196"/>
      <c r="G402" s="1197"/>
      <c r="H402" s="1197"/>
      <c r="I402" s="1197"/>
      <c r="J402" s="1197"/>
      <c r="K402" s="1197"/>
      <c r="L402" s="1197"/>
      <c r="M402" s="1197"/>
      <c r="N402" s="1197"/>
      <c r="O402" s="1197"/>
      <c r="P402" s="1197"/>
      <c r="Q402" s="1197"/>
      <c r="R402" s="1197"/>
      <c r="S402" s="1197"/>
      <c r="T402" s="1197"/>
      <c r="U402" s="1197"/>
      <c r="V402" s="1197"/>
      <c r="W402" s="1197"/>
      <c r="X402" s="1197"/>
      <c r="Y402" s="1197"/>
      <c r="Z402" s="1197"/>
      <c r="AA402" s="1197"/>
      <c r="AB402" s="1197"/>
      <c r="AC402" s="1197"/>
      <c r="AD402" s="1197"/>
      <c r="AE402" s="1197"/>
      <c r="AF402" s="1197"/>
      <c r="AG402" s="1197"/>
      <c r="AH402" s="1197"/>
      <c r="AI402" s="1197"/>
      <c r="AJ402" s="1249"/>
      <c r="AK402" s="1191" t="str">
        <f t="shared" ref="AK402:AK404" si="276">IF(D402="","",COUNT($F$386:$AJ$386)-AL402)</f>
        <v/>
      </c>
      <c r="AL402" s="1192" t="str">
        <f t="shared" ref="AL402:AL404" si="277">IF(D402="","",AQ402+AR402)</f>
        <v/>
      </c>
      <c r="AM402" s="1192" t="str">
        <f t="shared" ref="AM402:AM404" si="278">IF(D402="","",COUNTIF(F402:AJ402,"休"))</f>
        <v/>
      </c>
      <c r="AN402" s="1193" t="str">
        <f t="shared" ref="AN402:AN404" si="279">IF(D402="","",IFERROR(ROUND(AM402/AK402,3),""))</f>
        <v/>
      </c>
      <c r="AO402" s="3399"/>
      <c r="AP402" s="1112"/>
      <c r="AQ402" s="1194">
        <f>+COUNTIF(F402:AJ402,"－")</f>
        <v>0</v>
      </c>
      <c r="AR402" s="1194">
        <f>+COUNTIF(F402:AJ402,"外")</f>
        <v>0</v>
      </c>
    </row>
    <row r="403" spans="2:44" s="1242" customFormat="1">
      <c r="B403" s="3393"/>
      <c r="C403" s="3396"/>
      <c r="D403" s="1224"/>
      <c r="E403" s="1216"/>
      <c r="F403" s="1196"/>
      <c r="G403" s="1197"/>
      <c r="H403" s="1197"/>
      <c r="I403" s="1197"/>
      <c r="J403" s="1197"/>
      <c r="K403" s="1197"/>
      <c r="L403" s="1197"/>
      <c r="M403" s="1197"/>
      <c r="N403" s="1197"/>
      <c r="O403" s="1197"/>
      <c r="P403" s="1197"/>
      <c r="Q403" s="1197"/>
      <c r="R403" s="1197"/>
      <c r="S403" s="1197"/>
      <c r="T403" s="1197"/>
      <c r="U403" s="1197"/>
      <c r="V403" s="1197"/>
      <c r="W403" s="1197"/>
      <c r="X403" s="1197"/>
      <c r="Y403" s="1197"/>
      <c r="Z403" s="1197"/>
      <c r="AA403" s="1197"/>
      <c r="AB403" s="1197"/>
      <c r="AC403" s="1197"/>
      <c r="AD403" s="1197"/>
      <c r="AE403" s="1197"/>
      <c r="AF403" s="1197"/>
      <c r="AG403" s="1197"/>
      <c r="AH403" s="1197"/>
      <c r="AI403" s="1197"/>
      <c r="AJ403" s="1249"/>
      <c r="AK403" s="1191" t="str">
        <f t="shared" si="276"/>
        <v/>
      </c>
      <c r="AL403" s="1192" t="str">
        <f t="shared" si="277"/>
        <v/>
      </c>
      <c r="AM403" s="1192" t="str">
        <f t="shared" si="278"/>
        <v/>
      </c>
      <c r="AN403" s="1193" t="str">
        <f t="shared" si="279"/>
        <v/>
      </c>
      <c r="AO403" s="3399"/>
      <c r="AP403" s="1112"/>
      <c r="AQ403" s="1194">
        <f>+COUNTIF(F403:AJ403,"－")</f>
        <v>0</v>
      </c>
      <c r="AR403" s="1194">
        <f>+COUNTIF(F403:AJ403,"外")</f>
        <v>0</v>
      </c>
    </row>
    <row r="404" spans="2:44" s="1242" customFormat="1" ht="14.25" thickBot="1">
      <c r="B404" s="3394"/>
      <c r="C404" s="3397"/>
      <c r="D404" s="1217"/>
      <c r="E404" s="1218"/>
      <c r="F404" s="1268"/>
      <c r="G404" s="1257"/>
      <c r="H404" s="1257"/>
      <c r="I404" s="1257"/>
      <c r="J404" s="1257"/>
      <c r="K404" s="1257"/>
      <c r="L404" s="1257"/>
      <c r="M404" s="1257"/>
      <c r="N404" s="1257"/>
      <c r="O404" s="1257"/>
      <c r="P404" s="1257"/>
      <c r="Q404" s="1257"/>
      <c r="R404" s="1257"/>
      <c r="S404" s="1257"/>
      <c r="T404" s="1257"/>
      <c r="U404" s="1257"/>
      <c r="V404" s="1257"/>
      <c r="W404" s="1257"/>
      <c r="X404" s="1257"/>
      <c r="Y404" s="1257"/>
      <c r="Z404" s="1257"/>
      <c r="AA404" s="1257"/>
      <c r="AB404" s="1257"/>
      <c r="AC404" s="1257"/>
      <c r="AD404" s="1257"/>
      <c r="AE404" s="1257"/>
      <c r="AF404" s="1257"/>
      <c r="AG404" s="1257"/>
      <c r="AH404" s="1257"/>
      <c r="AI404" s="1257"/>
      <c r="AJ404" s="1269"/>
      <c r="AK404" s="1227" t="str">
        <f t="shared" si="276"/>
        <v/>
      </c>
      <c r="AL404" s="1209" t="str">
        <f t="shared" si="277"/>
        <v/>
      </c>
      <c r="AM404" s="1209" t="str">
        <f t="shared" si="278"/>
        <v/>
      </c>
      <c r="AN404" s="1193" t="str">
        <f t="shared" si="279"/>
        <v/>
      </c>
      <c r="AO404" s="3400"/>
      <c r="AP404" s="1112"/>
      <c r="AQ404" s="1194">
        <f>+COUNTIF(F404:AJ404,"－")</f>
        <v>0</v>
      </c>
      <c r="AR404" s="1194">
        <f>+COUNTIF(F404:AJ404,"外")</f>
        <v>0</v>
      </c>
    </row>
    <row r="405" spans="2:44" s="1242" customFormat="1" ht="14.25" thickBot="1">
      <c r="B405" s="1229"/>
      <c r="C405" s="1230"/>
      <c r="D405" s="1224"/>
      <c r="E405" s="1166"/>
      <c r="F405" s="1190"/>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0"/>
      <c r="AF405" s="1190"/>
      <c r="AG405" s="1190"/>
      <c r="AH405" s="1190"/>
      <c r="AI405" s="1190"/>
      <c r="AJ405" s="1190"/>
      <c r="AK405" s="1231"/>
      <c r="AL405" s="1232"/>
      <c r="AM405" s="1232"/>
      <c r="AN405" s="1233" t="s">
        <v>1998</v>
      </c>
      <c r="AO405" s="1234" t="e">
        <f>IF(AO389&gt;=0.285,"OK","NG")</f>
        <v>#DIV/0!</v>
      </c>
      <c r="AP405" s="1112"/>
      <c r="AQ405" s="1232"/>
      <c r="AR405" s="1232"/>
    </row>
    <row r="406" spans="2:44" s="1242" customFormat="1">
      <c r="E406" s="1261"/>
      <c r="F406" s="1261"/>
      <c r="G406" s="1261"/>
      <c r="H406" s="1261"/>
      <c r="I406" s="1261"/>
      <c r="J406" s="1261"/>
      <c r="K406" s="1261"/>
      <c r="L406" s="1261"/>
      <c r="M406" s="1261"/>
      <c r="N406" s="1261"/>
      <c r="O406" s="1261"/>
      <c r="P406" s="1261"/>
      <c r="Q406" s="1261"/>
      <c r="R406" s="1261"/>
      <c r="S406" s="1261"/>
      <c r="T406" s="1261"/>
      <c r="U406" s="1261"/>
      <c r="V406" s="1261"/>
      <c r="W406" s="1261"/>
      <c r="X406" s="1261"/>
      <c r="Y406" s="1261"/>
      <c r="Z406" s="1261"/>
      <c r="AA406" s="1261"/>
      <c r="AB406" s="1261"/>
      <c r="AC406" s="1261"/>
      <c r="AD406" s="1261"/>
      <c r="AE406" s="1261"/>
      <c r="AF406" s="1261"/>
      <c r="AG406" s="1261"/>
      <c r="AH406" s="1261"/>
      <c r="AI406" s="1261"/>
      <c r="AJ406" s="1261"/>
      <c r="AL406" s="1261"/>
      <c r="AN406" s="1262"/>
    </row>
    <row r="407" spans="2:44" hidden="1">
      <c r="F407" s="1113" t="e">
        <f>YEAR(F410)</f>
        <v>#VALUE!</v>
      </c>
      <c r="G407" s="1113" t="e">
        <f>MONTH(F410)</f>
        <v>#VALUE!</v>
      </c>
    </row>
    <row r="408" spans="2:44">
      <c r="B408" s="3401"/>
      <c r="C408" s="3402"/>
      <c r="D408" s="3403"/>
      <c r="E408" s="1236" t="s">
        <v>1986</v>
      </c>
      <c r="F408" s="3410" t="e">
        <f>F410</f>
        <v>#VALUE!</v>
      </c>
      <c r="G408" s="3411"/>
      <c r="H408" s="3411"/>
      <c r="I408" s="3411"/>
      <c r="J408" s="3411"/>
      <c r="K408" s="3411"/>
      <c r="L408" s="3411"/>
      <c r="M408" s="3411"/>
      <c r="N408" s="3411"/>
      <c r="O408" s="3411"/>
      <c r="P408" s="3411"/>
      <c r="Q408" s="3411"/>
      <c r="R408" s="3411"/>
      <c r="S408" s="3411"/>
      <c r="T408" s="3411"/>
      <c r="U408" s="3411"/>
      <c r="V408" s="3411"/>
      <c r="W408" s="3411"/>
      <c r="X408" s="3411"/>
      <c r="Y408" s="3411"/>
      <c r="Z408" s="3411"/>
      <c r="AA408" s="3411"/>
      <c r="AB408" s="3411"/>
      <c r="AC408" s="3411"/>
      <c r="AD408" s="3411"/>
      <c r="AE408" s="3411"/>
      <c r="AF408" s="3411"/>
      <c r="AG408" s="3411"/>
      <c r="AH408" s="3411"/>
      <c r="AI408" s="3411"/>
      <c r="AJ408" s="3411"/>
      <c r="AK408" s="3413" t="s">
        <v>861</v>
      </c>
      <c r="AL408" s="3416" t="s">
        <v>862</v>
      </c>
      <c r="AM408" s="3419" t="s">
        <v>854</v>
      </c>
      <c r="AN408" s="3367" t="s">
        <v>1987</v>
      </c>
      <c r="AO408" s="3365" t="s">
        <v>1988</v>
      </c>
      <c r="AQ408" s="3388" t="s">
        <v>2007</v>
      </c>
      <c r="AR408" s="3388" t="s">
        <v>890</v>
      </c>
    </row>
    <row r="409" spans="2:44" hidden="1">
      <c r="B409" s="3404"/>
      <c r="C409" s="3405"/>
      <c r="D409" s="3406"/>
      <c r="E409" s="1237"/>
      <c r="F409" s="1173" t="e">
        <f>DATE($F407,$G407,1)</f>
        <v>#VALUE!</v>
      </c>
      <c r="G409" s="1173" t="e">
        <f t="shared" ref="G409:AJ409" si="280">F409+1</f>
        <v>#VALUE!</v>
      </c>
      <c r="H409" s="1173" t="e">
        <f t="shared" si="280"/>
        <v>#VALUE!</v>
      </c>
      <c r="I409" s="1173" t="e">
        <f t="shared" si="280"/>
        <v>#VALUE!</v>
      </c>
      <c r="J409" s="1173" t="e">
        <f t="shared" si="280"/>
        <v>#VALUE!</v>
      </c>
      <c r="K409" s="1173" t="e">
        <f t="shared" si="280"/>
        <v>#VALUE!</v>
      </c>
      <c r="L409" s="1173" t="e">
        <f t="shared" si="280"/>
        <v>#VALUE!</v>
      </c>
      <c r="M409" s="1173" t="e">
        <f t="shared" si="280"/>
        <v>#VALUE!</v>
      </c>
      <c r="N409" s="1173" t="e">
        <f t="shared" si="280"/>
        <v>#VALUE!</v>
      </c>
      <c r="O409" s="1173" t="e">
        <f t="shared" si="280"/>
        <v>#VALUE!</v>
      </c>
      <c r="P409" s="1173" t="e">
        <f t="shared" si="280"/>
        <v>#VALUE!</v>
      </c>
      <c r="Q409" s="1173" t="e">
        <f t="shared" si="280"/>
        <v>#VALUE!</v>
      </c>
      <c r="R409" s="1173" t="e">
        <f t="shared" si="280"/>
        <v>#VALUE!</v>
      </c>
      <c r="S409" s="1173" t="e">
        <f t="shared" si="280"/>
        <v>#VALUE!</v>
      </c>
      <c r="T409" s="1173" t="e">
        <f t="shared" si="280"/>
        <v>#VALUE!</v>
      </c>
      <c r="U409" s="1173" t="e">
        <f t="shared" si="280"/>
        <v>#VALUE!</v>
      </c>
      <c r="V409" s="1173" t="e">
        <f t="shared" si="280"/>
        <v>#VALUE!</v>
      </c>
      <c r="W409" s="1173" t="e">
        <f t="shared" si="280"/>
        <v>#VALUE!</v>
      </c>
      <c r="X409" s="1173" t="e">
        <f t="shared" si="280"/>
        <v>#VALUE!</v>
      </c>
      <c r="Y409" s="1173" t="e">
        <f t="shared" si="280"/>
        <v>#VALUE!</v>
      </c>
      <c r="Z409" s="1173" t="e">
        <f t="shared" si="280"/>
        <v>#VALUE!</v>
      </c>
      <c r="AA409" s="1173" t="e">
        <f t="shared" si="280"/>
        <v>#VALUE!</v>
      </c>
      <c r="AB409" s="1173" t="e">
        <f t="shared" si="280"/>
        <v>#VALUE!</v>
      </c>
      <c r="AC409" s="1173" t="e">
        <f t="shared" si="280"/>
        <v>#VALUE!</v>
      </c>
      <c r="AD409" s="1173" t="e">
        <f t="shared" si="280"/>
        <v>#VALUE!</v>
      </c>
      <c r="AE409" s="1173" t="e">
        <f t="shared" si="280"/>
        <v>#VALUE!</v>
      </c>
      <c r="AF409" s="1173" t="e">
        <f t="shared" si="280"/>
        <v>#VALUE!</v>
      </c>
      <c r="AG409" s="1173" t="e">
        <f t="shared" si="280"/>
        <v>#VALUE!</v>
      </c>
      <c r="AH409" s="1173" t="e">
        <f t="shared" si="280"/>
        <v>#VALUE!</v>
      </c>
      <c r="AI409" s="1173" t="e">
        <f t="shared" si="280"/>
        <v>#VALUE!</v>
      </c>
      <c r="AJ409" s="1173" t="e">
        <f t="shared" si="280"/>
        <v>#VALUE!</v>
      </c>
      <c r="AK409" s="3414"/>
      <c r="AL409" s="3417"/>
      <c r="AM409" s="3420"/>
      <c r="AN409" s="3367"/>
      <c r="AO409" s="3365"/>
      <c r="AQ409" s="3388"/>
      <c r="AR409" s="3388"/>
    </row>
    <row r="410" spans="2:44">
      <c r="B410" s="3404"/>
      <c r="C410" s="3405"/>
      <c r="D410" s="3406"/>
      <c r="E410" s="1238" t="s">
        <v>1990</v>
      </c>
      <c r="F410" s="1239" t="e">
        <f>IF(EDATE(F385,1)&gt;$F$7,"",EDATE(F385,1))</f>
        <v>#VALUE!</v>
      </c>
      <c r="G410" s="1173" t="e">
        <f t="shared" ref="G410:AJ410" si="281">IF(G409&gt;$F$7,"",IF(F410=EOMONTH(DATE($F407,$G407,1),0),"",IF(F410="","",F410+1)))</f>
        <v>#VALUE!</v>
      </c>
      <c r="H410" s="1173" t="e">
        <f t="shared" si="281"/>
        <v>#VALUE!</v>
      </c>
      <c r="I410" s="1173" t="e">
        <f t="shared" si="281"/>
        <v>#VALUE!</v>
      </c>
      <c r="J410" s="1173" t="e">
        <f t="shared" si="281"/>
        <v>#VALUE!</v>
      </c>
      <c r="K410" s="1173" t="e">
        <f t="shared" si="281"/>
        <v>#VALUE!</v>
      </c>
      <c r="L410" s="1173" t="e">
        <f t="shared" si="281"/>
        <v>#VALUE!</v>
      </c>
      <c r="M410" s="1173" t="e">
        <f t="shared" si="281"/>
        <v>#VALUE!</v>
      </c>
      <c r="N410" s="1173" t="e">
        <f t="shared" si="281"/>
        <v>#VALUE!</v>
      </c>
      <c r="O410" s="1173" t="e">
        <f t="shared" si="281"/>
        <v>#VALUE!</v>
      </c>
      <c r="P410" s="1173" t="e">
        <f t="shared" si="281"/>
        <v>#VALUE!</v>
      </c>
      <c r="Q410" s="1173" t="e">
        <f t="shared" si="281"/>
        <v>#VALUE!</v>
      </c>
      <c r="R410" s="1173" t="e">
        <f t="shared" si="281"/>
        <v>#VALUE!</v>
      </c>
      <c r="S410" s="1173" t="e">
        <f t="shared" si="281"/>
        <v>#VALUE!</v>
      </c>
      <c r="T410" s="1173" t="e">
        <f t="shared" si="281"/>
        <v>#VALUE!</v>
      </c>
      <c r="U410" s="1173" t="e">
        <f t="shared" si="281"/>
        <v>#VALUE!</v>
      </c>
      <c r="V410" s="1173" t="e">
        <f t="shared" si="281"/>
        <v>#VALUE!</v>
      </c>
      <c r="W410" s="1173" t="e">
        <f t="shared" si="281"/>
        <v>#VALUE!</v>
      </c>
      <c r="X410" s="1173" t="e">
        <f t="shared" si="281"/>
        <v>#VALUE!</v>
      </c>
      <c r="Y410" s="1173" t="e">
        <f t="shared" si="281"/>
        <v>#VALUE!</v>
      </c>
      <c r="Z410" s="1173" t="e">
        <f t="shared" si="281"/>
        <v>#VALUE!</v>
      </c>
      <c r="AA410" s="1173" t="e">
        <f t="shared" si="281"/>
        <v>#VALUE!</v>
      </c>
      <c r="AB410" s="1173" t="e">
        <f t="shared" si="281"/>
        <v>#VALUE!</v>
      </c>
      <c r="AC410" s="1173" t="e">
        <f t="shared" si="281"/>
        <v>#VALUE!</v>
      </c>
      <c r="AD410" s="1173" t="e">
        <f t="shared" si="281"/>
        <v>#VALUE!</v>
      </c>
      <c r="AE410" s="1173" t="e">
        <f t="shared" si="281"/>
        <v>#VALUE!</v>
      </c>
      <c r="AF410" s="1173" t="e">
        <f t="shared" si="281"/>
        <v>#VALUE!</v>
      </c>
      <c r="AG410" s="1173" t="e">
        <f t="shared" si="281"/>
        <v>#VALUE!</v>
      </c>
      <c r="AH410" s="1173" t="e">
        <f t="shared" si="281"/>
        <v>#VALUE!</v>
      </c>
      <c r="AI410" s="1173" t="e">
        <f t="shared" si="281"/>
        <v>#VALUE!</v>
      </c>
      <c r="AJ410" s="1173" t="e">
        <f t="shared" si="281"/>
        <v>#VALUE!</v>
      </c>
      <c r="AK410" s="3414"/>
      <c r="AL410" s="3417"/>
      <c r="AM410" s="3420"/>
      <c r="AN410" s="3367"/>
      <c r="AO410" s="3365"/>
      <c r="AQ410" s="3388"/>
      <c r="AR410" s="3388"/>
    </row>
    <row r="411" spans="2:44" s="1242" customFormat="1">
      <c r="B411" s="3407"/>
      <c r="C411" s="3408"/>
      <c r="D411" s="3409"/>
      <c r="E411" s="1240" t="s">
        <v>846</v>
      </c>
      <c r="F411" s="1241" t="str">
        <f>IFERROR(TEXT(WEEKDAY(+F410),"aaa"),"")</f>
        <v/>
      </c>
      <c r="G411" s="1241" t="str">
        <f t="shared" ref="G411:AJ411" si="282">IFERROR(TEXT(WEEKDAY(+G410),"aaa"),"")</f>
        <v/>
      </c>
      <c r="H411" s="1241" t="str">
        <f t="shared" si="282"/>
        <v/>
      </c>
      <c r="I411" s="1241" t="str">
        <f t="shared" si="282"/>
        <v/>
      </c>
      <c r="J411" s="1241" t="str">
        <f t="shared" si="282"/>
        <v/>
      </c>
      <c r="K411" s="1241" t="str">
        <f t="shared" si="282"/>
        <v/>
      </c>
      <c r="L411" s="1241" t="str">
        <f t="shared" si="282"/>
        <v/>
      </c>
      <c r="M411" s="1241" t="str">
        <f t="shared" si="282"/>
        <v/>
      </c>
      <c r="N411" s="1241" t="str">
        <f t="shared" si="282"/>
        <v/>
      </c>
      <c r="O411" s="1241" t="str">
        <f t="shared" si="282"/>
        <v/>
      </c>
      <c r="P411" s="1241" t="str">
        <f t="shared" si="282"/>
        <v/>
      </c>
      <c r="Q411" s="1241" t="str">
        <f t="shared" si="282"/>
        <v/>
      </c>
      <c r="R411" s="1241" t="str">
        <f t="shared" si="282"/>
        <v/>
      </c>
      <c r="S411" s="1241" t="str">
        <f t="shared" si="282"/>
        <v/>
      </c>
      <c r="T411" s="1241" t="str">
        <f t="shared" si="282"/>
        <v/>
      </c>
      <c r="U411" s="1241" t="str">
        <f t="shared" si="282"/>
        <v/>
      </c>
      <c r="V411" s="1241" t="str">
        <f t="shared" si="282"/>
        <v/>
      </c>
      <c r="W411" s="1241" t="str">
        <f t="shared" si="282"/>
        <v/>
      </c>
      <c r="X411" s="1241" t="str">
        <f t="shared" si="282"/>
        <v/>
      </c>
      <c r="Y411" s="1241" t="str">
        <f t="shared" si="282"/>
        <v/>
      </c>
      <c r="Z411" s="1241" t="str">
        <f t="shared" si="282"/>
        <v/>
      </c>
      <c r="AA411" s="1241" t="str">
        <f t="shared" si="282"/>
        <v/>
      </c>
      <c r="AB411" s="1241" t="str">
        <f t="shared" si="282"/>
        <v/>
      </c>
      <c r="AC411" s="1241" t="str">
        <f t="shared" si="282"/>
        <v/>
      </c>
      <c r="AD411" s="1241" t="str">
        <f t="shared" si="282"/>
        <v/>
      </c>
      <c r="AE411" s="1241" t="str">
        <f t="shared" si="282"/>
        <v/>
      </c>
      <c r="AF411" s="1241" t="str">
        <f t="shared" si="282"/>
        <v/>
      </c>
      <c r="AG411" s="1241" t="str">
        <f t="shared" si="282"/>
        <v/>
      </c>
      <c r="AH411" s="1241" t="str">
        <f t="shared" si="282"/>
        <v/>
      </c>
      <c r="AI411" s="1241" t="str">
        <f t="shared" si="282"/>
        <v/>
      </c>
      <c r="AJ411" s="1241" t="str">
        <f t="shared" si="282"/>
        <v/>
      </c>
      <c r="AK411" s="3414"/>
      <c r="AL411" s="3417"/>
      <c r="AM411" s="3420"/>
      <c r="AN411" s="3367"/>
      <c r="AO411" s="3365"/>
      <c r="AP411" s="1112"/>
      <c r="AQ411" s="3388"/>
      <c r="AR411" s="3388"/>
    </row>
    <row r="412" spans="2:44" s="1242" customFormat="1" ht="21" customHeight="1">
      <c r="B412" s="1243" t="s">
        <v>1991</v>
      </c>
      <c r="C412" s="1244" t="s">
        <v>2005</v>
      </c>
      <c r="D412" s="1180" t="s">
        <v>1993</v>
      </c>
      <c r="E412" s="1181" t="s">
        <v>1994</v>
      </c>
      <c r="F412" s="1182" t="s">
        <v>891</v>
      </c>
      <c r="G412" s="1183" t="s">
        <v>891</v>
      </c>
      <c r="H412" s="1183" t="s">
        <v>891</v>
      </c>
      <c r="I412" s="1183" t="s">
        <v>891</v>
      </c>
      <c r="J412" s="1183" t="s">
        <v>891</v>
      </c>
      <c r="K412" s="1183" t="s">
        <v>891</v>
      </c>
      <c r="L412" s="1183" t="s">
        <v>891</v>
      </c>
      <c r="M412" s="1183" t="s">
        <v>891</v>
      </c>
      <c r="N412" s="1183" t="s">
        <v>891</v>
      </c>
      <c r="O412" s="1183" t="s">
        <v>891</v>
      </c>
      <c r="P412" s="1183" t="s">
        <v>891</v>
      </c>
      <c r="Q412" s="1183" t="s">
        <v>891</v>
      </c>
      <c r="R412" s="1183" t="s">
        <v>891</v>
      </c>
      <c r="S412" s="1183" t="s">
        <v>891</v>
      </c>
      <c r="T412" s="1183" t="s">
        <v>891</v>
      </c>
      <c r="U412" s="1183" t="s">
        <v>891</v>
      </c>
      <c r="V412" s="1183" t="s">
        <v>891</v>
      </c>
      <c r="W412" s="1183" t="s">
        <v>891</v>
      </c>
      <c r="X412" s="1183" t="s">
        <v>891</v>
      </c>
      <c r="Y412" s="1183" t="s">
        <v>891</v>
      </c>
      <c r="Z412" s="1183" t="s">
        <v>891</v>
      </c>
      <c r="AA412" s="1183" t="s">
        <v>891</v>
      </c>
      <c r="AB412" s="1183" t="s">
        <v>891</v>
      </c>
      <c r="AC412" s="1183" t="s">
        <v>891</v>
      </c>
      <c r="AD412" s="1183" t="s">
        <v>891</v>
      </c>
      <c r="AE412" s="1183" t="s">
        <v>891</v>
      </c>
      <c r="AF412" s="1183" t="s">
        <v>891</v>
      </c>
      <c r="AG412" s="1183" t="s">
        <v>891</v>
      </c>
      <c r="AH412" s="1183" t="s">
        <v>891</v>
      </c>
      <c r="AI412" s="1183" t="s">
        <v>891</v>
      </c>
      <c r="AJ412" s="1265" t="s">
        <v>891</v>
      </c>
      <c r="AK412" s="3415"/>
      <c r="AL412" s="3418"/>
      <c r="AM412" s="3421"/>
      <c r="AN412" s="1185" t="s">
        <v>2015</v>
      </c>
      <c r="AO412" s="1184" t="s">
        <v>889</v>
      </c>
      <c r="AP412" s="1112"/>
      <c r="AQ412" s="3389"/>
      <c r="AR412" s="3389"/>
    </row>
    <row r="413" spans="2:44" s="1242" customFormat="1" ht="13.5" customHeight="1">
      <c r="B413" s="3392" t="s">
        <v>856</v>
      </c>
      <c r="C413" s="3395" t="s">
        <v>857</v>
      </c>
      <c r="D413" s="1186" t="s">
        <v>1981</v>
      </c>
      <c r="E413" s="1187"/>
      <c r="F413" s="1266"/>
      <c r="G413" s="1252"/>
      <c r="H413" s="1252"/>
      <c r="I413" s="1252"/>
      <c r="J413" s="1252"/>
      <c r="K413" s="1252"/>
      <c r="L413" s="1252"/>
      <c r="M413" s="1252"/>
      <c r="N413" s="1252"/>
      <c r="O413" s="1252"/>
      <c r="P413" s="1252"/>
      <c r="Q413" s="1252"/>
      <c r="R413" s="1252"/>
      <c r="S413" s="1252"/>
      <c r="T413" s="1252"/>
      <c r="U413" s="1252"/>
      <c r="V413" s="1252"/>
      <c r="W413" s="1252"/>
      <c r="X413" s="1252"/>
      <c r="Y413" s="1252"/>
      <c r="Z413" s="1252"/>
      <c r="AA413" s="1252"/>
      <c r="AB413" s="1252"/>
      <c r="AC413" s="1252"/>
      <c r="AD413" s="1252"/>
      <c r="AE413" s="1252"/>
      <c r="AF413" s="1252"/>
      <c r="AG413" s="1252"/>
      <c r="AH413" s="1252"/>
      <c r="AI413" s="1252"/>
      <c r="AJ413" s="1267"/>
      <c r="AK413" s="1191">
        <f>IF(D413="","",COUNT($F$410:$AJ$410)-AL413)</f>
        <v>0</v>
      </c>
      <c r="AL413" s="1192">
        <f>IF(D413="","",AQ413+AR413)</f>
        <v>0</v>
      </c>
      <c r="AM413" s="1192">
        <f>IF(D413="","",COUNTIF(F413:AJ413,"休"))</f>
        <v>0</v>
      </c>
      <c r="AN413" s="1193" t="str">
        <f>IF(D413="","",IFERROR(ROUND(AM413/AK413,3),""))</f>
        <v/>
      </c>
      <c r="AO413" s="3398" t="e">
        <f>ROUND(AVERAGE(AN413:AN428),3)</f>
        <v>#DIV/0!</v>
      </c>
      <c r="AP413" s="1112"/>
      <c r="AQ413" s="1194">
        <f>+COUNTIF(F413:AJ413,"－")</f>
        <v>0</v>
      </c>
      <c r="AR413" s="1194">
        <f>+COUNTIF(F413:AJ413,"外")</f>
        <v>0</v>
      </c>
    </row>
    <row r="414" spans="2:44" s="1242" customFormat="1" ht="13.5" customHeight="1">
      <c r="B414" s="3393"/>
      <c r="C414" s="3396"/>
      <c r="D414" s="1195" t="s">
        <v>1982</v>
      </c>
      <c r="E414" s="1187"/>
      <c r="F414" s="1196"/>
      <c r="G414" s="1197"/>
      <c r="H414" s="1197"/>
      <c r="I414" s="1197"/>
      <c r="J414" s="1197"/>
      <c r="K414" s="1197"/>
      <c r="L414" s="1197"/>
      <c r="M414" s="1197"/>
      <c r="N414" s="1197"/>
      <c r="O414" s="1197"/>
      <c r="P414" s="1197"/>
      <c r="Q414" s="1197"/>
      <c r="R414" s="1197"/>
      <c r="S414" s="1197"/>
      <c r="T414" s="1197"/>
      <c r="U414" s="1197"/>
      <c r="V414" s="1197"/>
      <c r="W414" s="1197"/>
      <c r="X414" s="1197"/>
      <c r="Y414" s="1197"/>
      <c r="Z414" s="1197"/>
      <c r="AA414" s="1197"/>
      <c r="AB414" s="1197"/>
      <c r="AC414" s="1197"/>
      <c r="AD414" s="1197"/>
      <c r="AE414" s="1197"/>
      <c r="AF414" s="1197"/>
      <c r="AG414" s="1197"/>
      <c r="AH414" s="1197"/>
      <c r="AI414" s="1197"/>
      <c r="AJ414" s="1249"/>
      <c r="AK414" s="1191">
        <f t="shared" ref="AK414:AK418" si="283">IF(D414="","",COUNT($F$410:$AJ$410)-AL414)</f>
        <v>0</v>
      </c>
      <c r="AL414" s="1192">
        <f t="shared" ref="AL414:AL418" si="284">IF(D414="","",AQ414+AR414)</f>
        <v>0</v>
      </c>
      <c r="AM414" s="1192">
        <f t="shared" ref="AM414:AM418" si="285">IF(D414="","",COUNTIF(F414:AJ414,"休"))</f>
        <v>0</v>
      </c>
      <c r="AN414" s="1193" t="str">
        <f t="shared" ref="AN414:AN418" si="286">IF(D414="","",IFERROR(ROUND(AM414/AK414,3),""))</f>
        <v/>
      </c>
      <c r="AO414" s="3399"/>
      <c r="AP414" s="1112"/>
      <c r="AQ414" s="1194">
        <f>+COUNTIF(F414:AJ414,"－")</f>
        <v>0</v>
      </c>
      <c r="AR414" s="1194">
        <f>+COUNTIF(F414:AJ414,"外")</f>
        <v>0</v>
      </c>
    </row>
    <row r="415" spans="2:44" s="1242" customFormat="1">
      <c r="B415" s="3393"/>
      <c r="C415" s="3396"/>
      <c r="D415" s="1201" t="s">
        <v>1983</v>
      </c>
      <c r="E415" s="1187"/>
      <c r="F415" s="1196"/>
      <c r="G415" s="1197"/>
      <c r="H415" s="1197"/>
      <c r="I415" s="1197"/>
      <c r="J415" s="1197"/>
      <c r="K415" s="1197"/>
      <c r="L415" s="1197"/>
      <c r="M415" s="1197"/>
      <c r="N415" s="1197"/>
      <c r="O415" s="1197"/>
      <c r="P415" s="1197"/>
      <c r="Q415" s="1197"/>
      <c r="R415" s="1197"/>
      <c r="S415" s="1197"/>
      <c r="T415" s="1197"/>
      <c r="U415" s="1197"/>
      <c r="V415" s="1197"/>
      <c r="W415" s="1197"/>
      <c r="X415" s="1197"/>
      <c r="Y415" s="1197"/>
      <c r="Z415" s="1197"/>
      <c r="AA415" s="1197"/>
      <c r="AB415" s="1197"/>
      <c r="AC415" s="1197"/>
      <c r="AD415" s="1197"/>
      <c r="AE415" s="1197"/>
      <c r="AF415" s="1197"/>
      <c r="AG415" s="1197"/>
      <c r="AH415" s="1197"/>
      <c r="AI415" s="1197"/>
      <c r="AJ415" s="1249"/>
      <c r="AK415" s="1191">
        <f t="shared" si="283"/>
        <v>0</v>
      </c>
      <c r="AL415" s="1192">
        <f t="shared" si="284"/>
        <v>0</v>
      </c>
      <c r="AM415" s="1192">
        <f t="shared" si="285"/>
        <v>0</v>
      </c>
      <c r="AN415" s="1193" t="str">
        <f t="shared" si="286"/>
        <v/>
      </c>
      <c r="AO415" s="3399"/>
      <c r="AP415" s="1112"/>
      <c r="AQ415" s="1194">
        <f>+COUNTIF(F415:AJ415,"－")</f>
        <v>0</v>
      </c>
      <c r="AR415" s="1194">
        <f t="shared" ref="AR415:AR418" si="287">+COUNTIF(F415:AJ415,"外")</f>
        <v>0</v>
      </c>
    </row>
    <row r="416" spans="2:44" s="1242" customFormat="1">
      <c r="B416" s="3393"/>
      <c r="C416" s="3396"/>
      <c r="D416" s="1201" t="s">
        <v>1984</v>
      </c>
      <c r="E416" s="1202"/>
      <c r="F416" s="1196"/>
      <c r="G416" s="1197"/>
      <c r="H416" s="1197"/>
      <c r="I416" s="1197"/>
      <c r="J416" s="1197"/>
      <c r="K416" s="1197"/>
      <c r="L416" s="1197"/>
      <c r="M416" s="1197"/>
      <c r="N416" s="1197"/>
      <c r="O416" s="1197"/>
      <c r="P416" s="1197"/>
      <c r="Q416" s="1197"/>
      <c r="R416" s="1197"/>
      <c r="S416" s="1197"/>
      <c r="T416" s="1197"/>
      <c r="U416" s="1197"/>
      <c r="V416" s="1197"/>
      <c r="W416" s="1197"/>
      <c r="X416" s="1197"/>
      <c r="Y416" s="1197"/>
      <c r="Z416" s="1197"/>
      <c r="AA416" s="1197"/>
      <c r="AB416" s="1197"/>
      <c r="AC416" s="1197"/>
      <c r="AD416" s="1197"/>
      <c r="AE416" s="1197"/>
      <c r="AF416" s="1197"/>
      <c r="AG416" s="1197"/>
      <c r="AH416" s="1197"/>
      <c r="AI416" s="1197"/>
      <c r="AJ416" s="1249"/>
      <c r="AK416" s="1191">
        <f t="shared" si="283"/>
        <v>0</v>
      </c>
      <c r="AL416" s="1192">
        <f t="shared" si="284"/>
        <v>0</v>
      </c>
      <c r="AM416" s="1192">
        <f t="shared" si="285"/>
        <v>0</v>
      </c>
      <c r="AN416" s="1193" t="str">
        <f t="shared" si="286"/>
        <v/>
      </c>
      <c r="AO416" s="3399"/>
      <c r="AP416" s="1112"/>
      <c r="AQ416" s="1194">
        <f>+COUNTIF(F416:AJ416,"－")</f>
        <v>0</v>
      </c>
      <c r="AR416" s="1194">
        <f t="shared" si="287"/>
        <v>0</v>
      </c>
    </row>
    <row r="417" spans="2:44" s="1242" customFormat="1">
      <c r="B417" s="3393"/>
      <c r="C417" s="3396"/>
      <c r="D417" s="1201" t="s">
        <v>1985</v>
      </c>
      <c r="E417" s="1187"/>
      <c r="F417" s="1196"/>
      <c r="G417" s="1197"/>
      <c r="H417" s="1197"/>
      <c r="I417" s="1197"/>
      <c r="J417" s="1197"/>
      <c r="K417" s="1197"/>
      <c r="L417" s="1197"/>
      <c r="M417" s="1197"/>
      <c r="N417" s="1197"/>
      <c r="O417" s="1197"/>
      <c r="P417" s="1197"/>
      <c r="Q417" s="1197"/>
      <c r="R417" s="1197"/>
      <c r="S417" s="1197"/>
      <c r="T417" s="1197"/>
      <c r="U417" s="1197"/>
      <c r="V417" s="1197"/>
      <c r="W417" s="1197"/>
      <c r="X417" s="1197"/>
      <c r="Y417" s="1197"/>
      <c r="Z417" s="1197"/>
      <c r="AA417" s="1197"/>
      <c r="AB417" s="1197"/>
      <c r="AC417" s="1197"/>
      <c r="AD417" s="1197"/>
      <c r="AE417" s="1197"/>
      <c r="AF417" s="1197"/>
      <c r="AG417" s="1197"/>
      <c r="AH417" s="1197"/>
      <c r="AI417" s="1197"/>
      <c r="AJ417" s="1249"/>
      <c r="AK417" s="1191">
        <f t="shared" si="283"/>
        <v>0</v>
      </c>
      <c r="AL417" s="1192">
        <f t="shared" si="284"/>
        <v>0</v>
      </c>
      <c r="AM417" s="1192">
        <f t="shared" si="285"/>
        <v>0</v>
      </c>
      <c r="AN417" s="1193" t="str">
        <f t="shared" si="286"/>
        <v/>
      </c>
      <c r="AO417" s="3399"/>
      <c r="AP417" s="1112"/>
      <c r="AQ417" s="1194">
        <f t="shared" ref="AQ417:AQ418" si="288">+COUNTIF(F417:AJ417,"－")</f>
        <v>0</v>
      </c>
      <c r="AR417" s="1194">
        <f t="shared" si="287"/>
        <v>0</v>
      </c>
    </row>
    <row r="418" spans="2:44" s="1242" customFormat="1">
      <c r="B418" s="3394"/>
      <c r="C418" s="3397"/>
      <c r="D418" s="1203">
        <f>E$29</f>
        <v>0</v>
      </c>
      <c r="E418" s="1204"/>
      <c r="F418" s="1268"/>
      <c r="G418" s="1257"/>
      <c r="H418" s="1257"/>
      <c r="I418" s="1257"/>
      <c r="J418" s="1257"/>
      <c r="K418" s="1257"/>
      <c r="L418" s="1257"/>
      <c r="M418" s="1257"/>
      <c r="N418" s="1257"/>
      <c r="O418" s="1257"/>
      <c r="P418" s="1257"/>
      <c r="Q418" s="1257"/>
      <c r="R418" s="1257"/>
      <c r="S418" s="1257"/>
      <c r="T418" s="1257"/>
      <c r="U418" s="1257"/>
      <c r="V418" s="1257"/>
      <c r="W418" s="1257"/>
      <c r="X418" s="1257"/>
      <c r="Y418" s="1257"/>
      <c r="Z418" s="1257"/>
      <c r="AA418" s="1257"/>
      <c r="AB418" s="1257"/>
      <c r="AC418" s="1257"/>
      <c r="AD418" s="1257"/>
      <c r="AE418" s="1257"/>
      <c r="AF418" s="1257"/>
      <c r="AG418" s="1257"/>
      <c r="AH418" s="1257"/>
      <c r="AI418" s="1257"/>
      <c r="AJ418" s="1269"/>
      <c r="AK418" s="1191">
        <f t="shared" si="283"/>
        <v>0</v>
      </c>
      <c r="AL418" s="1192">
        <f t="shared" si="284"/>
        <v>0</v>
      </c>
      <c r="AM418" s="1209">
        <f t="shared" si="285"/>
        <v>0</v>
      </c>
      <c r="AN418" s="1193" t="str">
        <f t="shared" si="286"/>
        <v/>
      </c>
      <c r="AO418" s="3399"/>
      <c r="AP418" s="1112"/>
      <c r="AQ418" s="1194">
        <f t="shared" si="288"/>
        <v>0</v>
      </c>
      <c r="AR418" s="1194">
        <f t="shared" si="287"/>
        <v>0</v>
      </c>
    </row>
    <row r="419" spans="2:44" s="1242" customFormat="1" ht="15">
      <c r="B419" s="3392" t="s">
        <v>858</v>
      </c>
      <c r="C419" s="3395" t="s">
        <v>859</v>
      </c>
      <c r="D419" s="1180" t="s">
        <v>2000</v>
      </c>
      <c r="E419" s="1210" t="s">
        <v>1994</v>
      </c>
      <c r="F419" s="1182" t="s">
        <v>2010</v>
      </c>
      <c r="G419" s="1183" t="s">
        <v>2012</v>
      </c>
      <c r="H419" s="1183" t="s">
        <v>2011</v>
      </c>
      <c r="I419" s="1183" t="s">
        <v>2010</v>
      </c>
      <c r="J419" s="1183" t="s">
        <v>2011</v>
      </c>
      <c r="K419" s="1183" t="s">
        <v>2010</v>
      </c>
      <c r="L419" s="1183" t="s">
        <v>2011</v>
      </c>
      <c r="M419" s="1183" t="s">
        <v>2011</v>
      </c>
      <c r="N419" s="1183" t="s">
        <v>2012</v>
      </c>
      <c r="O419" s="1183" t="s">
        <v>2010</v>
      </c>
      <c r="P419" s="1183" t="s">
        <v>2011</v>
      </c>
      <c r="Q419" s="1183" t="s">
        <v>2012</v>
      </c>
      <c r="R419" s="1183" t="s">
        <v>2010</v>
      </c>
      <c r="S419" s="1183" t="s">
        <v>2010</v>
      </c>
      <c r="T419" s="1183" t="s">
        <v>2011</v>
      </c>
      <c r="U419" s="1183" t="s">
        <v>2011</v>
      </c>
      <c r="V419" s="1183" t="s">
        <v>2011</v>
      </c>
      <c r="W419" s="1183" t="s">
        <v>2010</v>
      </c>
      <c r="X419" s="1183" t="s">
        <v>2010</v>
      </c>
      <c r="Y419" s="1183" t="s">
        <v>2012</v>
      </c>
      <c r="Z419" s="1183" t="s">
        <v>2010</v>
      </c>
      <c r="AA419" s="1183" t="s">
        <v>2011</v>
      </c>
      <c r="AB419" s="1183" t="s">
        <v>2010</v>
      </c>
      <c r="AC419" s="1183" t="s">
        <v>2010</v>
      </c>
      <c r="AD419" s="1183" t="s">
        <v>2012</v>
      </c>
      <c r="AE419" s="1183" t="s">
        <v>2011</v>
      </c>
      <c r="AF419" s="1183" t="s">
        <v>2010</v>
      </c>
      <c r="AG419" s="1183" t="s">
        <v>2012</v>
      </c>
      <c r="AH419" s="1183" t="s">
        <v>2011</v>
      </c>
      <c r="AI419" s="1183" t="s">
        <v>2012</v>
      </c>
      <c r="AJ419" s="1265" t="s">
        <v>2010</v>
      </c>
      <c r="AK419" s="1212"/>
      <c r="AL419" s="1194"/>
      <c r="AM419" s="1213"/>
      <c r="AN419" s="1214"/>
      <c r="AO419" s="3399"/>
      <c r="AP419" s="1112"/>
      <c r="AQ419" s="1116"/>
      <c r="AR419" s="1116"/>
    </row>
    <row r="420" spans="2:44" s="1242" customFormat="1">
      <c r="B420" s="3393"/>
      <c r="C420" s="3396"/>
      <c r="D420" s="1215" t="s">
        <v>1981</v>
      </c>
      <c r="E420" s="1187"/>
      <c r="F420" s="1256"/>
      <c r="G420" s="1207"/>
      <c r="H420" s="1207"/>
      <c r="I420" s="1207"/>
      <c r="J420" s="1207"/>
      <c r="K420" s="1207"/>
      <c r="L420" s="1207"/>
      <c r="M420" s="1207"/>
      <c r="N420" s="1207"/>
      <c r="O420" s="1207"/>
      <c r="P420" s="1207"/>
      <c r="Q420" s="1207"/>
      <c r="R420" s="1207"/>
      <c r="S420" s="1207"/>
      <c r="T420" s="1207"/>
      <c r="U420" s="1207"/>
      <c r="V420" s="1207"/>
      <c r="W420" s="1207"/>
      <c r="X420" s="1207"/>
      <c r="Y420" s="1207"/>
      <c r="Z420" s="1207"/>
      <c r="AA420" s="1207"/>
      <c r="AB420" s="1207"/>
      <c r="AC420" s="1207"/>
      <c r="AD420" s="1207"/>
      <c r="AE420" s="1207"/>
      <c r="AF420" s="1207"/>
      <c r="AG420" s="1207"/>
      <c r="AH420" s="1207"/>
      <c r="AI420" s="1207"/>
      <c r="AJ420" s="1270"/>
      <c r="AK420" s="1191">
        <f>IF(D420="","",COUNT($F$410:$AJ$410)-AL420)</f>
        <v>0</v>
      </c>
      <c r="AL420" s="1192">
        <f>IF(D420="","",AQ420+AR420)</f>
        <v>0</v>
      </c>
      <c r="AM420" s="1192">
        <f>IF(D420="","",COUNTIF(F420:AJ420,"休"))</f>
        <v>0</v>
      </c>
      <c r="AN420" s="1193" t="str">
        <f>IF(D420="","",IFERROR(ROUND(AM420/AK420,3),""))</f>
        <v/>
      </c>
      <c r="AO420" s="3399"/>
      <c r="AP420" s="1112"/>
      <c r="AQ420" s="1194">
        <f>+COUNTIF(F420:AJ420,"－")</f>
        <v>0</v>
      </c>
      <c r="AR420" s="1194">
        <f>+COUNTIF(F420:AJ420,"外")</f>
        <v>0</v>
      </c>
    </row>
    <row r="421" spans="2:44" s="1242" customFormat="1">
      <c r="B421" s="3393"/>
      <c r="C421" s="3396"/>
      <c r="D421" s="1195" t="s">
        <v>1982</v>
      </c>
      <c r="E421" s="1216"/>
      <c r="F421" s="1196"/>
      <c r="G421" s="1197"/>
      <c r="H421" s="1197"/>
      <c r="I421" s="1197"/>
      <c r="J421" s="1197"/>
      <c r="K421" s="1197"/>
      <c r="L421" s="1197"/>
      <c r="M421" s="1197"/>
      <c r="N421" s="1197"/>
      <c r="O421" s="1197"/>
      <c r="P421" s="1197"/>
      <c r="Q421" s="1197"/>
      <c r="R421" s="1197"/>
      <c r="S421" s="1197"/>
      <c r="T421" s="1197"/>
      <c r="U421" s="1197"/>
      <c r="V421" s="1197"/>
      <c r="W421" s="1197"/>
      <c r="X421" s="1197"/>
      <c r="Y421" s="1197"/>
      <c r="Z421" s="1197"/>
      <c r="AA421" s="1197"/>
      <c r="AB421" s="1197"/>
      <c r="AC421" s="1197"/>
      <c r="AD421" s="1197"/>
      <c r="AE421" s="1197"/>
      <c r="AF421" s="1197"/>
      <c r="AG421" s="1197"/>
      <c r="AH421" s="1197"/>
      <c r="AI421" s="1197"/>
      <c r="AJ421" s="1249"/>
      <c r="AK421" s="1191">
        <f t="shared" ref="AK421:AK423" si="289">IF(D421="","",COUNT($F$410:$AJ$410)-AL421)</f>
        <v>0</v>
      </c>
      <c r="AL421" s="1192">
        <f t="shared" ref="AL421:AL423" si="290">IF(D421="","",AQ421+AR421)</f>
        <v>0</v>
      </c>
      <c r="AM421" s="1192">
        <f t="shared" ref="AM421:AM423" si="291">IF(D421="","",COUNTIF(F421:AJ421,"休"))</f>
        <v>0</v>
      </c>
      <c r="AN421" s="1193" t="str">
        <f t="shared" ref="AN421:AN423" si="292">IF(D421="","",IFERROR(ROUND(AM421/AK421,3),""))</f>
        <v/>
      </c>
      <c r="AO421" s="3399"/>
      <c r="AP421" s="1112"/>
      <c r="AQ421" s="1194">
        <f>+COUNTIF(F421:AJ421,"－")</f>
        <v>0</v>
      </c>
      <c r="AR421" s="1194">
        <f>+COUNTIF(F421:AJ421,"外")</f>
        <v>0</v>
      </c>
    </row>
    <row r="422" spans="2:44" s="1242" customFormat="1">
      <c r="B422" s="3393"/>
      <c r="C422" s="3396"/>
      <c r="D422" s="1112"/>
      <c r="E422" s="1216"/>
      <c r="F422" s="1196"/>
      <c r="G422" s="1197"/>
      <c r="H422" s="1197"/>
      <c r="I422" s="1197"/>
      <c r="J422" s="1197"/>
      <c r="K422" s="1197"/>
      <c r="L422" s="1197"/>
      <c r="M422" s="1197"/>
      <c r="N422" s="1197"/>
      <c r="O422" s="1197"/>
      <c r="P422" s="1197"/>
      <c r="Q422" s="1197"/>
      <c r="R422" s="1197"/>
      <c r="S422" s="1197"/>
      <c r="T422" s="1197"/>
      <c r="U422" s="1197"/>
      <c r="V422" s="1197"/>
      <c r="W422" s="1197"/>
      <c r="X422" s="1197"/>
      <c r="Y422" s="1197"/>
      <c r="Z422" s="1197"/>
      <c r="AA422" s="1197"/>
      <c r="AB422" s="1197"/>
      <c r="AC422" s="1197"/>
      <c r="AD422" s="1197"/>
      <c r="AE422" s="1197"/>
      <c r="AF422" s="1197"/>
      <c r="AG422" s="1197"/>
      <c r="AH422" s="1197"/>
      <c r="AI422" s="1197"/>
      <c r="AJ422" s="1249"/>
      <c r="AK422" s="1191" t="str">
        <f t="shared" si="289"/>
        <v/>
      </c>
      <c r="AL422" s="1192" t="str">
        <f t="shared" si="290"/>
        <v/>
      </c>
      <c r="AM422" s="1192" t="str">
        <f t="shared" si="291"/>
        <v/>
      </c>
      <c r="AN422" s="1193" t="str">
        <f t="shared" si="292"/>
        <v/>
      </c>
      <c r="AO422" s="3399"/>
      <c r="AP422" s="1112"/>
      <c r="AQ422" s="1194">
        <f>+COUNTIF(F422:AJ422,"－")</f>
        <v>0</v>
      </c>
      <c r="AR422" s="1194">
        <f>+COUNTIF(F422:AJ422,"外")</f>
        <v>0</v>
      </c>
    </row>
    <row r="423" spans="2:44" s="1242" customFormat="1">
      <c r="B423" s="3393"/>
      <c r="C423" s="3397"/>
      <c r="D423" s="1217"/>
      <c r="E423" s="1218"/>
      <c r="F423" s="1268"/>
      <c r="G423" s="1257"/>
      <c r="H423" s="1257"/>
      <c r="I423" s="1257"/>
      <c r="J423" s="1257"/>
      <c r="K423" s="1257"/>
      <c r="L423" s="1257"/>
      <c r="M423" s="1257"/>
      <c r="N423" s="1257"/>
      <c r="O423" s="1257"/>
      <c r="P423" s="1257"/>
      <c r="Q423" s="1257"/>
      <c r="R423" s="1257"/>
      <c r="S423" s="1257"/>
      <c r="T423" s="1257"/>
      <c r="U423" s="1257"/>
      <c r="V423" s="1257"/>
      <c r="W423" s="1257"/>
      <c r="X423" s="1257"/>
      <c r="Y423" s="1257"/>
      <c r="Z423" s="1257"/>
      <c r="AA423" s="1257"/>
      <c r="AB423" s="1257"/>
      <c r="AC423" s="1257"/>
      <c r="AD423" s="1257"/>
      <c r="AE423" s="1257"/>
      <c r="AF423" s="1257"/>
      <c r="AG423" s="1257"/>
      <c r="AH423" s="1257"/>
      <c r="AI423" s="1257"/>
      <c r="AJ423" s="1269"/>
      <c r="AK423" s="1191" t="str">
        <f t="shared" si="289"/>
        <v/>
      </c>
      <c r="AL423" s="1192" t="str">
        <f t="shared" si="290"/>
        <v/>
      </c>
      <c r="AM423" s="1192" t="str">
        <f t="shared" si="291"/>
        <v/>
      </c>
      <c r="AN423" s="1193" t="str">
        <f t="shared" si="292"/>
        <v/>
      </c>
      <c r="AO423" s="3399"/>
      <c r="AP423" s="1112"/>
      <c r="AQ423" s="1194">
        <f>+COUNTIF(F423:AJ423,"－")</f>
        <v>0</v>
      </c>
      <c r="AR423" s="1194">
        <f>+COUNTIF(F423:AJ423,"外")</f>
        <v>0</v>
      </c>
    </row>
    <row r="424" spans="2:44" s="1242" customFormat="1" ht="15">
      <c r="B424" s="3393"/>
      <c r="C424" s="3395" t="s">
        <v>860</v>
      </c>
      <c r="D424" s="1180" t="s">
        <v>1993</v>
      </c>
      <c r="E424" s="1220" t="s">
        <v>1994</v>
      </c>
      <c r="F424" s="1182" t="s">
        <v>891</v>
      </c>
      <c r="G424" s="1183" t="s">
        <v>891</v>
      </c>
      <c r="H424" s="1183" t="s">
        <v>891</v>
      </c>
      <c r="I424" s="1183" t="s">
        <v>891</v>
      </c>
      <c r="J424" s="1183" t="s">
        <v>891</v>
      </c>
      <c r="K424" s="1183" t="s">
        <v>891</v>
      </c>
      <c r="L424" s="1183" t="s">
        <v>891</v>
      </c>
      <c r="M424" s="1183" t="s">
        <v>891</v>
      </c>
      <c r="N424" s="1183" t="s">
        <v>891</v>
      </c>
      <c r="O424" s="1183" t="s">
        <v>891</v>
      </c>
      <c r="P424" s="1183" t="s">
        <v>891</v>
      </c>
      <c r="Q424" s="1183" t="s">
        <v>891</v>
      </c>
      <c r="R424" s="1183" t="s">
        <v>891</v>
      </c>
      <c r="S424" s="1183" t="s">
        <v>891</v>
      </c>
      <c r="T424" s="1183" t="s">
        <v>891</v>
      </c>
      <c r="U424" s="1183" t="s">
        <v>891</v>
      </c>
      <c r="V424" s="1183" t="s">
        <v>891</v>
      </c>
      <c r="W424" s="1183" t="s">
        <v>891</v>
      </c>
      <c r="X424" s="1183" t="s">
        <v>891</v>
      </c>
      <c r="Y424" s="1183" t="s">
        <v>891</v>
      </c>
      <c r="Z424" s="1183" t="s">
        <v>891</v>
      </c>
      <c r="AA424" s="1183" t="s">
        <v>891</v>
      </c>
      <c r="AB424" s="1183" t="s">
        <v>891</v>
      </c>
      <c r="AC424" s="1183" t="s">
        <v>891</v>
      </c>
      <c r="AD424" s="1183" t="s">
        <v>891</v>
      </c>
      <c r="AE424" s="1183" t="s">
        <v>891</v>
      </c>
      <c r="AF424" s="1183" t="s">
        <v>891</v>
      </c>
      <c r="AG424" s="1183" t="s">
        <v>891</v>
      </c>
      <c r="AH424" s="1183" t="s">
        <v>891</v>
      </c>
      <c r="AI424" s="1183" t="s">
        <v>891</v>
      </c>
      <c r="AJ424" s="1265" t="s">
        <v>891</v>
      </c>
      <c r="AK424" s="1212"/>
      <c r="AL424" s="1194"/>
      <c r="AM424" s="1221"/>
      <c r="AN424" s="1214"/>
      <c r="AO424" s="3399"/>
      <c r="AP424" s="1112"/>
      <c r="AQ424" s="1116"/>
      <c r="AR424" s="1116"/>
    </row>
    <row r="425" spans="2:44" s="1242" customFormat="1">
      <c r="B425" s="3393"/>
      <c r="C425" s="3396"/>
      <c r="D425" s="1222" t="s">
        <v>1982</v>
      </c>
      <c r="E425" s="1187"/>
      <c r="F425" s="1256"/>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207"/>
      <c r="AF425" s="1207"/>
      <c r="AG425" s="1207"/>
      <c r="AH425" s="1207"/>
      <c r="AI425" s="1207"/>
      <c r="AJ425" s="1270"/>
      <c r="AK425" s="1191">
        <f>IF(D425="","",COUNT($F$410:$AJ$410)-AL425)</f>
        <v>0</v>
      </c>
      <c r="AL425" s="1192">
        <f>IF(D425="","",AQ425+AR425)</f>
        <v>0</v>
      </c>
      <c r="AM425" s="1192">
        <f>IF(D425="","",COUNTIF(F425:AJ425,"休"))</f>
        <v>0</v>
      </c>
      <c r="AN425" s="1193" t="str">
        <f>IF(D425="","",IFERROR(ROUND(AM425/AK425,3),""))</f>
        <v/>
      </c>
      <c r="AO425" s="3399"/>
      <c r="AP425" s="1112"/>
      <c r="AQ425" s="1194">
        <f>+COUNTIF(F425:AJ425,"－")</f>
        <v>0</v>
      </c>
      <c r="AR425" s="1194">
        <f>+COUNTIF(F425:AJ425,"外")</f>
        <v>0</v>
      </c>
    </row>
    <row r="426" spans="2:44" s="1242" customFormat="1">
      <c r="B426" s="3393"/>
      <c r="C426" s="3396"/>
      <c r="D426" s="1112"/>
      <c r="E426" s="1216"/>
      <c r="F426" s="1196"/>
      <c r="G426" s="1197"/>
      <c r="H426" s="1197"/>
      <c r="I426" s="1197"/>
      <c r="J426" s="1197"/>
      <c r="K426" s="1197"/>
      <c r="L426" s="1197"/>
      <c r="M426" s="1197"/>
      <c r="N426" s="1197"/>
      <c r="O426" s="1197"/>
      <c r="P426" s="1197"/>
      <c r="Q426" s="1197"/>
      <c r="R426" s="1197"/>
      <c r="S426" s="1197"/>
      <c r="T426" s="1197"/>
      <c r="U426" s="1197"/>
      <c r="V426" s="1197"/>
      <c r="W426" s="1197"/>
      <c r="X426" s="1197"/>
      <c r="Y426" s="1197"/>
      <c r="Z426" s="1197"/>
      <c r="AA426" s="1197"/>
      <c r="AB426" s="1197"/>
      <c r="AC426" s="1197"/>
      <c r="AD426" s="1197"/>
      <c r="AE426" s="1197"/>
      <c r="AF426" s="1197"/>
      <c r="AG426" s="1197"/>
      <c r="AH426" s="1197"/>
      <c r="AI426" s="1197"/>
      <c r="AJ426" s="1249"/>
      <c r="AK426" s="1191" t="str">
        <f t="shared" ref="AK426:AK428" si="293">IF(D426="","",COUNT($F$410:$AJ$410)-AL426)</f>
        <v/>
      </c>
      <c r="AL426" s="1192" t="str">
        <f t="shared" ref="AL426:AL428" si="294">IF(D426="","",AQ426+AR426)</f>
        <v/>
      </c>
      <c r="AM426" s="1192" t="str">
        <f t="shared" ref="AM426:AM428" si="295">IF(D426="","",COUNTIF(F426:AJ426,"休"))</f>
        <v/>
      </c>
      <c r="AN426" s="1193" t="str">
        <f t="shared" ref="AN426:AN428" si="296">IF(D426="","",IFERROR(ROUND(AM426/AK426,3),""))</f>
        <v/>
      </c>
      <c r="AO426" s="3399"/>
      <c r="AP426" s="1112"/>
      <c r="AQ426" s="1194">
        <f>+COUNTIF(F426:AJ426,"－")</f>
        <v>0</v>
      </c>
      <c r="AR426" s="1194">
        <f>+COUNTIF(F426:AJ426,"外")</f>
        <v>0</v>
      </c>
    </row>
    <row r="427" spans="2:44" s="1242" customFormat="1">
      <c r="B427" s="3393"/>
      <c r="C427" s="3396"/>
      <c r="D427" s="1224"/>
      <c r="E427" s="1216"/>
      <c r="F427" s="1196"/>
      <c r="G427" s="1197"/>
      <c r="H427" s="1197"/>
      <c r="I427" s="1197"/>
      <c r="J427" s="1197"/>
      <c r="K427" s="1197"/>
      <c r="L427" s="1197"/>
      <c r="M427" s="1197"/>
      <c r="N427" s="1197"/>
      <c r="O427" s="1197"/>
      <c r="P427" s="1197"/>
      <c r="Q427" s="1197"/>
      <c r="R427" s="1197"/>
      <c r="S427" s="1197"/>
      <c r="T427" s="1197"/>
      <c r="U427" s="1197"/>
      <c r="V427" s="1197"/>
      <c r="W427" s="1197"/>
      <c r="X427" s="1197"/>
      <c r="Y427" s="1197"/>
      <c r="Z427" s="1197"/>
      <c r="AA427" s="1197"/>
      <c r="AB427" s="1197"/>
      <c r="AC427" s="1197"/>
      <c r="AD427" s="1197"/>
      <c r="AE427" s="1197"/>
      <c r="AF427" s="1197"/>
      <c r="AG427" s="1197"/>
      <c r="AH427" s="1197"/>
      <c r="AI427" s="1197"/>
      <c r="AJ427" s="1249"/>
      <c r="AK427" s="1191" t="str">
        <f t="shared" si="293"/>
        <v/>
      </c>
      <c r="AL427" s="1192" t="str">
        <f t="shared" si="294"/>
        <v/>
      </c>
      <c r="AM427" s="1192" t="str">
        <f t="shared" si="295"/>
        <v/>
      </c>
      <c r="AN427" s="1193" t="str">
        <f t="shared" si="296"/>
        <v/>
      </c>
      <c r="AO427" s="3399"/>
      <c r="AP427" s="1112"/>
      <c r="AQ427" s="1194">
        <f>+COUNTIF(F427:AJ427,"－")</f>
        <v>0</v>
      </c>
      <c r="AR427" s="1194">
        <f>+COUNTIF(F427:AJ427,"外")</f>
        <v>0</v>
      </c>
    </row>
    <row r="428" spans="2:44" s="1242" customFormat="1" ht="14.25" thickBot="1">
      <c r="B428" s="3394"/>
      <c r="C428" s="3397"/>
      <c r="D428" s="1217"/>
      <c r="E428" s="1218"/>
      <c r="F428" s="1268"/>
      <c r="G428" s="1257"/>
      <c r="H428" s="1257"/>
      <c r="I428" s="1257"/>
      <c r="J428" s="1257"/>
      <c r="K428" s="1257"/>
      <c r="L428" s="1257"/>
      <c r="M428" s="1257"/>
      <c r="N428" s="1257"/>
      <c r="O428" s="1257"/>
      <c r="P428" s="1257"/>
      <c r="Q428" s="1257"/>
      <c r="R428" s="1257"/>
      <c r="S428" s="1257"/>
      <c r="T428" s="1257"/>
      <c r="U428" s="1257"/>
      <c r="V428" s="1257"/>
      <c r="W428" s="1257"/>
      <c r="X428" s="1257"/>
      <c r="Y428" s="1257"/>
      <c r="Z428" s="1257"/>
      <c r="AA428" s="1257"/>
      <c r="AB428" s="1257"/>
      <c r="AC428" s="1257"/>
      <c r="AD428" s="1257"/>
      <c r="AE428" s="1257"/>
      <c r="AF428" s="1257"/>
      <c r="AG428" s="1257"/>
      <c r="AH428" s="1257"/>
      <c r="AI428" s="1257"/>
      <c r="AJ428" s="1269"/>
      <c r="AK428" s="1227" t="str">
        <f t="shared" si="293"/>
        <v/>
      </c>
      <c r="AL428" s="1209" t="str">
        <f t="shared" si="294"/>
        <v/>
      </c>
      <c r="AM428" s="1209" t="str">
        <f t="shared" si="295"/>
        <v/>
      </c>
      <c r="AN428" s="1193" t="str">
        <f t="shared" si="296"/>
        <v/>
      </c>
      <c r="AO428" s="3400"/>
      <c r="AP428" s="1112"/>
      <c r="AQ428" s="1194">
        <f>+COUNTIF(F428:AJ428,"－")</f>
        <v>0</v>
      </c>
      <c r="AR428" s="1194">
        <f>+COUNTIF(F428:AJ428,"外")</f>
        <v>0</v>
      </c>
    </row>
    <row r="429" spans="2:44" s="1242" customFormat="1" ht="14.25" thickBot="1">
      <c r="B429" s="1229"/>
      <c r="C429" s="1230"/>
      <c r="D429" s="1224"/>
      <c r="E429" s="1166"/>
      <c r="F429" s="1190"/>
      <c r="G429" s="1190"/>
      <c r="H429" s="1190"/>
      <c r="I429" s="1190"/>
      <c r="J429" s="1190"/>
      <c r="K429" s="1190"/>
      <c r="L429" s="1190"/>
      <c r="M429" s="1190"/>
      <c r="N429" s="1190"/>
      <c r="O429" s="1190"/>
      <c r="P429" s="1190"/>
      <c r="Q429" s="1190"/>
      <c r="R429" s="1190"/>
      <c r="S429" s="1190"/>
      <c r="T429" s="1190"/>
      <c r="U429" s="1190"/>
      <c r="V429" s="1190"/>
      <c r="W429" s="1190"/>
      <c r="X429" s="1190"/>
      <c r="Y429" s="1190"/>
      <c r="Z429" s="1190"/>
      <c r="AA429" s="1190"/>
      <c r="AB429" s="1190"/>
      <c r="AC429" s="1190"/>
      <c r="AD429" s="1190"/>
      <c r="AE429" s="1190"/>
      <c r="AF429" s="1190"/>
      <c r="AG429" s="1190"/>
      <c r="AH429" s="1190"/>
      <c r="AI429" s="1190"/>
      <c r="AJ429" s="1190"/>
      <c r="AK429" s="1231"/>
      <c r="AL429" s="1232"/>
      <c r="AM429" s="1232"/>
      <c r="AN429" s="1233" t="s">
        <v>1998</v>
      </c>
      <c r="AO429" s="1234" t="e">
        <f>IF(AO413&gt;=0.285,"OK","NG")</f>
        <v>#DIV/0!</v>
      </c>
      <c r="AP429" s="1112"/>
      <c r="AQ429" s="1232"/>
      <c r="AR429" s="1232"/>
    </row>
    <row r="430" spans="2:44" s="1242" customFormat="1">
      <c r="E430" s="1261"/>
      <c r="F430" s="1261"/>
      <c r="G430" s="1261"/>
      <c r="H430" s="1261"/>
      <c r="I430" s="1261"/>
      <c r="J430" s="1261"/>
      <c r="K430" s="1261"/>
      <c r="L430" s="1261"/>
      <c r="M430" s="1261"/>
      <c r="N430" s="1261"/>
      <c r="O430" s="1261"/>
      <c r="P430" s="1261"/>
      <c r="Q430" s="1261"/>
      <c r="R430" s="1261"/>
      <c r="S430" s="1261"/>
      <c r="T430" s="1261"/>
      <c r="U430" s="1261"/>
      <c r="V430" s="1261"/>
      <c r="W430" s="1261"/>
      <c r="X430" s="1261"/>
      <c r="Y430" s="1261"/>
      <c r="Z430" s="1261"/>
      <c r="AA430" s="1261"/>
      <c r="AB430" s="1261"/>
      <c r="AC430" s="1261"/>
      <c r="AD430" s="1261"/>
      <c r="AE430" s="1261"/>
      <c r="AF430" s="1261"/>
      <c r="AG430" s="1261"/>
      <c r="AH430" s="1261"/>
      <c r="AI430" s="1261"/>
      <c r="AJ430" s="1261"/>
      <c r="AL430" s="1261"/>
      <c r="AN430" s="1262"/>
    </row>
    <row r="431" spans="2:44" hidden="1">
      <c r="F431" s="1113" t="e">
        <f>YEAR(F434)</f>
        <v>#VALUE!</v>
      </c>
      <c r="G431" s="1113" t="e">
        <f>MONTH(F434)</f>
        <v>#VALUE!</v>
      </c>
    </row>
    <row r="432" spans="2:44">
      <c r="B432" s="3401"/>
      <c r="C432" s="3402"/>
      <c r="D432" s="3403"/>
      <c r="E432" s="1236" t="s">
        <v>1986</v>
      </c>
      <c r="F432" s="3410" t="e">
        <f>F434</f>
        <v>#VALUE!</v>
      </c>
      <c r="G432" s="3411"/>
      <c r="H432" s="3411"/>
      <c r="I432" s="3411"/>
      <c r="J432" s="3411"/>
      <c r="K432" s="3411"/>
      <c r="L432" s="3411"/>
      <c r="M432" s="3411"/>
      <c r="N432" s="3411"/>
      <c r="O432" s="3411"/>
      <c r="P432" s="3411"/>
      <c r="Q432" s="3411"/>
      <c r="R432" s="3411"/>
      <c r="S432" s="3411"/>
      <c r="T432" s="3411"/>
      <c r="U432" s="3411"/>
      <c r="V432" s="3411"/>
      <c r="W432" s="3411"/>
      <c r="X432" s="3411"/>
      <c r="Y432" s="3411"/>
      <c r="Z432" s="3411"/>
      <c r="AA432" s="3411"/>
      <c r="AB432" s="3411"/>
      <c r="AC432" s="3411"/>
      <c r="AD432" s="3411"/>
      <c r="AE432" s="3411"/>
      <c r="AF432" s="3411"/>
      <c r="AG432" s="3411"/>
      <c r="AH432" s="3411"/>
      <c r="AI432" s="3411"/>
      <c r="AJ432" s="3411"/>
      <c r="AK432" s="3413" t="s">
        <v>861</v>
      </c>
      <c r="AL432" s="3416" t="s">
        <v>862</v>
      </c>
      <c r="AM432" s="3419" t="s">
        <v>854</v>
      </c>
      <c r="AN432" s="3367" t="s">
        <v>1987</v>
      </c>
      <c r="AO432" s="3365" t="s">
        <v>1988</v>
      </c>
      <c r="AQ432" s="3388" t="s">
        <v>2007</v>
      </c>
      <c r="AR432" s="3388" t="s">
        <v>890</v>
      </c>
    </row>
    <row r="433" spans="2:44" hidden="1">
      <c r="B433" s="3404"/>
      <c r="C433" s="3405"/>
      <c r="D433" s="3406"/>
      <c r="E433" s="1237"/>
      <c r="F433" s="1173" t="e">
        <f>DATE($F431,$G431,1)</f>
        <v>#VALUE!</v>
      </c>
      <c r="G433" s="1173" t="e">
        <f t="shared" ref="G433:AJ433" si="297">F433+1</f>
        <v>#VALUE!</v>
      </c>
      <c r="H433" s="1173" t="e">
        <f t="shared" si="297"/>
        <v>#VALUE!</v>
      </c>
      <c r="I433" s="1173" t="e">
        <f t="shared" si="297"/>
        <v>#VALUE!</v>
      </c>
      <c r="J433" s="1173" t="e">
        <f t="shared" si="297"/>
        <v>#VALUE!</v>
      </c>
      <c r="K433" s="1173" t="e">
        <f t="shared" si="297"/>
        <v>#VALUE!</v>
      </c>
      <c r="L433" s="1173" t="e">
        <f t="shared" si="297"/>
        <v>#VALUE!</v>
      </c>
      <c r="M433" s="1173" t="e">
        <f t="shared" si="297"/>
        <v>#VALUE!</v>
      </c>
      <c r="N433" s="1173" t="e">
        <f t="shared" si="297"/>
        <v>#VALUE!</v>
      </c>
      <c r="O433" s="1173" t="e">
        <f t="shared" si="297"/>
        <v>#VALUE!</v>
      </c>
      <c r="P433" s="1173" t="e">
        <f t="shared" si="297"/>
        <v>#VALUE!</v>
      </c>
      <c r="Q433" s="1173" t="e">
        <f t="shared" si="297"/>
        <v>#VALUE!</v>
      </c>
      <c r="R433" s="1173" t="e">
        <f t="shared" si="297"/>
        <v>#VALUE!</v>
      </c>
      <c r="S433" s="1173" t="e">
        <f t="shared" si="297"/>
        <v>#VALUE!</v>
      </c>
      <c r="T433" s="1173" t="e">
        <f t="shared" si="297"/>
        <v>#VALUE!</v>
      </c>
      <c r="U433" s="1173" t="e">
        <f t="shared" si="297"/>
        <v>#VALUE!</v>
      </c>
      <c r="V433" s="1173" t="e">
        <f t="shared" si="297"/>
        <v>#VALUE!</v>
      </c>
      <c r="W433" s="1173" t="e">
        <f t="shared" si="297"/>
        <v>#VALUE!</v>
      </c>
      <c r="X433" s="1173" t="e">
        <f t="shared" si="297"/>
        <v>#VALUE!</v>
      </c>
      <c r="Y433" s="1173" t="e">
        <f t="shared" si="297"/>
        <v>#VALUE!</v>
      </c>
      <c r="Z433" s="1173" t="e">
        <f t="shared" si="297"/>
        <v>#VALUE!</v>
      </c>
      <c r="AA433" s="1173" t="e">
        <f t="shared" si="297"/>
        <v>#VALUE!</v>
      </c>
      <c r="AB433" s="1173" t="e">
        <f t="shared" si="297"/>
        <v>#VALUE!</v>
      </c>
      <c r="AC433" s="1173" t="e">
        <f t="shared" si="297"/>
        <v>#VALUE!</v>
      </c>
      <c r="AD433" s="1173" t="e">
        <f t="shared" si="297"/>
        <v>#VALUE!</v>
      </c>
      <c r="AE433" s="1173" t="e">
        <f t="shared" si="297"/>
        <v>#VALUE!</v>
      </c>
      <c r="AF433" s="1173" t="e">
        <f t="shared" si="297"/>
        <v>#VALUE!</v>
      </c>
      <c r="AG433" s="1173" t="e">
        <f t="shared" si="297"/>
        <v>#VALUE!</v>
      </c>
      <c r="AH433" s="1173" t="e">
        <f t="shared" si="297"/>
        <v>#VALUE!</v>
      </c>
      <c r="AI433" s="1173" t="e">
        <f t="shared" si="297"/>
        <v>#VALUE!</v>
      </c>
      <c r="AJ433" s="1173" t="e">
        <f t="shared" si="297"/>
        <v>#VALUE!</v>
      </c>
      <c r="AK433" s="3414"/>
      <c r="AL433" s="3417"/>
      <c r="AM433" s="3420"/>
      <c r="AN433" s="3367"/>
      <c r="AO433" s="3365"/>
      <c r="AQ433" s="3388"/>
      <c r="AR433" s="3388"/>
    </row>
    <row r="434" spans="2:44">
      <c r="B434" s="3404"/>
      <c r="C434" s="3405"/>
      <c r="D434" s="3406"/>
      <c r="E434" s="1238" t="s">
        <v>1990</v>
      </c>
      <c r="F434" s="1239" t="e">
        <f>IF(EDATE(F409,1)&gt;$F$7,"",EDATE(F409,1))</f>
        <v>#VALUE!</v>
      </c>
      <c r="G434" s="1173" t="e">
        <f t="shared" ref="G434:AJ434" si="298">IF(G433&gt;$F$7,"",IF(F434=EOMONTH(DATE($F431,$G431,1),0),"",IF(F434="","",F434+1)))</f>
        <v>#VALUE!</v>
      </c>
      <c r="H434" s="1173" t="e">
        <f t="shared" si="298"/>
        <v>#VALUE!</v>
      </c>
      <c r="I434" s="1173" t="e">
        <f t="shared" si="298"/>
        <v>#VALUE!</v>
      </c>
      <c r="J434" s="1173" t="e">
        <f t="shared" si="298"/>
        <v>#VALUE!</v>
      </c>
      <c r="K434" s="1173" t="e">
        <f t="shared" si="298"/>
        <v>#VALUE!</v>
      </c>
      <c r="L434" s="1173" t="e">
        <f t="shared" si="298"/>
        <v>#VALUE!</v>
      </c>
      <c r="M434" s="1173" t="e">
        <f t="shared" si="298"/>
        <v>#VALUE!</v>
      </c>
      <c r="N434" s="1173" t="e">
        <f t="shared" si="298"/>
        <v>#VALUE!</v>
      </c>
      <c r="O434" s="1173" t="e">
        <f t="shared" si="298"/>
        <v>#VALUE!</v>
      </c>
      <c r="P434" s="1173" t="e">
        <f t="shared" si="298"/>
        <v>#VALUE!</v>
      </c>
      <c r="Q434" s="1173" t="e">
        <f t="shared" si="298"/>
        <v>#VALUE!</v>
      </c>
      <c r="R434" s="1173" t="e">
        <f t="shared" si="298"/>
        <v>#VALUE!</v>
      </c>
      <c r="S434" s="1173" t="e">
        <f t="shared" si="298"/>
        <v>#VALUE!</v>
      </c>
      <c r="T434" s="1173" t="e">
        <f t="shared" si="298"/>
        <v>#VALUE!</v>
      </c>
      <c r="U434" s="1173" t="e">
        <f t="shared" si="298"/>
        <v>#VALUE!</v>
      </c>
      <c r="V434" s="1173" t="e">
        <f t="shared" si="298"/>
        <v>#VALUE!</v>
      </c>
      <c r="W434" s="1173" t="e">
        <f t="shared" si="298"/>
        <v>#VALUE!</v>
      </c>
      <c r="X434" s="1173" t="e">
        <f t="shared" si="298"/>
        <v>#VALUE!</v>
      </c>
      <c r="Y434" s="1173" t="e">
        <f t="shared" si="298"/>
        <v>#VALUE!</v>
      </c>
      <c r="Z434" s="1173" t="e">
        <f t="shared" si="298"/>
        <v>#VALUE!</v>
      </c>
      <c r="AA434" s="1173" t="e">
        <f t="shared" si="298"/>
        <v>#VALUE!</v>
      </c>
      <c r="AB434" s="1173" t="e">
        <f t="shared" si="298"/>
        <v>#VALUE!</v>
      </c>
      <c r="AC434" s="1173" t="e">
        <f t="shared" si="298"/>
        <v>#VALUE!</v>
      </c>
      <c r="AD434" s="1173" t="e">
        <f t="shared" si="298"/>
        <v>#VALUE!</v>
      </c>
      <c r="AE434" s="1173" t="e">
        <f t="shared" si="298"/>
        <v>#VALUE!</v>
      </c>
      <c r="AF434" s="1173" t="e">
        <f t="shared" si="298"/>
        <v>#VALUE!</v>
      </c>
      <c r="AG434" s="1173" t="e">
        <f t="shared" si="298"/>
        <v>#VALUE!</v>
      </c>
      <c r="AH434" s="1173" t="e">
        <f t="shared" si="298"/>
        <v>#VALUE!</v>
      </c>
      <c r="AI434" s="1173" t="e">
        <f t="shared" si="298"/>
        <v>#VALUE!</v>
      </c>
      <c r="AJ434" s="1173" t="e">
        <f t="shared" si="298"/>
        <v>#VALUE!</v>
      </c>
      <c r="AK434" s="3414"/>
      <c r="AL434" s="3417"/>
      <c r="AM434" s="3420"/>
      <c r="AN434" s="3367"/>
      <c r="AO434" s="3365"/>
      <c r="AQ434" s="3388"/>
      <c r="AR434" s="3388"/>
    </row>
    <row r="435" spans="2:44" s="1242" customFormat="1">
      <c r="B435" s="3407"/>
      <c r="C435" s="3408"/>
      <c r="D435" s="3409"/>
      <c r="E435" s="1240" t="s">
        <v>846</v>
      </c>
      <c r="F435" s="1241" t="str">
        <f>IFERROR(TEXT(WEEKDAY(+F434),"aaa"),"")</f>
        <v/>
      </c>
      <c r="G435" s="1241" t="str">
        <f t="shared" ref="G435:AJ435" si="299">IFERROR(TEXT(WEEKDAY(+G434),"aaa"),"")</f>
        <v/>
      </c>
      <c r="H435" s="1241" t="str">
        <f t="shared" si="299"/>
        <v/>
      </c>
      <c r="I435" s="1241" t="str">
        <f t="shared" si="299"/>
        <v/>
      </c>
      <c r="J435" s="1241" t="str">
        <f t="shared" si="299"/>
        <v/>
      </c>
      <c r="K435" s="1241" t="str">
        <f t="shared" si="299"/>
        <v/>
      </c>
      <c r="L435" s="1241" t="str">
        <f t="shared" si="299"/>
        <v/>
      </c>
      <c r="M435" s="1241" t="str">
        <f t="shared" si="299"/>
        <v/>
      </c>
      <c r="N435" s="1241" t="str">
        <f t="shared" si="299"/>
        <v/>
      </c>
      <c r="O435" s="1241" t="str">
        <f t="shared" si="299"/>
        <v/>
      </c>
      <c r="P435" s="1241" t="str">
        <f t="shared" si="299"/>
        <v/>
      </c>
      <c r="Q435" s="1241" t="str">
        <f t="shared" si="299"/>
        <v/>
      </c>
      <c r="R435" s="1241" t="str">
        <f t="shared" si="299"/>
        <v/>
      </c>
      <c r="S435" s="1241" t="str">
        <f t="shared" si="299"/>
        <v/>
      </c>
      <c r="T435" s="1241" t="str">
        <f t="shared" si="299"/>
        <v/>
      </c>
      <c r="U435" s="1241" t="str">
        <f t="shared" si="299"/>
        <v/>
      </c>
      <c r="V435" s="1241" t="str">
        <f t="shared" si="299"/>
        <v/>
      </c>
      <c r="W435" s="1241" t="str">
        <f t="shared" si="299"/>
        <v/>
      </c>
      <c r="X435" s="1241" t="str">
        <f t="shared" si="299"/>
        <v/>
      </c>
      <c r="Y435" s="1241" t="str">
        <f t="shared" si="299"/>
        <v/>
      </c>
      <c r="Z435" s="1241" t="str">
        <f t="shared" si="299"/>
        <v/>
      </c>
      <c r="AA435" s="1241" t="str">
        <f t="shared" si="299"/>
        <v/>
      </c>
      <c r="AB435" s="1241" t="str">
        <f t="shared" si="299"/>
        <v/>
      </c>
      <c r="AC435" s="1241" t="str">
        <f t="shared" si="299"/>
        <v/>
      </c>
      <c r="AD435" s="1241" t="str">
        <f t="shared" si="299"/>
        <v/>
      </c>
      <c r="AE435" s="1241" t="str">
        <f t="shared" si="299"/>
        <v/>
      </c>
      <c r="AF435" s="1241" t="str">
        <f t="shared" si="299"/>
        <v/>
      </c>
      <c r="AG435" s="1241" t="str">
        <f t="shared" si="299"/>
        <v/>
      </c>
      <c r="AH435" s="1241" t="str">
        <f t="shared" si="299"/>
        <v/>
      </c>
      <c r="AI435" s="1241" t="str">
        <f t="shared" si="299"/>
        <v/>
      </c>
      <c r="AJ435" s="1241" t="str">
        <f t="shared" si="299"/>
        <v/>
      </c>
      <c r="AK435" s="3414"/>
      <c r="AL435" s="3417"/>
      <c r="AM435" s="3420"/>
      <c r="AN435" s="3367"/>
      <c r="AO435" s="3365"/>
      <c r="AP435" s="1112"/>
      <c r="AQ435" s="3388"/>
      <c r="AR435" s="3388"/>
    </row>
    <row r="436" spans="2:44" s="1242" customFormat="1" ht="21" customHeight="1">
      <c r="B436" s="1243" t="s">
        <v>1991</v>
      </c>
      <c r="C436" s="1244" t="s">
        <v>1992</v>
      </c>
      <c r="D436" s="1180" t="s">
        <v>1997</v>
      </c>
      <c r="E436" s="1181" t="s">
        <v>1994</v>
      </c>
      <c r="F436" s="1182" t="s">
        <v>891</v>
      </c>
      <c r="G436" s="1183" t="s">
        <v>891</v>
      </c>
      <c r="H436" s="1183" t="s">
        <v>891</v>
      </c>
      <c r="I436" s="1183" t="s">
        <v>891</v>
      </c>
      <c r="J436" s="1183" t="s">
        <v>891</v>
      </c>
      <c r="K436" s="1183" t="s">
        <v>891</v>
      </c>
      <c r="L436" s="1183" t="s">
        <v>891</v>
      </c>
      <c r="M436" s="1183" t="s">
        <v>891</v>
      </c>
      <c r="N436" s="1183" t="s">
        <v>891</v>
      </c>
      <c r="O436" s="1183" t="s">
        <v>891</v>
      </c>
      <c r="P436" s="1183" t="s">
        <v>891</v>
      </c>
      <c r="Q436" s="1183" t="s">
        <v>891</v>
      </c>
      <c r="R436" s="1183" t="s">
        <v>891</v>
      </c>
      <c r="S436" s="1183" t="s">
        <v>891</v>
      </c>
      <c r="T436" s="1183" t="s">
        <v>891</v>
      </c>
      <c r="U436" s="1183" t="s">
        <v>891</v>
      </c>
      <c r="V436" s="1183" t="s">
        <v>891</v>
      </c>
      <c r="W436" s="1183" t="s">
        <v>891</v>
      </c>
      <c r="X436" s="1183" t="s">
        <v>891</v>
      </c>
      <c r="Y436" s="1183" t="s">
        <v>891</v>
      </c>
      <c r="Z436" s="1183" t="s">
        <v>891</v>
      </c>
      <c r="AA436" s="1183" t="s">
        <v>891</v>
      </c>
      <c r="AB436" s="1183" t="s">
        <v>891</v>
      </c>
      <c r="AC436" s="1183" t="s">
        <v>891</v>
      </c>
      <c r="AD436" s="1183" t="s">
        <v>891</v>
      </c>
      <c r="AE436" s="1183" t="s">
        <v>891</v>
      </c>
      <c r="AF436" s="1183" t="s">
        <v>891</v>
      </c>
      <c r="AG436" s="1183" t="s">
        <v>891</v>
      </c>
      <c r="AH436" s="1183" t="s">
        <v>891</v>
      </c>
      <c r="AI436" s="1183" t="s">
        <v>891</v>
      </c>
      <c r="AJ436" s="1265" t="s">
        <v>891</v>
      </c>
      <c r="AK436" s="3415"/>
      <c r="AL436" s="3418"/>
      <c r="AM436" s="3421"/>
      <c r="AN436" s="1185" t="s">
        <v>2008</v>
      </c>
      <c r="AO436" s="1184" t="s">
        <v>889</v>
      </c>
      <c r="AP436" s="1112"/>
      <c r="AQ436" s="3389"/>
      <c r="AR436" s="3389"/>
    </row>
    <row r="437" spans="2:44" s="1242" customFormat="1" ht="13.5" customHeight="1">
      <c r="B437" s="3392" t="s">
        <v>856</v>
      </c>
      <c r="C437" s="3395" t="s">
        <v>857</v>
      </c>
      <c r="D437" s="1186" t="s">
        <v>1981</v>
      </c>
      <c r="E437" s="1187"/>
      <c r="F437" s="1266"/>
      <c r="G437" s="1252"/>
      <c r="H437" s="1252"/>
      <c r="I437" s="1252"/>
      <c r="J437" s="1252"/>
      <c r="K437" s="1252"/>
      <c r="L437" s="1252"/>
      <c r="M437" s="1252"/>
      <c r="N437" s="1252"/>
      <c r="O437" s="1252"/>
      <c r="P437" s="1252"/>
      <c r="Q437" s="1252"/>
      <c r="R437" s="1252"/>
      <c r="S437" s="1252"/>
      <c r="T437" s="1252"/>
      <c r="U437" s="1252"/>
      <c r="V437" s="1252"/>
      <c r="W437" s="1252"/>
      <c r="X437" s="1252"/>
      <c r="Y437" s="1252"/>
      <c r="Z437" s="1252"/>
      <c r="AA437" s="1252"/>
      <c r="AB437" s="1252"/>
      <c r="AC437" s="1252"/>
      <c r="AD437" s="1252"/>
      <c r="AE437" s="1252"/>
      <c r="AF437" s="1252"/>
      <c r="AG437" s="1252"/>
      <c r="AH437" s="1252"/>
      <c r="AI437" s="1252"/>
      <c r="AJ437" s="1267"/>
      <c r="AK437" s="1191">
        <f>IF(D437="","",COUNT($F$434:$AJ$434)-AL437)</f>
        <v>0</v>
      </c>
      <c r="AL437" s="1192">
        <f>IF(D437="","",AQ437+AR437)</f>
        <v>0</v>
      </c>
      <c r="AM437" s="1192">
        <f>IF(D437="","",COUNTIF(F437:AJ437,"休"))</f>
        <v>0</v>
      </c>
      <c r="AN437" s="1193" t="str">
        <f>IF(D437="","",IFERROR(ROUND(AM437/AK437,3),""))</f>
        <v/>
      </c>
      <c r="AO437" s="3398" t="e">
        <f>ROUND(AVERAGE(AN437:AN452),3)</f>
        <v>#DIV/0!</v>
      </c>
      <c r="AP437" s="1112"/>
      <c r="AQ437" s="1194">
        <f>+COUNTIF(F437:AJ437,"－")</f>
        <v>0</v>
      </c>
      <c r="AR437" s="1194">
        <f>+COUNTIF(F437:AJ437,"外")</f>
        <v>0</v>
      </c>
    </row>
    <row r="438" spans="2:44" s="1242" customFormat="1" ht="13.5" customHeight="1">
      <c r="B438" s="3393"/>
      <c r="C438" s="3396"/>
      <c r="D438" s="1195" t="s">
        <v>1982</v>
      </c>
      <c r="E438" s="1187"/>
      <c r="F438" s="1196"/>
      <c r="G438" s="1197"/>
      <c r="H438" s="1197"/>
      <c r="I438" s="1197"/>
      <c r="J438" s="1197"/>
      <c r="K438" s="1197"/>
      <c r="L438" s="1197"/>
      <c r="M438" s="1197"/>
      <c r="N438" s="1197"/>
      <c r="O438" s="1197"/>
      <c r="P438" s="1197"/>
      <c r="Q438" s="1197"/>
      <c r="R438" s="1197"/>
      <c r="S438" s="1197"/>
      <c r="T438" s="1197"/>
      <c r="U438" s="1197"/>
      <c r="V438" s="1197"/>
      <c r="W438" s="1197"/>
      <c r="X438" s="1197"/>
      <c r="Y438" s="1197"/>
      <c r="Z438" s="1197"/>
      <c r="AA438" s="1197"/>
      <c r="AB438" s="1197"/>
      <c r="AC438" s="1197"/>
      <c r="AD438" s="1197"/>
      <c r="AE438" s="1197"/>
      <c r="AF438" s="1197"/>
      <c r="AG438" s="1197"/>
      <c r="AH438" s="1197"/>
      <c r="AI438" s="1197"/>
      <c r="AJ438" s="1249"/>
      <c r="AK438" s="1191">
        <f t="shared" ref="AK438:AK442" si="300">IF(D438="","",COUNT($F$434:$AJ$434)-AL438)</f>
        <v>0</v>
      </c>
      <c r="AL438" s="1192">
        <f t="shared" ref="AL438:AL442" si="301">IF(D438="","",AQ438+AR438)</f>
        <v>0</v>
      </c>
      <c r="AM438" s="1192">
        <f t="shared" ref="AM438:AM442" si="302">IF(D438="","",COUNTIF(F438:AJ438,"休"))</f>
        <v>0</v>
      </c>
      <c r="AN438" s="1193" t="str">
        <f t="shared" ref="AN438:AN442" si="303">IF(D438="","",IFERROR(ROUND(AM438/AK438,3),""))</f>
        <v/>
      </c>
      <c r="AO438" s="3399"/>
      <c r="AP438" s="1112"/>
      <c r="AQ438" s="1194">
        <f>+COUNTIF(F438:AJ438,"－")</f>
        <v>0</v>
      </c>
      <c r="AR438" s="1194">
        <f>+COUNTIF(F438:AJ438,"外")</f>
        <v>0</v>
      </c>
    </row>
    <row r="439" spans="2:44" s="1242" customFormat="1">
      <c r="B439" s="3393"/>
      <c r="C439" s="3396"/>
      <c r="D439" s="1201" t="s">
        <v>1983</v>
      </c>
      <c r="E439" s="1187"/>
      <c r="F439" s="1196"/>
      <c r="G439" s="1197"/>
      <c r="H439" s="1197"/>
      <c r="I439" s="1197"/>
      <c r="J439" s="1197"/>
      <c r="K439" s="1197"/>
      <c r="L439" s="1197"/>
      <c r="M439" s="1197"/>
      <c r="N439" s="1197"/>
      <c r="O439" s="1197"/>
      <c r="P439" s="1197"/>
      <c r="Q439" s="1197"/>
      <c r="R439" s="1197"/>
      <c r="S439" s="1197"/>
      <c r="T439" s="1197"/>
      <c r="U439" s="1197"/>
      <c r="V439" s="1197"/>
      <c r="W439" s="1197"/>
      <c r="X439" s="1197"/>
      <c r="Y439" s="1197"/>
      <c r="Z439" s="1197"/>
      <c r="AA439" s="1197"/>
      <c r="AB439" s="1197"/>
      <c r="AC439" s="1197"/>
      <c r="AD439" s="1197"/>
      <c r="AE439" s="1197"/>
      <c r="AF439" s="1197"/>
      <c r="AG439" s="1197"/>
      <c r="AH439" s="1197"/>
      <c r="AI439" s="1197"/>
      <c r="AJ439" s="1249"/>
      <c r="AK439" s="1191">
        <f t="shared" si="300"/>
        <v>0</v>
      </c>
      <c r="AL439" s="1192">
        <f t="shared" si="301"/>
        <v>0</v>
      </c>
      <c r="AM439" s="1192">
        <f t="shared" si="302"/>
        <v>0</v>
      </c>
      <c r="AN439" s="1193" t="str">
        <f t="shared" si="303"/>
        <v/>
      </c>
      <c r="AO439" s="3399"/>
      <c r="AP439" s="1112"/>
      <c r="AQ439" s="1194">
        <f>+COUNTIF(F439:AJ439,"－")</f>
        <v>0</v>
      </c>
      <c r="AR439" s="1194">
        <f t="shared" ref="AR439:AR442" si="304">+COUNTIF(F439:AJ439,"外")</f>
        <v>0</v>
      </c>
    </row>
    <row r="440" spans="2:44" s="1242" customFormat="1">
      <c r="B440" s="3393"/>
      <c r="C440" s="3396"/>
      <c r="D440" s="1201" t="s">
        <v>1984</v>
      </c>
      <c r="E440" s="1202"/>
      <c r="F440" s="1196"/>
      <c r="G440" s="1197"/>
      <c r="H440" s="1197"/>
      <c r="I440" s="1197"/>
      <c r="J440" s="1197"/>
      <c r="K440" s="1197"/>
      <c r="L440" s="1197"/>
      <c r="M440" s="1197"/>
      <c r="N440" s="1197"/>
      <c r="O440" s="1197"/>
      <c r="P440" s="1197"/>
      <c r="Q440" s="1197"/>
      <c r="R440" s="1197"/>
      <c r="S440" s="1197"/>
      <c r="T440" s="1197"/>
      <c r="U440" s="1197"/>
      <c r="V440" s="1197"/>
      <c r="W440" s="1197"/>
      <c r="X440" s="1197"/>
      <c r="Y440" s="1197"/>
      <c r="Z440" s="1197"/>
      <c r="AA440" s="1197"/>
      <c r="AB440" s="1197"/>
      <c r="AC440" s="1197"/>
      <c r="AD440" s="1197"/>
      <c r="AE440" s="1197"/>
      <c r="AF440" s="1197"/>
      <c r="AG440" s="1197"/>
      <c r="AH440" s="1197"/>
      <c r="AI440" s="1197"/>
      <c r="AJ440" s="1249"/>
      <c r="AK440" s="1191">
        <f t="shared" si="300"/>
        <v>0</v>
      </c>
      <c r="AL440" s="1192">
        <f t="shared" si="301"/>
        <v>0</v>
      </c>
      <c r="AM440" s="1192">
        <f t="shared" si="302"/>
        <v>0</v>
      </c>
      <c r="AN440" s="1193" t="str">
        <f t="shared" si="303"/>
        <v/>
      </c>
      <c r="AO440" s="3399"/>
      <c r="AP440" s="1112"/>
      <c r="AQ440" s="1194">
        <f>+COUNTIF(F440:AJ440,"－")</f>
        <v>0</v>
      </c>
      <c r="AR440" s="1194">
        <f t="shared" si="304"/>
        <v>0</v>
      </c>
    </row>
    <row r="441" spans="2:44" s="1242" customFormat="1">
      <c r="B441" s="3393"/>
      <c r="C441" s="3396"/>
      <c r="D441" s="1201" t="s">
        <v>1985</v>
      </c>
      <c r="E441" s="1187"/>
      <c r="F441" s="1196"/>
      <c r="G441" s="1197"/>
      <c r="H441" s="1197"/>
      <c r="I441" s="1197"/>
      <c r="J441" s="1197"/>
      <c r="K441" s="1197"/>
      <c r="L441" s="1197"/>
      <c r="M441" s="1197"/>
      <c r="N441" s="1197"/>
      <c r="O441" s="1197"/>
      <c r="P441" s="1197"/>
      <c r="Q441" s="1197"/>
      <c r="R441" s="1197"/>
      <c r="S441" s="1197"/>
      <c r="T441" s="1197"/>
      <c r="U441" s="1197"/>
      <c r="V441" s="1197"/>
      <c r="W441" s="1197"/>
      <c r="X441" s="1197"/>
      <c r="Y441" s="1197"/>
      <c r="Z441" s="1197"/>
      <c r="AA441" s="1197"/>
      <c r="AB441" s="1197"/>
      <c r="AC441" s="1197"/>
      <c r="AD441" s="1197"/>
      <c r="AE441" s="1197"/>
      <c r="AF441" s="1197"/>
      <c r="AG441" s="1197"/>
      <c r="AH441" s="1197"/>
      <c r="AI441" s="1197"/>
      <c r="AJ441" s="1249"/>
      <c r="AK441" s="1191">
        <f t="shared" si="300"/>
        <v>0</v>
      </c>
      <c r="AL441" s="1192">
        <f t="shared" si="301"/>
        <v>0</v>
      </c>
      <c r="AM441" s="1192">
        <f t="shared" si="302"/>
        <v>0</v>
      </c>
      <c r="AN441" s="1193" t="str">
        <f t="shared" si="303"/>
        <v/>
      </c>
      <c r="AO441" s="3399"/>
      <c r="AP441" s="1112"/>
      <c r="AQ441" s="1194">
        <f t="shared" ref="AQ441:AQ442" si="305">+COUNTIF(F441:AJ441,"－")</f>
        <v>0</v>
      </c>
      <c r="AR441" s="1194">
        <f t="shared" si="304"/>
        <v>0</v>
      </c>
    </row>
    <row r="442" spans="2:44" s="1242" customFormat="1">
      <c r="B442" s="3394"/>
      <c r="C442" s="3397"/>
      <c r="D442" s="1203">
        <f>E$29</f>
        <v>0</v>
      </c>
      <c r="E442" s="1204"/>
      <c r="F442" s="1268"/>
      <c r="G442" s="1257"/>
      <c r="H442" s="1257"/>
      <c r="I442" s="1257"/>
      <c r="J442" s="1257"/>
      <c r="K442" s="1257"/>
      <c r="L442" s="1257"/>
      <c r="M442" s="1257"/>
      <c r="N442" s="1257"/>
      <c r="O442" s="1257"/>
      <c r="P442" s="1257"/>
      <c r="Q442" s="1257"/>
      <c r="R442" s="1257"/>
      <c r="S442" s="1257"/>
      <c r="T442" s="1257"/>
      <c r="U442" s="1257"/>
      <c r="V442" s="1257"/>
      <c r="W442" s="1257"/>
      <c r="X442" s="1257"/>
      <c r="Y442" s="1257"/>
      <c r="Z442" s="1257"/>
      <c r="AA442" s="1257"/>
      <c r="AB442" s="1257"/>
      <c r="AC442" s="1257"/>
      <c r="AD442" s="1257"/>
      <c r="AE442" s="1257"/>
      <c r="AF442" s="1257"/>
      <c r="AG442" s="1257"/>
      <c r="AH442" s="1257"/>
      <c r="AI442" s="1257"/>
      <c r="AJ442" s="1269"/>
      <c r="AK442" s="1191">
        <f t="shared" si="300"/>
        <v>0</v>
      </c>
      <c r="AL442" s="1192">
        <f t="shared" si="301"/>
        <v>0</v>
      </c>
      <c r="AM442" s="1209">
        <f t="shared" si="302"/>
        <v>0</v>
      </c>
      <c r="AN442" s="1193" t="str">
        <f t="shared" si="303"/>
        <v/>
      </c>
      <c r="AO442" s="3399"/>
      <c r="AP442" s="1112"/>
      <c r="AQ442" s="1194">
        <f t="shared" si="305"/>
        <v>0</v>
      </c>
      <c r="AR442" s="1194">
        <f t="shared" si="304"/>
        <v>0</v>
      </c>
    </row>
    <row r="443" spans="2:44" s="1242" customFormat="1" ht="15">
      <c r="B443" s="3392" t="s">
        <v>858</v>
      </c>
      <c r="C443" s="3395" t="s">
        <v>859</v>
      </c>
      <c r="D443" s="1180" t="s">
        <v>1997</v>
      </c>
      <c r="E443" s="1210" t="s">
        <v>1994</v>
      </c>
      <c r="F443" s="1182" t="s">
        <v>2011</v>
      </c>
      <c r="G443" s="1183" t="s">
        <v>2010</v>
      </c>
      <c r="H443" s="1183" t="s">
        <v>2010</v>
      </c>
      <c r="I443" s="1183" t="s">
        <v>2010</v>
      </c>
      <c r="J443" s="1183" t="s">
        <v>2010</v>
      </c>
      <c r="K443" s="1183" t="s">
        <v>2011</v>
      </c>
      <c r="L443" s="1183" t="s">
        <v>2012</v>
      </c>
      <c r="M443" s="1183" t="s">
        <v>2011</v>
      </c>
      <c r="N443" s="1183" t="s">
        <v>2010</v>
      </c>
      <c r="O443" s="1183" t="s">
        <v>2010</v>
      </c>
      <c r="P443" s="1183" t="s">
        <v>2010</v>
      </c>
      <c r="Q443" s="1183" t="s">
        <v>2010</v>
      </c>
      <c r="R443" s="1183" t="s">
        <v>2010</v>
      </c>
      <c r="S443" s="1183" t="s">
        <v>2011</v>
      </c>
      <c r="T443" s="1183" t="s">
        <v>2010</v>
      </c>
      <c r="U443" s="1183" t="s">
        <v>2012</v>
      </c>
      <c r="V443" s="1183" t="s">
        <v>2010</v>
      </c>
      <c r="W443" s="1183" t="s">
        <v>2011</v>
      </c>
      <c r="X443" s="1183" t="s">
        <v>2010</v>
      </c>
      <c r="Y443" s="1183" t="s">
        <v>2010</v>
      </c>
      <c r="Z443" s="1183" t="s">
        <v>2010</v>
      </c>
      <c r="AA443" s="1183" t="s">
        <v>2012</v>
      </c>
      <c r="AB443" s="1183" t="s">
        <v>2011</v>
      </c>
      <c r="AC443" s="1183" t="s">
        <v>2011</v>
      </c>
      <c r="AD443" s="1183" t="s">
        <v>2012</v>
      </c>
      <c r="AE443" s="1183" t="s">
        <v>2010</v>
      </c>
      <c r="AF443" s="1183" t="s">
        <v>2010</v>
      </c>
      <c r="AG443" s="1183" t="s">
        <v>2010</v>
      </c>
      <c r="AH443" s="1183" t="s">
        <v>2011</v>
      </c>
      <c r="AI443" s="1183" t="s">
        <v>2010</v>
      </c>
      <c r="AJ443" s="1265" t="s">
        <v>2011</v>
      </c>
      <c r="AK443" s="1212"/>
      <c r="AL443" s="1194"/>
      <c r="AM443" s="1213"/>
      <c r="AN443" s="1214"/>
      <c r="AO443" s="3399"/>
      <c r="AP443" s="1112"/>
      <c r="AQ443" s="1116"/>
      <c r="AR443" s="1116"/>
    </row>
    <row r="444" spans="2:44" s="1242" customFormat="1">
      <c r="B444" s="3393"/>
      <c r="C444" s="3396"/>
      <c r="D444" s="1215" t="s">
        <v>1981</v>
      </c>
      <c r="E444" s="1187"/>
      <c r="F444" s="1256"/>
      <c r="G444" s="1207"/>
      <c r="H444" s="1207"/>
      <c r="I444" s="1207"/>
      <c r="J444" s="1207"/>
      <c r="K444" s="1207"/>
      <c r="L444" s="1207"/>
      <c r="M444" s="1207"/>
      <c r="N444" s="1207"/>
      <c r="O444" s="1207"/>
      <c r="P444" s="1207"/>
      <c r="Q444" s="1207"/>
      <c r="R444" s="1207"/>
      <c r="S444" s="1207"/>
      <c r="T444" s="1207"/>
      <c r="U444" s="1207"/>
      <c r="V444" s="1207"/>
      <c r="W444" s="1207"/>
      <c r="X444" s="1207"/>
      <c r="Y444" s="1207"/>
      <c r="Z444" s="1207"/>
      <c r="AA444" s="1207"/>
      <c r="AB444" s="1207"/>
      <c r="AC444" s="1207"/>
      <c r="AD444" s="1207"/>
      <c r="AE444" s="1207"/>
      <c r="AF444" s="1207"/>
      <c r="AG444" s="1207"/>
      <c r="AH444" s="1207"/>
      <c r="AI444" s="1207"/>
      <c r="AJ444" s="1270"/>
      <c r="AK444" s="1191">
        <f>IF(D444="","",COUNT($F$434:$AJ$434)-AL444)</f>
        <v>0</v>
      </c>
      <c r="AL444" s="1192">
        <f>IF(D444="","",AQ444+AR444)</f>
        <v>0</v>
      </c>
      <c r="AM444" s="1192">
        <f>IF(D444="","",COUNTIF(F444:AJ444,"休"))</f>
        <v>0</v>
      </c>
      <c r="AN444" s="1193" t="str">
        <f>IF(D444="","",IFERROR(ROUND(AM444/AK444,3),""))</f>
        <v/>
      </c>
      <c r="AO444" s="3399"/>
      <c r="AP444" s="1112"/>
      <c r="AQ444" s="1194">
        <f>+COUNTIF(F444:AJ444,"－")</f>
        <v>0</v>
      </c>
      <c r="AR444" s="1194">
        <f>+COUNTIF(F444:AJ444,"外")</f>
        <v>0</v>
      </c>
    </row>
    <row r="445" spans="2:44" s="1242" customFormat="1">
      <c r="B445" s="3393"/>
      <c r="C445" s="3396"/>
      <c r="D445" s="1195" t="s">
        <v>1982</v>
      </c>
      <c r="E445" s="1216"/>
      <c r="F445" s="1196"/>
      <c r="G445" s="1197"/>
      <c r="H445" s="1197"/>
      <c r="I445" s="1197"/>
      <c r="J445" s="1197"/>
      <c r="K445" s="1197"/>
      <c r="L445" s="1197"/>
      <c r="M445" s="1197"/>
      <c r="N445" s="1197"/>
      <c r="O445" s="1197"/>
      <c r="P445" s="1197"/>
      <c r="Q445" s="1197"/>
      <c r="R445" s="1197"/>
      <c r="S445" s="1197"/>
      <c r="T445" s="1197"/>
      <c r="U445" s="1197"/>
      <c r="V445" s="1197"/>
      <c r="W445" s="1197"/>
      <c r="X445" s="1197"/>
      <c r="Y445" s="1197"/>
      <c r="Z445" s="1197"/>
      <c r="AA445" s="1197"/>
      <c r="AB445" s="1197"/>
      <c r="AC445" s="1197"/>
      <c r="AD445" s="1197"/>
      <c r="AE445" s="1197"/>
      <c r="AF445" s="1197"/>
      <c r="AG445" s="1197"/>
      <c r="AH445" s="1197"/>
      <c r="AI445" s="1197"/>
      <c r="AJ445" s="1249"/>
      <c r="AK445" s="1191">
        <f t="shared" ref="AK445:AK447" si="306">IF(D445="","",COUNT($F$434:$AJ$434)-AL445)</f>
        <v>0</v>
      </c>
      <c r="AL445" s="1192">
        <f t="shared" ref="AL445:AL447" si="307">IF(D445="","",AQ445+AR445)</f>
        <v>0</v>
      </c>
      <c r="AM445" s="1192">
        <f t="shared" ref="AM445:AM447" si="308">IF(D445="","",COUNTIF(F445:AJ445,"休"))</f>
        <v>0</v>
      </c>
      <c r="AN445" s="1193" t="str">
        <f t="shared" ref="AN445:AN447" si="309">IF(D445="","",IFERROR(ROUND(AM445/AK445,3),""))</f>
        <v/>
      </c>
      <c r="AO445" s="3399"/>
      <c r="AP445" s="1112"/>
      <c r="AQ445" s="1194">
        <f>+COUNTIF(F445:AJ445,"－")</f>
        <v>0</v>
      </c>
      <c r="AR445" s="1194">
        <f>+COUNTIF(F445:AJ445,"外")</f>
        <v>0</v>
      </c>
    </row>
    <row r="446" spans="2:44" s="1242" customFormat="1">
      <c r="B446" s="3393"/>
      <c r="C446" s="3396"/>
      <c r="D446" s="1112"/>
      <c r="E446" s="1216"/>
      <c r="F446" s="1196"/>
      <c r="G446" s="1197"/>
      <c r="H446" s="1197"/>
      <c r="I446" s="1197"/>
      <c r="J446" s="1197"/>
      <c r="K446" s="1197"/>
      <c r="L446" s="1197"/>
      <c r="M446" s="1197"/>
      <c r="N446" s="1197"/>
      <c r="O446" s="1197"/>
      <c r="P446" s="1197"/>
      <c r="Q446" s="1197"/>
      <c r="R446" s="1197"/>
      <c r="S446" s="1197"/>
      <c r="T446" s="1197"/>
      <c r="U446" s="1197"/>
      <c r="V446" s="1197"/>
      <c r="W446" s="1197"/>
      <c r="X446" s="1197"/>
      <c r="Y446" s="1197"/>
      <c r="Z446" s="1197"/>
      <c r="AA446" s="1197"/>
      <c r="AB446" s="1197"/>
      <c r="AC446" s="1197"/>
      <c r="AD446" s="1197"/>
      <c r="AE446" s="1197"/>
      <c r="AF446" s="1197"/>
      <c r="AG446" s="1197"/>
      <c r="AH446" s="1197"/>
      <c r="AI446" s="1197"/>
      <c r="AJ446" s="1249"/>
      <c r="AK446" s="1191" t="str">
        <f t="shared" si="306"/>
        <v/>
      </c>
      <c r="AL446" s="1192" t="str">
        <f t="shared" si="307"/>
        <v/>
      </c>
      <c r="AM446" s="1192" t="str">
        <f t="shared" si="308"/>
        <v/>
      </c>
      <c r="AN446" s="1193" t="str">
        <f t="shared" si="309"/>
        <v/>
      </c>
      <c r="AO446" s="3399"/>
      <c r="AP446" s="1112"/>
      <c r="AQ446" s="1194">
        <f>+COUNTIF(F446:AJ446,"－")</f>
        <v>0</v>
      </c>
      <c r="AR446" s="1194">
        <f>+COUNTIF(F446:AJ446,"外")</f>
        <v>0</v>
      </c>
    </row>
    <row r="447" spans="2:44" s="1242" customFormat="1">
      <c r="B447" s="3393"/>
      <c r="C447" s="3397"/>
      <c r="D447" s="1217"/>
      <c r="E447" s="1218"/>
      <c r="F447" s="1268"/>
      <c r="G447" s="1257"/>
      <c r="H447" s="1257"/>
      <c r="I447" s="1257"/>
      <c r="J447" s="1257"/>
      <c r="K447" s="1257"/>
      <c r="L447" s="1257"/>
      <c r="M447" s="1257"/>
      <c r="N447" s="1257"/>
      <c r="O447" s="1257"/>
      <c r="P447" s="1257"/>
      <c r="Q447" s="1257"/>
      <c r="R447" s="1257"/>
      <c r="S447" s="1257"/>
      <c r="T447" s="1257"/>
      <c r="U447" s="1257"/>
      <c r="V447" s="1257"/>
      <c r="W447" s="1257"/>
      <c r="X447" s="1257"/>
      <c r="Y447" s="1257"/>
      <c r="Z447" s="1257"/>
      <c r="AA447" s="1257"/>
      <c r="AB447" s="1257"/>
      <c r="AC447" s="1257"/>
      <c r="AD447" s="1257"/>
      <c r="AE447" s="1257"/>
      <c r="AF447" s="1257"/>
      <c r="AG447" s="1257"/>
      <c r="AH447" s="1257"/>
      <c r="AI447" s="1257"/>
      <c r="AJ447" s="1269"/>
      <c r="AK447" s="1191" t="str">
        <f t="shared" si="306"/>
        <v/>
      </c>
      <c r="AL447" s="1192" t="str">
        <f t="shared" si="307"/>
        <v/>
      </c>
      <c r="AM447" s="1192" t="str">
        <f t="shared" si="308"/>
        <v/>
      </c>
      <c r="AN447" s="1193" t="str">
        <f t="shared" si="309"/>
        <v/>
      </c>
      <c r="AO447" s="3399"/>
      <c r="AP447" s="1112"/>
      <c r="AQ447" s="1194">
        <f>+COUNTIF(F447:AJ447,"－")</f>
        <v>0</v>
      </c>
      <c r="AR447" s="1194">
        <f>+COUNTIF(F447:AJ447,"外")</f>
        <v>0</v>
      </c>
    </row>
    <row r="448" spans="2:44" s="1242" customFormat="1" ht="15">
      <c r="B448" s="3393"/>
      <c r="C448" s="3395" t="s">
        <v>860</v>
      </c>
      <c r="D448" s="1180" t="s">
        <v>1997</v>
      </c>
      <c r="E448" s="1220" t="s">
        <v>1994</v>
      </c>
      <c r="F448" s="1182" t="s">
        <v>891</v>
      </c>
      <c r="G448" s="1183" t="s">
        <v>891</v>
      </c>
      <c r="H448" s="1183" t="s">
        <v>891</v>
      </c>
      <c r="I448" s="1183" t="s">
        <v>891</v>
      </c>
      <c r="J448" s="1183" t="s">
        <v>891</v>
      </c>
      <c r="K448" s="1183" t="s">
        <v>891</v>
      </c>
      <c r="L448" s="1183" t="s">
        <v>891</v>
      </c>
      <c r="M448" s="1183" t="s">
        <v>891</v>
      </c>
      <c r="N448" s="1183" t="s">
        <v>891</v>
      </c>
      <c r="O448" s="1183" t="s">
        <v>891</v>
      </c>
      <c r="P448" s="1183" t="s">
        <v>891</v>
      </c>
      <c r="Q448" s="1183" t="s">
        <v>891</v>
      </c>
      <c r="R448" s="1183" t="s">
        <v>891</v>
      </c>
      <c r="S448" s="1183" t="s">
        <v>891</v>
      </c>
      <c r="T448" s="1183" t="s">
        <v>891</v>
      </c>
      <c r="U448" s="1183" t="s">
        <v>891</v>
      </c>
      <c r="V448" s="1183" t="s">
        <v>891</v>
      </c>
      <c r="W448" s="1183" t="s">
        <v>891</v>
      </c>
      <c r="X448" s="1183" t="s">
        <v>891</v>
      </c>
      <c r="Y448" s="1183" t="s">
        <v>891</v>
      </c>
      <c r="Z448" s="1183" t="s">
        <v>891</v>
      </c>
      <c r="AA448" s="1183" t="s">
        <v>891</v>
      </c>
      <c r="AB448" s="1183" t="s">
        <v>891</v>
      </c>
      <c r="AC448" s="1183" t="s">
        <v>891</v>
      </c>
      <c r="AD448" s="1183" t="s">
        <v>891</v>
      </c>
      <c r="AE448" s="1183" t="s">
        <v>891</v>
      </c>
      <c r="AF448" s="1183" t="s">
        <v>891</v>
      </c>
      <c r="AG448" s="1183" t="s">
        <v>891</v>
      </c>
      <c r="AH448" s="1183" t="s">
        <v>891</v>
      </c>
      <c r="AI448" s="1183" t="s">
        <v>891</v>
      </c>
      <c r="AJ448" s="1265" t="s">
        <v>891</v>
      </c>
      <c r="AK448" s="1212"/>
      <c r="AL448" s="1194"/>
      <c r="AM448" s="1221"/>
      <c r="AN448" s="1214"/>
      <c r="AO448" s="3399"/>
      <c r="AP448" s="1112"/>
      <c r="AQ448" s="1116"/>
      <c r="AR448" s="1116"/>
    </row>
    <row r="449" spans="2:44" s="1242" customFormat="1">
      <c r="B449" s="3393"/>
      <c r="C449" s="3396"/>
      <c r="D449" s="1222" t="s">
        <v>1982</v>
      </c>
      <c r="E449" s="1187"/>
      <c r="F449" s="1256"/>
      <c r="G449" s="1207"/>
      <c r="H449" s="1207"/>
      <c r="I449" s="1207"/>
      <c r="J449" s="1207"/>
      <c r="K449" s="1207"/>
      <c r="L449" s="1207"/>
      <c r="M449" s="1207"/>
      <c r="N449" s="1207"/>
      <c r="O449" s="1207"/>
      <c r="P449" s="1207"/>
      <c r="Q449" s="1207"/>
      <c r="R449" s="1207"/>
      <c r="S449" s="1207"/>
      <c r="T449" s="1207"/>
      <c r="U449" s="1207"/>
      <c r="V449" s="1207"/>
      <c r="W449" s="1207"/>
      <c r="X449" s="1207"/>
      <c r="Y449" s="1207"/>
      <c r="Z449" s="1207"/>
      <c r="AA449" s="1207"/>
      <c r="AB449" s="1207"/>
      <c r="AC449" s="1207"/>
      <c r="AD449" s="1207"/>
      <c r="AE449" s="1207"/>
      <c r="AF449" s="1207"/>
      <c r="AG449" s="1207"/>
      <c r="AH449" s="1207"/>
      <c r="AI449" s="1207"/>
      <c r="AJ449" s="1270"/>
      <c r="AK449" s="1191">
        <f>IF(D449="","",COUNT($F$434:$AJ$434)-AL449)</f>
        <v>0</v>
      </c>
      <c r="AL449" s="1192">
        <f>IF(D449="","",AQ449+AR449)</f>
        <v>0</v>
      </c>
      <c r="AM449" s="1192">
        <f>IF(D449="","",COUNTIF(F449:AJ449,"休"))</f>
        <v>0</v>
      </c>
      <c r="AN449" s="1193" t="str">
        <f>IF(D449="","",IFERROR(ROUND(AM449/AK449,3),""))</f>
        <v/>
      </c>
      <c r="AO449" s="3399"/>
      <c r="AP449" s="1112"/>
      <c r="AQ449" s="1194">
        <f>+COUNTIF(F449:AJ449,"－")</f>
        <v>0</v>
      </c>
      <c r="AR449" s="1194">
        <f>+COUNTIF(F449:AJ449,"外")</f>
        <v>0</v>
      </c>
    </row>
    <row r="450" spans="2:44" s="1242" customFormat="1">
      <c r="B450" s="3393"/>
      <c r="C450" s="3396"/>
      <c r="D450" s="1112"/>
      <c r="E450" s="1216"/>
      <c r="F450" s="1196"/>
      <c r="G450" s="1197"/>
      <c r="H450" s="1197"/>
      <c r="I450" s="1197"/>
      <c r="J450" s="1197"/>
      <c r="K450" s="1197"/>
      <c r="L450" s="1197"/>
      <c r="M450" s="1197"/>
      <c r="N450" s="1197"/>
      <c r="O450" s="1197"/>
      <c r="P450" s="1197"/>
      <c r="Q450" s="1197"/>
      <c r="R450" s="1197"/>
      <c r="S450" s="1197"/>
      <c r="T450" s="1197"/>
      <c r="U450" s="1197"/>
      <c r="V450" s="1197"/>
      <c r="W450" s="1197"/>
      <c r="X450" s="1197"/>
      <c r="Y450" s="1197"/>
      <c r="Z450" s="1197"/>
      <c r="AA450" s="1197"/>
      <c r="AB450" s="1197"/>
      <c r="AC450" s="1197"/>
      <c r="AD450" s="1197"/>
      <c r="AE450" s="1197"/>
      <c r="AF450" s="1197"/>
      <c r="AG450" s="1197"/>
      <c r="AH450" s="1197"/>
      <c r="AI450" s="1197"/>
      <c r="AJ450" s="1249"/>
      <c r="AK450" s="1191" t="str">
        <f t="shared" ref="AK450:AK452" si="310">IF(D450="","",COUNT($F$434:$AJ$434)-AL450)</f>
        <v/>
      </c>
      <c r="AL450" s="1192" t="str">
        <f t="shared" ref="AL450:AL452" si="311">IF(D450="","",AQ450+AR450)</f>
        <v/>
      </c>
      <c r="AM450" s="1192" t="str">
        <f t="shared" ref="AM450:AM452" si="312">IF(D450="","",COUNTIF(F450:AJ450,"休"))</f>
        <v/>
      </c>
      <c r="AN450" s="1193" t="str">
        <f t="shared" ref="AN450:AN452" si="313">IF(D450="","",IFERROR(ROUND(AM450/AK450,3),""))</f>
        <v/>
      </c>
      <c r="AO450" s="3399"/>
      <c r="AP450" s="1112"/>
      <c r="AQ450" s="1194">
        <f>+COUNTIF(F450:AJ450,"－")</f>
        <v>0</v>
      </c>
      <c r="AR450" s="1194">
        <f>+COUNTIF(F450:AJ450,"外")</f>
        <v>0</v>
      </c>
    </row>
    <row r="451" spans="2:44" s="1242" customFormat="1">
      <c r="B451" s="3393"/>
      <c r="C451" s="3396"/>
      <c r="D451" s="1224"/>
      <c r="E451" s="1216"/>
      <c r="F451" s="1196"/>
      <c r="G451" s="1197"/>
      <c r="H451" s="1197"/>
      <c r="I451" s="1197"/>
      <c r="J451" s="1197"/>
      <c r="K451" s="1197"/>
      <c r="L451" s="1197"/>
      <c r="M451" s="1197"/>
      <c r="N451" s="1197"/>
      <c r="O451" s="1197"/>
      <c r="P451" s="1197"/>
      <c r="Q451" s="1197"/>
      <c r="R451" s="1197"/>
      <c r="S451" s="1197"/>
      <c r="T451" s="1197"/>
      <c r="U451" s="1197"/>
      <c r="V451" s="1197"/>
      <c r="W451" s="1197"/>
      <c r="X451" s="1197"/>
      <c r="Y451" s="1197"/>
      <c r="Z451" s="1197"/>
      <c r="AA451" s="1197"/>
      <c r="AB451" s="1197"/>
      <c r="AC451" s="1197"/>
      <c r="AD451" s="1197"/>
      <c r="AE451" s="1197"/>
      <c r="AF451" s="1197"/>
      <c r="AG451" s="1197"/>
      <c r="AH451" s="1197"/>
      <c r="AI451" s="1197"/>
      <c r="AJ451" s="1249"/>
      <c r="AK451" s="1191" t="str">
        <f t="shared" si="310"/>
        <v/>
      </c>
      <c r="AL451" s="1192" t="str">
        <f t="shared" si="311"/>
        <v/>
      </c>
      <c r="AM451" s="1192" t="str">
        <f t="shared" si="312"/>
        <v/>
      </c>
      <c r="AN451" s="1193" t="str">
        <f t="shared" si="313"/>
        <v/>
      </c>
      <c r="AO451" s="3399"/>
      <c r="AP451" s="1112"/>
      <c r="AQ451" s="1194">
        <f>+COUNTIF(F451:AJ451,"－")</f>
        <v>0</v>
      </c>
      <c r="AR451" s="1194">
        <f>+COUNTIF(F451:AJ451,"外")</f>
        <v>0</v>
      </c>
    </row>
    <row r="452" spans="2:44" s="1242" customFormat="1" ht="14.25" thickBot="1">
      <c r="B452" s="3394"/>
      <c r="C452" s="3397"/>
      <c r="D452" s="1217"/>
      <c r="E452" s="1218"/>
      <c r="F452" s="1268"/>
      <c r="G452" s="1257"/>
      <c r="H452" s="1257"/>
      <c r="I452" s="1257"/>
      <c r="J452" s="1257"/>
      <c r="K452" s="1257"/>
      <c r="L452" s="1257"/>
      <c r="M452" s="1257"/>
      <c r="N452" s="1257"/>
      <c r="O452" s="1257"/>
      <c r="P452" s="1257"/>
      <c r="Q452" s="1257"/>
      <c r="R452" s="1257"/>
      <c r="S452" s="1257"/>
      <c r="T452" s="1257"/>
      <c r="U452" s="1257"/>
      <c r="V452" s="1257"/>
      <c r="W452" s="1257"/>
      <c r="X452" s="1257"/>
      <c r="Y452" s="1257"/>
      <c r="Z452" s="1257"/>
      <c r="AA452" s="1257"/>
      <c r="AB452" s="1257"/>
      <c r="AC452" s="1257"/>
      <c r="AD452" s="1257"/>
      <c r="AE452" s="1257"/>
      <c r="AF452" s="1257"/>
      <c r="AG452" s="1257"/>
      <c r="AH452" s="1257"/>
      <c r="AI452" s="1257"/>
      <c r="AJ452" s="1269"/>
      <c r="AK452" s="1227" t="str">
        <f t="shared" si="310"/>
        <v/>
      </c>
      <c r="AL452" s="1209" t="str">
        <f t="shared" si="311"/>
        <v/>
      </c>
      <c r="AM452" s="1209" t="str">
        <f t="shared" si="312"/>
        <v/>
      </c>
      <c r="AN452" s="1193" t="str">
        <f t="shared" si="313"/>
        <v/>
      </c>
      <c r="AO452" s="3400"/>
      <c r="AP452" s="1112"/>
      <c r="AQ452" s="1194">
        <f>+COUNTIF(F452:AJ452,"－")</f>
        <v>0</v>
      </c>
      <c r="AR452" s="1194">
        <f>+COUNTIF(F452:AJ452,"外")</f>
        <v>0</v>
      </c>
    </row>
    <row r="453" spans="2:44" s="1242" customFormat="1" ht="14.25" thickBot="1">
      <c r="B453" s="1229"/>
      <c r="C453" s="1230"/>
      <c r="D453" s="1224"/>
      <c r="E453" s="1166"/>
      <c r="F453" s="1190"/>
      <c r="G453" s="1190"/>
      <c r="H453" s="1190"/>
      <c r="I453" s="1190"/>
      <c r="J453" s="1190"/>
      <c r="K453" s="1190"/>
      <c r="L453" s="1190"/>
      <c r="M453" s="1190"/>
      <c r="N453" s="1190"/>
      <c r="O453" s="1190"/>
      <c r="P453" s="1190"/>
      <c r="Q453" s="1190"/>
      <c r="R453" s="1190"/>
      <c r="S453" s="1190"/>
      <c r="T453" s="1190"/>
      <c r="U453" s="1190"/>
      <c r="V453" s="1190"/>
      <c r="W453" s="1190"/>
      <c r="X453" s="1190"/>
      <c r="Y453" s="1190"/>
      <c r="Z453" s="1190"/>
      <c r="AA453" s="1190"/>
      <c r="AB453" s="1190"/>
      <c r="AC453" s="1190"/>
      <c r="AD453" s="1190"/>
      <c r="AE453" s="1190"/>
      <c r="AF453" s="1190"/>
      <c r="AG453" s="1190"/>
      <c r="AH453" s="1190"/>
      <c r="AI453" s="1190"/>
      <c r="AJ453" s="1190"/>
      <c r="AK453" s="1231"/>
      <c r="AL453" s="1232"/>
      <c r="AM453" s="1232"/>
      <c r="AN453" s="1233" t="s">
        <v>1998</v>
      </c>
      <c r="AO453" s="1234" t="e">
        <f>IF(AO437&gt;=0.285,"OK","NG")</f>
        <v>#DIV/0!</v>
      </c>
      <c r="AP453" s="1112"/>
      <c r="AQ453" s="1232"/>
      <c r="AR453" s="1232"/>
    </row>
    <row r="455" spans="2:44" hidden="1">
      <c r="F455" s="1113" t="e">
        <f>YEAR(F458)</f>
        <v>#VALUE!</v>
      </c>
      <c r="G455" s="1113" t="e">
        <f>MONTH(F458)</f>
        <v>#VALUE!</v>
      </c>
    </row>
    <row r="456" spans="2:44">
      <c r="B456" s="3401"/>
      <c r="C456" s="3402"/>
      <c r="D456" s="3403"/>
      <c r="E456" s="1236" t="s">
        <v>1986</v>
      </c>
      <c r="F456" s="3410" t="e">
        <f>F458</f>
        <v>#VALUE!</v>
      </c>
      <c r="G456" s="3411"/>
      <c r="H456" s="3411"/>
      <c r="I456" s="3411"/>
      <c r="J456" s="3411"/>
      <c r="K456" s="3411"/>
      <c r="L456" s="3411"/>
      <c r="M456" s="3411"/>
      <c r="N456" s="3411"/>
      <c r="O456" s="3411"/>
      <c r="P456" s="3411"/>
      <c r="Q456" s="3411"/>
      <c r="R456" s="3411"/>
      <c r="S456" s="3411"/>
      <c r="T456" s="3411"/>
      <c r="U456" s="3411"/>
      <c r="V456" s="3411"/>
      <c r="W456" s="3411"/>
      <c r="X456" s="3411"/>
      <c r="Y456" s="3411"/>
      <c r="Z456" s="3411"/>
      <c r="AA456" s="3411"/>
      <c r="AB456" s="3411"/>
      <c r="AC456" s="3411"/>
      <c r="AD456" s="3411"/>
      <c r="AE456" s="3411"/>
      <c r="AF456" s="3411"/>
      <c r="AG456" s="3411"/>
      <c r="AH456" s="3411"/>
      <c r="AI456" s="3411"/>
      <c r="AJ456" s="3411"/>
      <c r="AK456" s="3413" t="s">
        <v>861</v>
      </c>
      <c r="AL456" s="3416" t="s">
        <v>862</v>
      </c>
      <c r="AM456" s="3419" t="s">
        <v>854</v>
      </c>
      <c r="AN456" s="3367" t="s">
        <v>1987</v>
      </c>
      <c r="AO456" s="3365" t="s">
        <v>1988</v>
      </c>
      <c r="AQ456" s="3388" t="s">
        <v>2007</v>
      </c>
      <c r="AR456" s="3388" t="s">
        <v>890</v>
      </c>
    </row>
    <row r="457" spans="2:44" hidden="1">
      <c r="B457" s="3404"/>
      <c r="C457" s="3405"/>
      <c r="D457" s="3406"/>
      <c r="E457" s="1237"/>
      <c r="F457" s="1173" t="e">
        <f>DATE($F455,$G455,1)</f>
        <v>#VALUE!</v>
      </c>
      <c r="G457" s="1173" t="e">
        <f t="shared" ref="G457:AJ457" si="314">F457+1</f>
        <v>#VALUE!</v>
      </c>
      <c r="H457" s="1173" t="e">
        <f t="shared" si="314"/>
        <v>#VALUE!</v>
      </c>
      <c r="I457" s="1173" t="e">
        <f t="shared" si="314"/>
        <v>#VALUE!</v>
      </c>
      <c r="J457" s="1173" t="e">
        <f t="shared" si="314"/>
        <v>#VALUE!</v>
      </c>
      <c r="K457" s="1173" t="e">
        <f t="shared" si="314"/>
        <v>#VALUE!</v>
      </c>
      <c r="L457" s="1173" t="e">
        <f t="shared" si="314"/>
        <v>#VALUE!</v>
      </c>
      <c r="M457" s="1173" t="e">
        <f t="shared" si="314"/>
        <v>#VALUE!</v>
      </c>
      <c r="N457" s="1173" t="e">
        <f t="shared" si="314"/>
        <v>#VALUE!</v>
      </c>
      <c r="O457" s="1173" t="e">
        <f t="shared" si="314"/>
        <v>#VALUE!</v>
      </c>
      <c r="P457" s="1173" t="e">
        <f t="shared" si="314"/>
        <v>#VALUE!</v>
      </c>
      <c r="Q457" s="1173" t="e">
        <f t="shared" si="314"/>
        <v>#VALUE!</v>
      </c>
      <c r="R457" s="1173" t="e">
        <f t="shared" si="314"/>
        <v>#VALUE!</v>
      </c>
      <c r="S457" s="1173" t="e">
        <f t="shared" si="314"/>
        <v>#VALUE!</v>
      </c>
      <c r="T457" s="1173" t="e">
        <f t="shared" si="314"/>
        <v>#VALUE!</v>
      </c>
      <c r="U457" s="1173" t="e">
        <f t="shared" si="314"/>
        <v>#VALUE!</v>
      </c>
      <c r="V457" s="1173" t="e">
        <f t="shared" si="314"/>
        <v>#VALUE!</v>
      </c>
      <c r="W457" s="1173" t="e">
        <f t="shared" si="314"/>
        <v>#VALUE!</v>
      </c>
      <c r="X457" s="1173" t="e">
        <f t="shared" si="314"/>
        <v>#VALUE!</v>
      </c>
      <c r="Y457" s="1173" t="e">
        <f t="shared" si="314"/>
        <v>#VALUE!</v>
      </c>
      <c r="Z457" s="1173" t="e">
        <f t="shared" si="314"/>
        <v>#VALUE!</v>
      </c>
      <c r="AA457" s="1173" t="e">
        <f t="shared" si="314"/>
        <v>#VALUE!</v>
      </c>
      <c r="AB457" s="1173" t="e">
        <f t="shared" si="314"/>
        <v>#VALUE!</v>
      </c>
      <c r="AC457" s="1173" t="e">
        <f t="shared" si="314"/>
        <v>#VALUE!</v>
      </c>
      <c r="AD457" s="1173" t="e">
        <f t="shared" si="314"/>
        <v>#VALUE!</v>
      </c>
      <c r="AE457" s="1173" t="e">
        <f t="shared" si="314"/>
        <v>#VALUE!</v>
      </c>
      <c r="AF457" s="1173" t="e">
        <f t="shared" si="314"/>
        <v>#VALUE!</v>
      </c>
      <c r="AG457" s="1173" t="e">
        <f t="shared" si="314"/>
        <v>#VALUE!</v>
      </c>
      <c r="AH457" s="1173" t="e">
        <f t="shared" si="314"/>
        <v>#VALUE!</v>
      </c>
      <c r="AI457" s="1173" t="e">
        <f t="shared" si="314"/>
        <v>#VALUE!</v>
      </c>
      <c r="AJ457" s="1173" t="e">
        <f t="shared" si="314"/>
        <v>#VALUE!</v>
      </c>
      <c r="AK457" s="3414"/>
      <c r="AL457" s="3417"/>
      <c r="AM457" s="3420"/>
      <c r="AN457" s="3367"/>
      <c r="AO457" s="3365"/>
      <c r="AQ457" s="3388"/>
      <c r="AR457" s="3388"/>
    </row>
    <row r="458" spans="2:44">
      <c r="B458" s="3404"/>
      <c r="C458" s="3405"/>
      <c r="D458" s="3406"/>
      <c r="E458" s="1238" t="s">
        <v>1990</v>
      </c>
      <c r="F458" s="1239" t="e">
        <f>IF(EDATE(F433,1)&gt;$F$7,"",EDATE(F433,1))</f>
        <v>#VALUE!</v>
      </c>
      <c r="G458" s="1173" t="e">
        <f t="shared" ref="G458:AJ458" si="315">IF(G457&gt;$F$7,"",IF(F458=EOMONTH(DATE($F455,$G455,1),0),"",IF(F458="","",F458+1)))</f>
        <v>#VALUE!</v>
      </c>
      <c r="H458" s="1173" t="e">
        <f t="shared" si="315"/>
        <v>#VALUE!</v>
      </c>
      <c r="I458" s="1173" t="e">
        <f t="shared" si="315"/>
        <v>#VALUE!</v>
      </c>
      <c r="J458" s="1173" t="e">
        <f t="shared" si="315"/>
        <v>#VALUE!</v>
      </c>
      <c r="K458" s="1173" t="e">
        <f t="shared" si="315"/>
        <v>#VALUE!</v>
      </c>
      <c r="L458" s="1173" t="e">
        <f t="shared" si="315"/>
        <v>#VALUE!</v>
      </c>
      <c r="M458" s="1173" t="e">
        <f t="shared" si="315"/>
        <v>#VALUE!</v>
      </c>
      <c r="N458" s="1173" t="e">
        <f t="shared" si="315"/>
        <v>#VALUE!</v>
      </c>
      <c r="O458" s="1173" t="e">
        <f t="shared" si="315"/>
        <v>#VALUE!</v>
      </c>
      <c r="P458" s="1173" t="e">
        <f t="shared" si="315"/>
        <v>#VALUE!</v>
      </c>
      <c r="Q458" s="1173" t="e">
        <f t="shared" si="315"/>
        <v>#VALUE!</v>
      </c>
      <c r="R458" s="1173" t="e">
        <f t="shared" si="315"/>
        <v>#VALUE!</v>
      </c>
      <c r="S458" s="1173" t="e">
        <f t="shared" si="315"/>
        <v>#VALUE!</v>
      </c>
      <c r="T458" s="1173" t="e">
        <f t="shared" si="315"/>
        <v>#VALUE!</v>
      </c>
      <c r="U458" s="1173" t="e">
        <f t="shared" si="315"/>
        <v>#VALUE!</v>
      </c>
      <c r="V458" s="1173" t="e">
        <f t="shared" si="315"/>
        <v>#VALUE!</v>
      </c>
      <c r="W458" s="1173" t="e">
        <f t="shared" si="315"/>
        <v>#VALUE!</v>
      </c>
      <c r="X458" s="1173" t="e">
        <f t="shared" si="315"/>
        <v>#VALUE!</v>
      </c>
      <c r="Y458" s="1173" t="e">
        <f t="shared" si="315"/>
        <v>#VALUE!</v>
      </c>
      <c r="Z458" s="1173" t="e">
        <f t="shared" si="315"/>
        <v>#VALUE!</v>
      </c>
      <c r="AA458" s="1173" t="e">
        <f t="shared" si="315"/>
        <v>#VALUE!</v>
      </c>
      <c r="AB458" s="1173" t="e">
        <f t="shared" si="315"/>
        <v>#VALUE!</v>
      </c>
      <c r="AC458" s="1173" t="e">
        <f t="shared" si="315"/>
        <v>#VALUE!</v>
      </c>
      <c r="AD458" s="1173" t="e">
        <f t="shared" si="315"/>
        <v>#VALUE!</v>
      </c>
      <c r="AE458" s="1173" t="e">
        <f t="shared" si="315"/>
        <v>#VALUE!</v>
      </c>
      <c r="AF458" s="1173" t="e">
        <f t="shared" si="315"/>
        <v>#VALUE!</v>
      </c>
      <c r="AG458" s="1173" t="e">
        <f t="shared" si="315"/>
        <v>#VALUE!</v>
      </c>
      <c r="AH458" s="1173" t="e">
        <f t="shared" si="315"/>
        <v>#VALUE!</v>
      </c>
      <c r="AI458" s="1173" t="e">
        <f t="shared" si="315"/>
        <v>#VALUE!</v>
      </c>
      <c r="AJ458" s="1173" t="e">
        <f t="shared" si="315"/>
        <v>#VALUE!</v>
      </c>
      <c r="AK458" s="3414"/>
      <c r="AL458" s="3417"/>
      <c r="AM458" s="3420"/>
      <c r="AN458" s="3367"/>
      <c r="AO458" s="3365"/>
      <c r="AQ458" s="3388"/>
      <c r="AR458" s="3388"/>
    </row>
    <row r="459" spans="2:44" s="1242" customFormat="1">
      <c r="B459" s="3407"/>
      <c r="C459" s="3408"/>
      <c r="D459" s="3409"/>
      <c r="E459" s="1240" t="s">
        <v>846</v>
      </c>
      <c r="F459" s="1241" t="str">
        <f>IFERROR(TEXT(WEEKDAY(+F458),"aaa"),"")</f>
        <v/>
      </c>
      <c r="G459" s="1241" t="str">
        <f t="shared" ref="G459:AJ459" si="316">IFERROR(TEXT(WEEKDAY(+G458),"aaa"),"")</f>
        <v/>
      </c>
      <c r="H459" s="1241" t="str">
        <f t="shared" si="316"/>
        <v/>
      </c>
      <c r="I459" s="1241" t="str">
        <f t="shared" si="316"/>
        <v/>
      </c>
      <c r="J459" s="1241" t="str">
        <f t="shared" si="316"/>
        <v/>
      </c>
      <c r="K459" s="1241" t="str">
        <f t="shared" si="316"/>
        <v/>
      </c>
      <c r="L459" s="1241" t="str">
        <f t="shared" si="316"/>
        <v/>
      </c>
      <c r="M459" s="1241" t="str">
        <f t="shared" si="316"/>
        <v/>
      </c>
      <c r="N459" s="1241" t="str">
        <f t="shared" si="316"/>
        <v/>
      </c>
      <c r="O459" s="1241" t="str">
        <f t="shared" si="316"/>
        <v/>
      </c>
      <c r="P459" s="1241" t="str">
        <f t="shared" si="316"/>
        <v/>
      </c>
      <c r="Q459" s="1241" t="str">
        <f t="shared" si="316"/>
        <v/>
      </c>
      <c r="R459" s="1241" t="str">
        <f t="shared" si="316"/>
        <v/>
      </c>
      <c r="S459" s="1241" t="str">
        <f t="shared" si="316"/>
        <v/>
      </c>
      <c r="T459" s="1241" t="str">
        <f t="shared" si="316"/>
        <v/>
      </c>
      <c r="U459" s="1241" t="str">
        <f t="shared" si="316"/>
        <v/>
      </c>
      <c r="V459" s="1241" t="str">
        <f t="shared" si="316"/>
        <v/>
      </c>
      <c r="W459" s="1241" t="str">
        <f t="shared" si="316"/>
        <v/>
      </c>
      <c r="X459" s="1241" t="str">
        <f t="shared" si="316"/>
        <v/>
      </c>
      <c r="Y459" s="1241" t="str">
        <f t="shared" si="316"/>
        <v/>
      </c>
      <c r="Z459" s="1241" t="str">
        <f t="shared" si="316"/>
        <v/>
      </c>
      <c r="AA459" s="1241" t="str">
        <f t="shared" si="316"/>
        <v/>
      </c>
      <c r="AB459" s="1241" t="str">
        <f t="shared" si="316"/>
        <v/>
      </c>
      <c r="AC459" s="1241" t="str">
        <f t="shared" si="316"/>
        <v/>
      </c>
      <c r="AD459" s="1241" t="str">
        <f t="shared" si="316"/>
        <v/>
      </c>
      <c r="AE459" s="1241" t="str">
        <f t="shared" si="316"/>
        <v/>
      </c>
      <c r="AF459" s="1241" t="str">
        <f t="shared" si="316"/>
        <v/>
      </c>
      <c r="AG459" s="1241" t="str">
        <f t="shared" si="316"/>
        <v/>
      </c>
      <c r="AH459" s="1241" t="str">
        <f t="shared" si="316"/>
        <v/>
      </c>
      <c r="AI459" s="1241" t="str">
        <f t="shared" si="316"/>
        <v/>
      </c>
      <c r="AJ459" s="1241" t="str">
        <f t="shared" si="316"/>
        <v/>
      </c>
      <c r="AK459" s="3414"/>
      <c r="AL459" s="3417"/>
      <c r="AM459" s="3420"/>
      <c r="AN459" s="3367"/>
      <c r="AO459" s="3365"/>
      <c r="AP459" s="1112"/>
      <c r="AQ459" s="3388"/>
      <c r="AR459" s="3388"/>
    </row>
    <row r="460" spans="2:44" s="1242" customFormat="1" ht="21" customHeight="1">
      <c r="B460" s="1243" t="s">
        <v>1991</v>
      </c>
      <c r="C460" s="1244" t="s">
        <v>1971</v>
      </c>
      <c r="D460" s="1180" t="s">
        <v>1993</v>
      </c>
      <c r="E460" s="1181" t="s">
        <v>1994</v>
      </c>
      <c r="F460" s="1182" t="s">
        <v>891</v>
      </c>
      <c r="G460" s="1183" t="s">
        <v>891</v>
      </c>
      <c r="H460" s="1183" t="s">
        <v>891</v>
      </c>
      <c r="I460" s="1183" t="s">
        <v>891</v>
      </c>
      <c r="J460" s="1183" t="s">
        <v>891</v>
      </c>
      <c r="K460" s="1183" t="s">
        <v>891</v>
      </c>
      <c r="L460" s="1183" t="s">
        <v>891</v>
      </c>
      <c r="M460" s="1183" t="s">
        <v>891</v>
      </c>
      <c r="N460" s="1183" t="s">
        <v>891</v>
      </c>
      <c r="O460" s="1183" t="s">
        <v>891</v>
      </c>
      <c r="P460" s="1183" t="s">
        <v>891</v>
      </c>
      <c r="Q460" s="1183" t="s">
        <v>891</v>
      </c>
      <c r="R460" s="1183" t="s">
        <v>891</v>
      </c>
      <c r="S460" s="1183" t="s">
        <v>891</v>
      </c>
      <c r="T460" s="1183" t="s">
        <v>891</v>
      </c>
      <c r="U460" s="1183" t="s">
        <v>891</v>
      </c>
      <c r="V460" s="1183" t="s">
        <v>891</v>
      </c>
      <c r="W460" s="1183" t="s">
        <v>891</v>
      </c>
      <c r="X460" s="1183" t="s">
        <v>891</v>
      </c>
      <c r="Y460" s="1183" t="s">
        <v>891</v>
      </c>
      <c r="Z460" s="1183" t="s">
        <v>891</v>
      </c>
      <c r="AA460" s="1183" t="s">
        <v>891</v>
      </c>
      <c r="AB460" s="1183" t="s">
        <v>891</v>
      </c>
      <c r="AC460" s="1183" t="s">
        <v>891</v>
      </c>
      <c r="AD460" s="1183" t="s">
        <v>891</v>
      </c>
      <c r="AE460" s="1183" t="s">
        <v>891</v>
      </c>
      <c r="AF460" s="1183" t="s">
        <v>891</v>
      </c>
      <c r="AG460" s="1183" t="s">
        <v>891</v>
      </c>
      <c r="AH460" s="1183" t="s">
        <v>891</v>
      </c>
      <c r="AI460" s="1183" t="s">
        <v>891</v>
      </c>
      <c r="AJ460" s="1265" t="s">
        <v>891</v>
      </c>
      <c r="AK460" s="3415"/>
      <c r="AL460" s="3418"/>
      <c r="AM460" s="3421"/>
      <c r="AN460" s="1185" t="s">
        <v>1980</v>
      </c>
      <c r="AO460" s="1184" t="s">
        <v>889</v>
      </c>
      <c r="AP460" s="1112"/>
      <c r="AQ460" s="3389"/>
      <c r="AR460" s="3389"/>
    </row>
    <row r="461" spans="2:44" s="1242" customFormat="1" ht="13.5" customHeight="1">
      <c r="B461" s="3392" t="s">
        <v>856</v>
      </c>
      <c r="C461" s="3395" t="s">
        <v>857</v>
      </c>
      <c r="D461" s="1186" t="s">
        <v>1981</v>
      </c>
      <c r="E461" s="1187"/>
      <c r="F461" s="1266"/>
      <c r="G461" s="1252"/>
      <c r="H461" s="1252"/>
      <c r="I461" s="1252"/>
      <c r="J461" s="1252"/>
      <c r="K461" s="1252"/>
      <c r="L461" s="1252"/>
      <c r="M461" s="1252"/>
      <c r="N461" s="1252"/>
      <c r="O461" s="1252"/>
      <c r="P461" s="1252"/>
      <c r="Q461" s="1252"/>
      <c r="R461" s="1252"/>
      <c r="S461" s="1252"/>
      <c r="T461" s="1252"/>
      <c r="U461" s="1252"/>
      <c r="V461" s="1252"/>
      <c r="W461" s="1252"/>
      <c r="X461" s="1252"/>
      <c r="Y461" s="1252"/>
      <c r="Z461" s="1252"/>
      <c r="AA461" s="1252"/>
      <c r="AB461" s="1252"/>
      <c r="AC461" s="1252"/>
      <c r="AD461" s="1252"/>
      <c r="AE461" s="1252"/>
      <c r="AF461" s="1252"/>
      <c r="AG461" s="1252"/>
      <c r="AH461" s="1252"/>
      <c r="AI461" s="1252"/>
      <c r="AJ461" s="1267"/>
      <c r="AK461" s="1191">
        <f>IF(D461="","",COUNT($F$458:$AJ$458)-AL461)</f>
        <v>0</v>
      </c>
      <c r="AL461" s="1192">
        <f>IF(D461="","",AQ461+AR461)</f>
        <v>0</v>
      </c>
      <c r="AM461" s="1192">
        <f>IF(D461="","",COUNTIF(F461:AJ461,"休"))</f>
        <v>0</v>
      </c>
      <c r="AN461" s="1193" t="str">
        <f>IF(D461="","",IFERROR(ROUND(AM461/AK461,3),""))</f>
        <v/>
      </c>
      <c r="AO461" s="3398" t="e">
        <f>ROUND(AVERAGE(AN461:AN476),3)</f>
        <v>#DIV/0!</v>
      </c>
      <c r="AP461" s="1112"/>
      <c r="AQ461" s="1194">
        <f>+COUNTIF(F461:AJ461,"－")</f>
        <v>0</v>
      </c>
      <c r="AR461" s="1194">
        <f>+COUNTIF(F461:AJ461,"外")</f>
        <v>0</v>
      </c>
    </row>
    <row r="462" spans="2:44" s="1242" customFormat="1" ht="13.5" customHeight="1">
      <c r="B462" s="3393"/>
      <c r="C462" s="3396"/>
      <c r="D462" s="1195" t="s">
        <v>1982</v>
      </c>
      <c r="E462" s="1187"/>
      <c r="F462" s="1196"/>
      <c r="G462" s="1197"/>
      <c r="H462" s="1197"/>
      <c r="I462" s="1197"/>
      <c r="J462" s="1197"/>
      <c r="K462" s="1197"/>
      <c r="L462" s="1197"/>
      <c r="M462" s="1197"/>
      <c r="N462" s="1197"/>
      <c r="O462" s="1197"/>
      <c r="P462" s="1197"/>
      <c r="Q462" s="1197"/>
      <c r="R462" s="1197"/>
      <c r="S462" s="1197"/>
      <c r="T462" s="1197"/>
      <c r="U462" s="1197"/>
      <c r="V462" s="1197"/>
      <c r="W462" s="1197"/>
      <c r="X462" s="1197"/>
      <c r="Y462" s="1197"/>
      <c r="Z462" s="1197"/>
      <c r="AA462" s="1197"/>
      <c r="AB462" s="1197"/>
      <c r="AC462" s="1197"/>
      <c r="AD462" s="1197"/>
      <c r="AE462" s="1197"/>
      <c r="AF462" s="1197"/>
      <c r="AG462" s="1197"/>
      <c r="AH462" s="1197"/>
      <c r="AI462" s="1197"/>
      <c r="AJ462" s="1249"/>
      <c r="AK462" s="1191">
        <f t="shared" ref="AK462:AK466" si="317">IF(D462="","",COUNT($F$458:$AJ$458)-AL462)</f>
        <v>0</v>
      </c>
      <c r="AL462" s="1192">
        <f t="shared" ref="AL462:AL466" si="318">IF(D462="","",AQ462+AR462)</f>
        <v>0</v>
      </c>
      <c r="AM462" s="1192">
        <f t="shared" ref="AM462:AM466" si="319">IF(D462="","",COUNTIF(F462:AJ462,"休"))</f>
        <v>0</v>
      </c>
      <c r="AN462" s="1193" t="str">
        <f t="shared" ref="AN462:AN466" si="320">IF(D462="","",IFERROR(ROUND(AM462/AK462,3),""))</f>
        <v/>
      </c>
      <c r="AO462" s="3399"/>
      <c r="AP462" s="1112"/>
      <c r="AQ462" s="1194">
        <f>+COUNTIF(F462:AJ462,"－")</f>
        <v>0</v>
      </c>
      <c r="AR462" s="1194">
        <f>+COUNTIF(F462:AJ462,"外")</f>
        <v>0</v>
      </c>
    </row>
    <row r="463" spans="2:44" s="1242" customFormat="1">
      <c r="B463" s="3393"/>
      <c r="C463" s="3396"/>
      <c r="D463" s="1201" t="s">
        <v>1983</v>
      </c>
      <c r="E463" s="1187"/>
      <c r="F463" s="1196"/>
      <c r="G463" s="1197"/>
      <c r="H463" s="1197"/>
      <c r="I463" s="1197"/>
      <c r="J463" s="1197"/>
      <c r="K463" s="1197"/>
      <c r="L463" s="1197"/>
      <c r="M463" s="1197"/>
      <c r="N463" s="1197"/>
      <c r="O463" s="1197"/>
      <c r="P463" s="1197"/>
      <c r="Q463" s="1197"/>
      <c r="R463" s="1197"/>
      <c r="S463" s="1197"/>
      <c r="T463" s="1197"/>
      <c r="U463" s="1197"/>
      <c r="V463" s="1197"/>
      <c r="W463" s="1197"/>
      <c r="X463" s="1197"/>
      <c r="Y463" s="1197"/>
      <c r="Z463" s="1197"/>
      <c r="AA463" s="1197"/>
      <c r="AB463" s="1197"/>
      <c r="AC463" s="1197"/>
      <c r="AD463" s="1197"/>
      <c r="AE463" s="1197"/>
      <c r="AF463" s="1197"/>
      <c r="AG463" s="1197"/>
      <c r="AH463" s="1197"/>
      <c r="AI463" s="1197"/>
      <c r="AJ463" s="1249"/>
      <c r="AK463" s="1191">
        <f t="shared" si="317"/>
        <v>0</v>
      </c>
      <c r="AL463" s="1192">
        <f t="shared" si="318"/>
        <v>0</v>
      </c>
      <c r="AM463" s="1192">
        <f t="shared" si="319"/>
        <v>0</v>
      </c>
      <c r="AN463" s="1193" t="str">
        <f t="shared" si="320"/>
        <v/>
      </c>
      <c r="AO463" s="3399"/>
      <c r="AP463" s="1112"/>
      <c r="AQ463" s="1194">
        <f>+COUNTIF(F463:AJ463,"－")</f>
        <v>0</v>
      </c>
      <c r="AR463" s="1194">
        <f t="shared" ref="AR463:AR466" si="321">+COUNTIF(F463:AJ463,"外")</f>
        <v>0</v>
      </c>
    </row>
    <row r="464" spans="2:44" s="1242" customFormat="1">
      <c r="B464" s="3393"/>
      <c r="C464" s="3396"/>
      <c r="D464" s="1201" t="s">
        <v>1984</v>
      </c>
      <c r="E464" s="1202"/>
      <c r="F464" s="1196"/>
      <c r="G464" s="1197"/>
      <c r="H464" s="1197"/>
      <c r="I464" s="1197"/>
      <c r="J464" s="1197"/>
      <c r="K464" s="1197"/>
      <c r="L464" s="1197"/>
      <c r="M464" s="1197"/>
      <c r="N464" s="1197"/>
      <c r="O464" s="1197"/>
      <c r="P464" s="1197"/>
      <c r="Q464" s="1197"/>
      <c r="R464" s="1197"/>
      <c r="S464" s="1197"/>
      <c r="T464" s="1197"/>
      <c r="U464" s="1197"/>
      <c r="V464" s="1197"/>
      <c r="W464" s="1197"/>
      <c r="X464" s="1197"/>
      <c r="Y464" s="1197"/>
      <c r="Z464" s="1197"/>
      <c r="AA464" s="1197"/>
      <c r="AB464" s="1197"/>
      <c r="AC464" s="1197"/>
      <c r="AD464" s="1197"/>
      <c r="AE464" s="1197"/>
      <c r="AF464" s="1197"/>
      <c r="AG464" s="1197"/>
      <c r="AH464" s="1197"/>
      <c r="AI464" s="1197"/>
      <c r="AJ464" s="1249"/>
      <c r="AK464" s="1191">
        <f t="shared" si="317"/>
        <v>0</v>
      </c>
      <c r="AL464" s="1192">
        <f t="shared" si="318"/>
        <v>0</v>
      </c>
      <c r="AM464" s="1192">
        <f t="shared" si="319"/>
        <v>0</v>
      </c>
      <c r="AN464" s="1193" t="str">
        <f t="shared" si="320"/>
        <v/>
      </c>
      <c r="AO464" s="3399"/>
      <c r="AP464" s="1112"/>
      <c r="AQ464" s="1194">
        <f>+COUNTIF(F464:AJ464,"－")</f>
        <v>0</v>
      </c>
      <c r="AR464" s="1194">
        <f t="shared" si="321"/>
        <v>0</v>
      </c>
    </row>
    <row r="465" spans="2:44" s="1242" customFormat="1">
      <c r="B465" s="3393"/>
      <c r="C465" s="3396"/>
      <c r="D465" s="1201" t="s">
        <v>1985</v>
      </c>
      <c r="E465" s="1187"/>
      <c r="F465" s="1196"/>
      <c r="G465" s="1197"/>
      <c r="H465" s="1197"/>
      <c r="I465" s="1197"/>
      <c r="J465" s="1197"/>
      <c r="K465" s="1197"/>
      <c r="L465" s="1197"/>
      <c r="M465" s="1197"/>
      <c r="N465" s="1197"/>
      <c r="O465" s="1197"/>
      <c r="P465" s="1197"/>
      <c r="Q465" s="1197"/>
      <c r="R465" s="1197"/>
      <c r="S465" s="1197"/>
      <c r="T465" s="1197"/>
      <c r="U465" s="1197"/>
      <c r="V465" s="1197"/>
      <c r="W465" s="1197"/>
      <c r="X465" s="1197"/>
      <c r="Y465" s="1197"/>
      <c r="Z465" s="1197"/>
      <c r="AA465" s="1197"/>
      <c r="AB465" s="1197"/>
      <c r="AC465" s="1197"/>
      <c r="AD465" s="1197"/>
      <c r="AE465" s="1197"/>
      <c r="AF465" s="1197"/>
      <c r="AG465" s="1197"/>
      <c r="AH465" s="1197"/>
      <c r="AI465" s="1197"/>
      <c r="AJ465" s="1249"/>
      <c r="AK465" s="1191">
        <f t="shared" si="317"/>
        <v>0</v>
      </c>
      <c r="AL465" s="1192">
        <f t="shared" si="318"/>
        <v>0</v>
      </c>
      <c r="AM465" s="1192">
        <f t="shared" si="319"/>
        <v>0</v>
      </c>
      <c r="AN465" s="1193" t="str">
        <f t="shared" si="320"/>
        <v/>
      </c>
      <c r="AO465" s="3399"/>
      <c r="AP465" s="1112"/>
      <c r="AQ465" s="1194">
        <f t="shared" ref="AQ465:AQ466" si="322">+COUNTIF(F465:AJ465,"－")</f>
        <v>0</v>
      </c>
      <c r="AR465" s="1194">
        <f t="shared" si="321"/>
        <v>0</v>
      </c>
    </row>
    <row r="466" spans="2:44" s="1242" customFormat="1">
      <c r="B466" s="3394"/>
      <c r="C466" s="3397"/>
      <c r="D466" s="1203">
        <f>E$29</f>
        <v>0</v>
      </c>
      <c r="E466" s="1204"/>
      <c r="F466" s="1268"/>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69"/>
      <c r="AK466" s="1191">
        <f t="shared" si="317"/>
        <v>0</v>
      </c>
      <c r="AL466" s="1192">
        <f t="shared" si="318"/>
        <v>0</v>
      </c>
      <c r="AM466" s="1209">
        <f t="shared" si="319"/>
        <v>0</v>
      </c>
      <c r="AN466" s="1193" t="str">
        <f t="shared" si="320"/>
        <v/>
      </c>
      <c r="AO466" s="3399"/>
      <c r="AP466" s="1112"/>
      <c r="AQ466" s="1194">
        <f t="shared" si="322"/>
        <v>0</v>
      </c>
      <c r="AR466" s="1194">
        <f t="shared" si="321"/>
        <v>0</v>
      </c>
    </row>
    <row r="467" spans="2:44" s="1242" customFormat="1" ht="15">
      <c r="B467" s="3392" t="s">
        <v>858</v>
      </c>
      <c r="C467" s="3395" t="s">
        <v>859</v>
      </c>
      <c r="D467" s="1180" t="s">
        <v>1972</v>
      </c>
      <c r="E467" s="1210" t="s">
        <v>1994</v>
      </c>
      <c r="F467" s="1182" t="s">
        <v>2013</v>
      </c>
      <c r="G467" s="1183" t="s">
        <v>2013</v>
      </c>
      <c r="H467" s="1183" t="s">
        <v>2012</v>
      </c>
      <c r="I467" s="1183" t="s">
        <v>2010</v>
      </c>
      <c r="J467" s="1183" t="s">
        <v>2013</v>
      </c>
      <c r="K467" s="1183" t="s">
        <v>2013</v>
      </c>
      <c r="L467" s="1183" t="s">
        <v>2013</v>
      </c>
      <c r="M467" s="1183" t="s">
        <v>2013</v>
      </c>
      <c r="N467" s="1183" t="s">
        <v>2013</v>
      </c>
      <c r="O467" s="1183" t="s">
        <v>2013</v>
      </c>
      <c r="P467" s="1183" t="s">
        <v>2013</v>
      </c>
      <c r="Q467" s="1183" t="s">
        <v>2013</v>
      </c>
      <c r="R467" s="1183" t="s">
        <v>2013</v>
      </c>
      <c r="S467" s="1183" t="s">
        <v>2013</v>
      </c>
      <c r="T467" s="1183" t="s">
        <v>2013</v>
      </c>
      <c r="U467" s="1183" t="s">
        <v>2013</v>
      </c>
      <c r="V467" s="1183" t="s">
        <v>2013</v>
      </c>
      <c r="W467" s="1183" t="s">
        <v>2013</v>
      </c>
      <c r="X467" s="1183" t="s">
        <v>2013</v>
      </c>
      <c r="Y467" s="1183" t="s">
        <v>2013</v>
      </c>
      <c r="Z467" s="1183" t="s">
        <v>2013</v>
      </c>
      <c r="AA467" s="1183" t="s">
        <v>2013</v>
      </c>
      <c r="AB467" s="1183" t="s">
        <v>2013</v>
      </c>
      <c r="AC467" s="1183" t="s">
        <v>2013</v>
      </c>
      <c r="AD467" s="1183" t="s">
        <v>2013</v>
      </c>
      <c r="AE467" s="1183" t="s">
        <v>2013</v>
      </c>
      <c r="AF467" s="1183" t="s">
        <v>2013</v>
      </c>
      <c r="AG467" s="1183" t="s">
        <v>2013</v>
      </c>
      <c r="AH467" s="1183" t="s">
        <v>2013</v>
      </c>
      <c r="AI467" s="1183" t="s">
        <v>2013</v>
      </c>
      <c r="AJ467" s="1265" t="s">
        <v>2013</v>
      </c>
      <c r="AK467" s="1212"/>
      <c r="AL467" s="1194"/>
      <c r="AM467" s="1213"/>
      <c r="AN467" s="1214"/>
      <c r="AO467" s="3399"/>
      <c r="AP467" s="1112"/>
      <c r="AQ467" s="1116"/>
      <c r="AR467" s="1116"/>
    </row>
    <row r="468" spans="2:44" s="1242" customFormat="1">
      <c r="B468" s="3393"/>
      <c r="C468" s="3396"/>
      <c r="D468" s="1215" t="s">
        <v>1981</v>
      </c>
      <c r="E468" s="1187"/>
      <c r="F468" s="1256"/>
      <c r="G468" s="1207"/>
      <c r="H468" s="1207"/>
      <c r="I468" s="1207"/>
      <c r="J468" s="1207"/>
      <c r="K468" s="1207"/>
      <c r="L468" s="1207"/>
      <c r="M468" s="1207"/>
      <c r="N468" s="1207"/>
      <c r="O468" s="1207"/>
      <c r="P468" s="1207"/>
      <c r="Q468" s="1207"/>
      <c r="R468" s="1207"/>
      <c r="S468" s="1207"/>
      <c r="T468" s="1207"/>
      <c r="U468" s="1207"/>
      <c r="V468" s="1207"/>
      <c r="W468" s="1207"/>
      <c r="X468" s="1207"/>
      <c r="Y468" s="1207"/>
      <c r="Z468" s="1207"/>
      <c r="AA468" s="1207"/>
      <c r="AB468" s="1207"/>
      <c r="AC468" s="1207"/>
      <c r="AD468" s="1207"/>
      <c r="AE468" s="1207"/>
      <c r="AF468" s="1207"/>
      <c r="AG468" s="1207"/>
      <c r="AH468" s="1207"/>
      <c r="AI468" s="1207"/>
      <c r="AJ468" s="1270"/>
      <c r="AK468" s="1191">
        <f>IF(D468="","",COUNT($F$458:$AJ$458)-AL468)</f>
        <v>0</v>
      </c>
      <c r="AL468" s="1192">
        <f>IF(D468="","",AQ468+AR468)</f>
        <v>0</v>
      </c>
      <c r="AM468" s="1192">
        <f>IF(D468="","",COUNTIF(F468:AJ468,"休"))</f>
        <v>0</v>
      </c>
      <c r="AN468" s="1193" t="str">
        <f>IF(D468="","",IFERROR(ROUND(AM468/AK468,3),""))</f>
        <v/>
      </c>
      <c r="AO468" s="3399"/>
      <c r="AP468" s="1112"/>
      <c r="AQ468" s="1194">
        <f>+COUNTIF(F468:AJ468,"－")</f>
        <v>0</v>
      </c>
      <c r="AR468" s="1194">
        <f>+COUNTIF(F468:AJ468,"外")</f>
        <v>0</v>
      </c>
    </row>
    <row r="469" spans="2:44" s="1242" customFormat="1">
      <c r="B469" s="3393"/>
      <c r="C469" s="3396"/>
      <c r="D469" s="1195" t="s">
        <v>1982</v>
      </c>
      <c r="E469" s="1216"/>
      <c r="F469" s="1196"/>
      <c r="G469" s="1197"/>
      <c r="H469" s="1197"/>
      <c r="I469" s="1197"/>
      <c r="J469" s="1197"/>
      <c r="K469" s="1197"/>
      <c r="L469" s="1197"/>
      <c r="M469" s="1197"/>
      <c r="N469" s="1197"/>
      <c r="O469" s="1197"/>
      <c r="P469" s="1197"/>
      <c r="Q469" s="1197"/>
      <c r="R469" s="1197"/>
      <c r="S469" s="1197"/>
      <c r="T469" s="1197"/>
      <c r="U469" s="1197"/>
      <c r="V469" s="1197"/>
      <c r="W469" s="1197"/>
      <c r="X469" s="1197"/>
      <c r="Y469" s="1197"/>
      <c r="Z469" s="1197"/>
      <c r="AA469" s="1197"/>
      <c r="AB469" s="1197"/>
      <c r="AC469" s="1197"/>
      <c r="AD469" s="1197"/>
      <c r="AE469" s="1197"/>
      <c r="AF469" s="1197"/>
      <c r="AG469" s="1197"/>
      <c r="AH469" s="1197"/>
      <c r="AI469" s="1197"/>
      <c r="AJ469" s="1249"/>
      <c r="AK469" s="1191">
        <f t="shared" ref="AK469:AK471" si="323">IF(D469="","",COUNT($F$458:$AJ$458)-AL469)</f>
        <v>0</v>
      </c>
      <c r="AL469" s="1192">
        <f t="shared" ref="AL469:AL471" si="324">IF(D469="","",AQ469+AR469)</f>
        <v>0</v>
      </c>
      <c r="AM469" s="1192">
        <f t="shared" ref="AM469:AM471" si="325">IF(D469="","",COUNTIF(F469:AJ469,"休"))</f>
        <v>0</v>
      </c>
      <c r="AN469" s="1193" t="str">
        <f t="shared" ref="AN469:AN471" si="326">IF(D469="","",IFERROR(ROUND(AM469/AK469,3),""))</f>
        <v/>
      </c>
      <c r="AO469" s="3399"/>
      <c r="AP469" s="1112"/>
      <c r="AQ469" s="1194">
        <f>+COUNTIF(F469:AJ469,"－")</f>
        <v>0</v>
      </c>
      <c r="AR469" s="1194">
        <f>+COUNTIF(F469:AJ469,"外")</f>
        <v>0</v>
      </c>
    </row>
    <row r="470" spans="2:44" s="1242" customFormat="1">
      <c r="B470" s="3393"/>
      <c r="C470" s="3396"/>
      <c r="D470" s="1112"/>
      <c r="E470" s="1216"/>
      <c r="F470" s="1196"/>
      <c r="G470" s="1197"/>
      <c r="H470" s="1197"/>
      <c r="I470" s="1197"/>
      <c r="J470" s="1197"/>
      <c r="K470" s="1197"/>
      <c r="L470" s="1197"/>
      <c r="M470" s="1197"/>
      <c r="N470" s="1197"/>
      <c r="O470" s="1197"/>
      <c r="P470" s="1197"/>
      <c r="Q470" s="1197"/>
      <c r="R470" s="1197"/>
      <c r="S470" s="1197"/>
      <c r="T470" s="1197"/>
      <c r="U470" s="1197"/>
      <c r="V470" s="1197"/>
      <c r="W470" s="1197"/>
      <c r="X470" s="1197"/>
      <c r="Y470" s="1197"/>
      <c r="Z470" s="1197"/>
      <c r="AA470" s="1197"/>
      <c r="AB470" s="1197"/>
      <c r="AC470" s="1197"/>
      <c r="AD470" s="1197"/>
      <c r="AE470" s="1197"/>
      <c r="AF470" s="1197"/>
      <c r="AG470" s="1197"/>
      <c r="AH470" s="1197"/>
      <c r="AI470" s="1197"/>
      <c r="AJ470" s="1249"/>
      <c r="AK470" s="1191" t="str">
        <f t="shared" si="323"/>
        <v/>
      </c>
      <c r="AL470" s="1192" t="str">
        <f t="shared" si="324"/>
        <v/>
      </c>
      <c r="AM470" s="1192" t="str">
        <f t="shared" si="325"/>
        <v/>
      </c>
      <c r="AN470" s="1193" t="str">
        <f t="shared" si="326"/>
        <v/>
      </c>
      <c r="AO470" s="3399"/>
      <c r="AP470" s="1112"/>
      <c r="AQ470" s="1194">
        <f>+COUNTIF(F470:AJ470,"－")</f>
        <v>0</v>
      </c>
      <c r="AR470" s="1194">
        <f>+COUNTIF(F470:AJ470,"外")</f>
        <v>0</v>
      </c>
    </row>
    <row r="471" spans="2:44" s="1242" customFormat="1">
      <c r="B471" s="3393"/>
      <c r="C471" s="3397"/>
      <c r="D471" s="1217"/>
      <c r="E471" s="1218"/>
      <c r="F471" s="1268"/>
      <c r="G471" s="1257"/>
      <c r="H471" s="1257"/>
      <c r="I471" s="1257"/>
      <c r="J471" s="1257"/>
      <c r="K471" s="1257"/>
      <c r="L471" s="1257"/>
      <c r="M471" s="1257"/>
      <c r="N471" s="1257"/>
      <c r="O471" s="1257"/>
      <c r="P471" s="1257"/>
      <c r="Q471" s="1257"/>
      <c r="R471" s="1257"/>
      <c r="S471" s="1257"/>
      <c r="T471" s="1257"/>
      <c r="U471" s="1257"/>
      <c r="V471" s="1257"/>
      <c r="W471" s="1257"/>
      <c r="X471" s="1257"/>
      <c r="Y471" s="1257"/>
      <c r="Z471" s="1257"/>
      <c r="AA471" s="1257"/>
      <c r="AB471" s="1257"/>
      <c r="AC471" s="1257"/>
      <c r="AD471" s="1257"/>
      <c r="AE471" s="1257"/>
      <c r="AF471" s="1257"/>
      <c r="AG471" s="1257"/>
      <c r="AH471" s="1257"/>
      <c r="AI471" s="1257"/>
      <c r="AJ471" s="1269"/>
      <c r="AK471" s="1191" t="str">
        <f t="shared" si="323"/>
        <v/>
      </c>
      <c r="AL471" s="1192" t="str">
        <f t="shared" si="324"/>
        <v/>
      </c>
      <c r="AM471" s="1192" t="str">
        <f t="shared" si="325"/>
        <v/>
      </c>
      <c r="AN471" s="1193" t="str">
        <f t="shared" si="326"/>
        <v/>
      </c>
      <c r="AO471" s="3399"/>
      <c r="AP471" s="1112"/>
      <c r="AQ471" s="1194">
        <f>+COUNTIF(F471:AJ471,"－")</f>
        <v>0</v>
      </c>
      <c r="AR471" s="1194">
        <f>+COUNTIF(F471:AJ471,"外")</f>
        <v>0</v>
      </c>
    </row>
    <row r="472" spans="2:44" s="1242" customFormat="1" ht="15">
      <c r="B472" s="3393"/>
      <c r="C472" s="3395" t="s">
        <v>860</v>
      </c>
      <c r="D472" s="1180" t="s">
        <v>1972</v>
      </c>
      <c r="E472" s="1220" t="s">
        <v>1994</v>
      </c>
      <c r="F472" s="1182" t="s">
        <v>891</v>
      </c>
      <c r="G472" s="1183" t="s">
        <v>891</v>
      </c>
      <c r="H472" s="1183" t="s">
        <v>891</v>
      </c>
      <c r="I472" s="1183" t="s">
        <v>891</v>
      </c>
      <c r="J472" s="1183" t="s">
        <v>891</v>
      </c>
      <c r="K472" s="1183" t="s">
        <v>891</v>
      </c>
      <c r="L472" s="1183" t="s">
        <v>891</v>
      </c>
      <c r="M472" s="1183" t="s">
        <v>891</v>
      </c>
      <c r="N472" s="1183" t="s">
        <v>891</v>
      </c>
      <c r="O472" s="1183" t="s">
        <v>891</v>
      </c>
      <c r="P472" s="1183" t="s">
        <v>891</v>
      </c>
      <c r="Q472" s="1183" t="s">
        <v>891</v>
      </c>
      <c r="R472" s="1183" t="s">
        <v>891</v>
      </c>
      <c r="S472" s="1183" t="s">
        <v>891</v>
      </c>
      <c r="T472" s="1183" t="s">
        <v>891</v>
      </c>
      <c r="U472" s="1183" t="s">
        <v>891</v>
      </c>
      <c r="V472" s="1183" t="s">
        <v>891</v>
      </c>
      <c r="W472" s="1183" t="s">
        <v>891</v>
      </c>
      <c r="X472" s="1183" t="s">
        <v>891</v>
      </c>
      <c r="Y472" s="1183" t="s">
        <v>891</v>
      </c>
      <c r="Z472" s="1183" t="s">
        <v>891</v>
      </c>
      <c r="AA472" s="1183" t="s">
        <v>891</v>
      </c>
      <c r="AB472" s="1183" t="s">
        <v>891</v>
      </c>
      <c r="AC472" s="1183" t="s">
        <v>891</v>
      </c>
      <c r="AD472" s="1183" t="s">
        <v>891</v>
      </c>
      <c r="AE472" s="1183" t="s">
        <v>891</v>
      </c>
      <c r="AF472" s="1183" t="s">
        <v>891</v>
      </c>
      <c r="AG472" s="1183" t="s">
        <v>891</v>
      </c>
      <c r="AH472" s="1183" t="s">
        <v>891</v>
      </c>
      <c r="AI472" s="1183" t="s">
        <v>891</v>
      </c>
      <c r="AJ472" s="1265" t="s">
        <v>891</v>
      </c>
      <c r="AK472" s="1212"/>
      <c r="AL472" s="1194"/>
      <c r="AM472" s="1221"/>
      <c r="AN472" s="1214"/>
      <c r="AO472" s="3399"/>
      <c r="AP472" s="1112"/>
      <c r="AQ472" s="1116"/>
      <c r="AR472" s="1116"/>
    </row>
    <row r="473" spans="2:44" s="1242" customFormat="1">
      <c r="B473" s="3393"/>
      <c r="C473" s="3396"/>
      <c r="D473" s="1222" t="s">
        <v>1982</v>
      </c>
      <c r="E473" s="1187"/>
      <c r="F473" s="1256"/>
      <c r="G473" s="1207"/>
      <c r="H473" s="1207"/>
      <c r="I473" s="1207"/>
      <c r="J473" s="1207"/>
      <c r="K473" s="1207"/>
      <c r="L473" s="1207"/>
      <c r="M473" s="1207"/>
      <c r="N473" s="1207"/>
      <c r="O473" s="1207"/>
      <c r="P473" s="1207"/>
      <c r="Q473" s="1207"/>
      <c r="R473" s="1207"/>
      <c r="S473" s="1207"/>
      <c r="T473" s="1207"/>
      <c r="U473" s="1207"/>
      <c r="V473" s="1207"/>
      <c r="W473" s="1207"/>
      <c r="X473" s="1207"/>
      <c r="Y473" s="1207"/>
      <c r="Z473" s="1207"/>
      <c r="AA473" s="1207"/>
      <c r="AB473" s="1207"/>
      <c r="AC473" s="1207"/>
      <c r="AD473" s="1207"/>
      <c r="AE473" s="1207"/>
      <c r="AF473" s="1207"/>
      <c r="AG473" s="1207"/>
      <c r="AH473" s="1207"/>
      <c r="AI473" s="1207"/>
      <c r="AJ473" s="1270"/>
      <c r="AK473" s="1191">
        <f>IF(D473="","",COUNT($F$458:$AJ$458)-AL473)</f>
        <v>0</v>
      </c>
      <c r="AL473" s="1192">
        <f>IF(D473="","",AQ473+AR473)</f>
        <v>0</v>
      </c>
      <c r="AM473" s="1192">
        <f>IF(D473="","",COUNTIF(F473:AJ473,"休"))</f>
        <v>0</v>
      </c>
      <c r="AN473" s="1193" t="str">
        <f>IF(D473="","",IFERROR(ROUND(AM473/AK473,3),""))</f>
        <v/>
      </c>
      <c r="AO473" s="3399"/>
      <c r="AP473" s="1112"/>
      <c r="AQ473" s="1194">
        <f>+COUNTIF(F473:AJ473,"－")</f>
        <v>0</v>
      </c>
      <c r="AR473" s="1194">
        <f>+COUNTIF(F473:AJ473,"外")</f>
        <v>0</v>
      </c>
    </row>
    <row r="474" spans="2:44" s="1242" customFormat="1">
      <c r="B474" s="3393"/>
      <c r="C474" s="3396"/>
      <c r="D474" s="1112"/>
      <c r="E474" s="1216"/>
      <c r="F474" s="1196"/>
      <c r="G474" s="1197"/>
      <c r="H474" s="1197"/>
      <c r="I474" s="1197"/>
      <c r="J474" s="1197"/>
      <c r="K474" s="1197"/>
      <c r="L474" s="1197"/>
      <c r="M474" s="1197"/>
      <c r="N474" s="1197"/>
      <c r="O474" s="1197"/>
      <c r="P474" s="1197"/>
      <c r="Q474" s="1197"/>
      <c r="R474" s="1197"/>
      <c r="S474" s="1197"/>
      <c r="T474" s="1197"/>
      <c r="U474" s="1197"/>
      <c r="V474" s="1197"/>
      <c r="W474" s="1197"/>
      <c r="X474" s="1197"/>
      <c r="Y474" s="1197"/>
      <c r="Z474" s="1197"/>
      <c r="AA474" s="1197"/>
      <c r="AB474" s="1197"/>
      <c r="AC474" s="1197"/>
      <c r="AD474" s="1197"/>
      <c r="AE474" s="1197"/>
      <c r="AF474" s="1197"/>
      <c r="AG474" s="1197"/>
      <c r="AH474" s="1197"/>
      <c r="AI474" s="1197"/>
      <c r="AJ474" s="1249"/>
      <c r="AK474" s="1191" t="str">
        <f t="shared" ref="AK474:AK476" si="327">IF(D474="","",COUNT($F$458:$AJ$458)-AL474)</f>
        <v/>
      </c>
      <c r="AL474" s="1192" t="str">
        <f t="shared" ref="AL474:AL476" si="328">IF(D474="","",AQ474+AR474)</f>
        <v/>
      </c>
      <c r="AM474" s="1192" t="str">
        <f t="shared" ref="AM474:AM476" si="329">IF(D474="","",COUNTIF(F474:AJ474,"休"))</f>
        <v/>
      </c>
      <c r="AN474" s="1193" t="str">
        <f t="shared" ref="AN474:AN476" si="330">IF(D474="","",IFERROR(ROUND(AM474/AK474,3),""))</f>
        <v/>
      </c>
      <c r="AO474" s="3399"/>
      <c r="AP474" s="1112"/>
      <c r="AQ474" s="1194">
        <f>+COUNTIF(F474:AJ474,"－")</f>
        <v>0</v>
      </c>
      <c r="AR474" s="1194">
        <f>+COUNTIF(F474:AJ474,"外")</f>
        <v>0</v>
      </c>
    </row>
    <row r="475" spans="2:44" s="1242" customFormat="1">
      <c r="B475" s="3393"/>
      <c r="C475" s="3396"/>
      <c r="D475" s="1224"/>
      <c r="E475" s="1216"/>
      <c r="F475" s="1196"/>
      <c r="G475" s="1197"/>
      <c r="H475" s="1197"/>
      <c r="I475" s="1197"/>
      <c r="J475" s="1197"/>
      <c r="K475" s="1197"/>
      <c r="L475" s="1197"/>
      <c r="M475" s="1197"/>
      <c r="N475" s="1197"/>
      <c r="O475" s="1197"/>
      <c r="P475" s="1197"/>
      <c r="Q475" s="1197"/>
      <c r="R475" s="1197"/>
      <c r="S475" s="1197"/>
      <c r="T475" s="1197"/>
      <c r="U475" s="1197"/>
      <c r="V475" s="1197"/>
      <c r="W475" s="1197"/>
      <c r="X475" s="1197"/>
      <c r="Y475" s="1197"/>
      <c r="Z475" s="1197"/>
      <c r="AA475" s="1197"/>
      <c r="AB475" s="1197"/>
      <c r="AC475" s="1197"/>
      <c r="AD475" s="1197"/>
      <c r="AE475" s="1197"/>
      <c r="AF475" s="1197"/>
      <c r="AG475" s="1197"/>
      <c r="AH475" s="1197"/>
      <c r="AI475" s="1197"/>
      <c r="AJ475" s="1249"/>
      <c r="AK475" s="1191" t="str">
        <f t="shared" si="327"/>
        <v/>
      </c>
      <c r="AL475" s="1192" t="str">
        <f t="shared" si="328"/>
        <v/>
      </c>
      <c r="AM475" s="1192" t="str">
        <f t="shared" si="329"/>
        <v/>
      </c>
      <c r="AN475" s="1193" t="str">
        <f t="shared" si="330"/>
        <v/>
      </c>
      <c r="AO475" s="3399"/>
      <c r="AP475" s="1112"/>
      <c r="AQ475" s="1194">
        <f>+COUNTIF(F475:AJ475,"－")</f>
        <v>0</v>
      </c>
      <c r="AR475" s="1194">
        <f>+COUNTIF(F475:AJ475,"外")</f>
        <v>0</v>
      </c>
    </row>
    <row r="476" spans="2:44" s="1242" customFormat="1" ht="14.25" thickBot="1">
      <c r="B476" s="3394"/>
      <c r="C476" s="3397"/>
      <c r="D476" s="1217"/>
      <c r="E476" s="1218"/>
      <c r="F476" s="1268"/>
      <c r="G476" s="1257"/>
      <c r="H476" s="1257"/>
      <c r="I476" s="1257"/>
      <c r="J476" s="1257"/>
      <c r="K476" s="1257"/>
      <c r="L476" s="1257"/>
      <c r="M476" s="1257"/>
      <c r="N476" s="1257"/>
      <c r="O476" s="1257"/>
      <c r="P476" s="1257"/>
      <c r="Q476" s="1257"/>
      <c r="R476" s="1257"/>
      <c r="S476" s="1257"/>
      <c r="T476" s="1257"/>
      <c r="U476" s="1257"/>
      <c r="V476" s="1257"/>
      <c r="W476" s="1257"/>
      <c r="X476" s="1257"/>
      <c r="Y476" s="1257"/>
      <c r="Z476" s="1257"/>
      <c r="AA476" s="1257"/>
      <c r="AB476" s="1257"/>
      <c r="AC476" s="1257"/>
      <c r="AD476" s="1257"/>
      <c r="AE476" s="1257"/>
      <c r="AF476" s="1257"/>
      <c r="AG476" s="1257"/>
      <c r="AH476" s="1257"/>
      <c r="AI476" s="1257"/>
      <c r="AJ476" s="1269"/>
      <c r="AK476" s="1227" t="str">
        <f t="shared" si="327"/>
        <v/>
      </c>
      <c r="AL476" s="1209" t="str">
        <f t="shared" si="328"/>
        <v/>
      </c>
      <c r="AM476" s="1209" t="str">
        <f t="shared" si="329"/>
        <v/>
      </c>
      <c r="AN476" s="1193" t="str">
        <f t="shared" si="330"/>
        <v/>
      </c>
      <c r="AO476" s="3400"/>
      <c r="AP476" s="1112"/>
      <c r="AQ476" s="1194">
        <f>+COUNTIF(F476:AJ476,"－")</f>
        <v>0</v>
      </c>
      <c r="AR476" s="1194">
        <f>+COUNTIF(F476:AJ476,"外")</f>
        <v>0</v>
      </c>
    </row>
    <row r="477" spans="2:44" s="1242" customFormat="1" ht="14.25" thickBot="1">
      <c r="B477" s="1229"/>
      <c r="C477" s="1230"/>
      <c r="D477" s="1224"/>
      <c r="E477" s="1166"/>
      <c r="F477" s="1190"/>
      <c r="G477" s="1190"/>
      <c r="H477" s="1190"/>
      <c r="I477" s="1190"/>
      <c r="J477" s="1190"/>
      <c r="K477" s="1190"/>
      <c r="L477" s="1190"/>
      <c r="M477" s="1190"/>
      <c r="N477" s="1190"/>
      <c r="O477" s="1190"/>
      <c r="P477" s="1190"/>
      <c r="Q477" s="1190"/>
      <c r="R477" s="1190"/>
      <c r="S477" s="1190"/>
      <c r="T477" s="1190"/>
      <c r="U477" s="1190"/>
      <c r="V477" s="1190"/>
      <c r="W477" s="1190"/>
      <c r="X477" s="1190"/>
      <c r="Y477" s="1190"/>
      <c r="Z477" s="1190"/>
      <c r="AA477" s="1190"/>
      <c r="AB477" s="1190"/>
      <c r="AC477" s="1190"/>
      <c r="AD477" s="1190"/>
      <c r="AE477" s="1190"/>
      <c r="AF477" s="1190"/>
      <c r="AG477" s="1190"/>
      <c r="AH477" s="1190"/>
      <c r="AI477" s="1190"/>
      <c r="AJ477" s="1190"/>
      <c r="AK477" s="1231"/>
      <c r="AL477" s="1232"/>
      <c r="AM477" s="1232"/>
      <c r="AN477" s="1233" t="s">
        <v>1998</v>
      </c>
      <c r="AO477" s="1234" t="e">
        <f>IF(AO461&gt;=0.285,"OK","NG")</f>
        <v>#DIV/0!</v>
      </c>
      <c r="AP477" s="1112"/>
      <c r="AQ477" s="1232"/>
      <c r="AR477" s="1232"/>
    </row>
    <row r="479" spans="2:44" hidden="1">
      <c r="F479" s="1113" t="e">
        <f>YEAR(F482)</f>
        <v>#VALUE!</v>
      </c>
      <c r="G479" s="1113" t="e">
        <f>MONTH(F482)</f>
        <v>#VALUE!</v>
      </c>
    </row>
    <row r="480" spans="2:44">
      <c r="B480" s="3401"/>
      <c r="C480" s="3402"/>
      <c r="D480" s="3403"/>
      <c r="E480" s="1236" t="s">
        <v>1986</v>
      </c>
      <c r="F480" s="3410" t="e">
        <f>F482</f>
        <v>#VALUE!</v>
      </c>
      <c r="G480" s="3411"/>
      <c r="H480" s="3411"/>
      <c r="I480" s="3411"/>
      <c r="J480" s="3411"/>
      <c r="K480" s="3411"/>
      <c r="L480" s="3411"/>
      <c r="M480" s="3411"/>
      <c r="N480" s="3411"/>
      <c r="O480" s="3411"/>
      <c r="P480" s="3411"/>
      <c r="Q480" s="3411"/>
      <c r="R480" s="3411"/>
      <c r="S480" s="3411"/>
      <c r="T480" s="3411"/>
      <c r="U480" s="3411"/>
      <c r="V480" s="3411"/>
      <c r="W480" s="3411"/>
      <c r="X480" s="3411"/>
      <c r="Y480" s="3411"/>
      <c r="Z480" s="3411"/>
      <c r="AA480" s="3411"/>
      <c r="AB480" s="3411"/>
      <c r="AC480" s="3411"/>
      <c r="AD480" s="3411"/>
      <c r="AE480" s="3411"/>
      <c r="AF480" s="3411"/>
      <c r="AG480" s="3411"/>
      <c r="AH480" s="3411"/>
      <c r="AI480" s="3411"/>
      <c r="AJ480" s="3411"/>
      <c r="AK480" s="3413" t="s">
        <v>861</v>
      </c>
      <c r="AL480" s="3416" t="s">
        <v>862</v>
      </c>
      <c r="AM480" s="3419" t="s">
        <v>854</v>
      </c>
      <c r="AN480" s="3367" t="s">
        <v>1987</v>
      </c>
      <c r="AO480" s="3365" t="s">
        <v>1988</v>
      </c>
      <c r="AQ480" s="3388" t="s">
        <v>1989</v>
      </c>
      <c r="AR480" s="3388" t="s">
        <v>890</v>
      </c>
    </row>
    <row r="481" spans="2:44" hidden="1">
      <c r="B481" s="3404"/>
      <c r="C481" s="3405"/>
      <c r="D481" s="3406"/>
      <c r="E481" s="1237"/>
      <c r="F481" s="1173" t="e">
        <f>DATE($F479,$G479,1)</f>
        <v>#VALUE!</v>
      </c>
      <c r="G481" s="1173" t="e">
        <f t="shared" ref="G481:AJ481" si="331">F481+1</f>
        <v>#VALUE!</v>
      </c>
      <c r="H481" s="1173" t="e">
        <f t="shared" si="331"/>
        <v>#VALUE!</v>
      </c>
      <c r="I481" s="1173" t="e">
        <f t="shared" si="331"/>
        <v>#VALUE!</v>
      </c>
      <c r="J481" s="1173" t="e">
        <f t="shared" si="331"/>
        <v>#VALUE!</v>
      </c>
      <c r="K481" s="1173" t="e">
        <f t="shared" si="331"/>
        <v>#VALUE!</v>
      </c>
      <c r="L481" s="1173" t="e">
        <f t="shared" si="331"/>
        <v>#VALUE!</v>
      </c>
      <c r="M481" s="1173" t="e">
        <f t="shared" si="331"/>
        <v>#VALUE!</v>
      </c>
      <c r="N481" s="1173" t="e">
        <f t="shared" si="331"/>
        <v>#VALUE!</v>
      </c>
      <c r="O481" s="1173" t="e">
        <f t="shared" si="331"/>
        <v>#VALUE!</v>
      </c>
      <c r="P481" s="1173" t="e">
        <f t="shared" si="331"/>
        <v>#VALUE!</v>
      </c>
      <c r="Q481" s="1173" t="e">
        <f t="shared" si="331"/>
        <v>#VALUE!</v>
      </c>
      <c r="R481" s="1173" t="e">
        <f t="shared" si="331"/>
        <v>#VALUE!</v>
      </c>
      <c r="S481" s="1173" t="e">
        <f t="shared" si="331"/>
        <v>#VALUE!</v>
      </c>
      <c r="T481" s="1173" t="e">
        <f t="shared" si="331"/>
        <v>#VALUE!</v>
      </c>
      <c r="U481" s="1173" t="e">
        <f t="shared" si="331"/>
        <v>#VALUE!</v>
      </c>
      <c r="V481" s="1173" t="e">
        <f t="shared" si="331"/>
        <v>#VALUE!</v>
      </c>
      <c r="W481" s="1173" t="e">
        <f t="shared" si="331"/>
        <v>#VALUE!</v>
      </c>
      <c r="X481" s="1173" t="e">
        <f t="shared" si="331"/>
        <v>#VALUE!</v>
      </c>
      <c r="Y481" s="1173" t="e">
        <f t="shared" si="331"/>
        <v>#VALUE!</v>
      </c>
      <c r="Z481" s="1173" t="e">
        <f t="shared" si="331"/>
        <v>#VALUE!</v>
      </c>
      <c r="AA481" s="1173" t="e">
        <f t="shared" si="331"/>
        <v>#VALUE!</v>
      </c>
      <c r="AB481" s="1173" t="e">
        <f t="shared" si="331"/>
        <v>#VALUE!</v>
      </c>
      <c r="AC481" s="1173" t="e">
        <f t="shared" si="331"/>
        <v>#VALUE!</v>
      </c>
      <c r="AD481" s="1173" t="e">
        <f t="shared" si="331"/>
        <v>#VALUE!</v>
      </c>
      <c r="AE481" s="1173" t="e">
        <f t="shared" si="331"/>
        <v>#VALUE!</v>
      </c>
      <c r="AF481" s="1173" t="e">
        <f t="shared" si="331"/>
        <v>#VALUE!</v>
      </c>
      <c r="AG481" s="1173" t="e">
        <f t="shared" si="331"/>
        <v>#VALUE!</v>
      </c>
      <c r="AH481" s="1173" t="e">
        <f t="shared" si="331"/>
        <v>#VALUE!</v>
      </c>
      <c r="AI481" s="1173" t="e">
        <f t="shared" si="331"/>
        <v>#VALUE!</v>
      </c>
      <c r="AJ481" s="1173" t="e">
        <f t="shared" si="331"/>
        <v>#VALUE!</v>
      </c>
      <c r="AK481" s="3414"/>
      <c r="AL481" s="3417"/>
      <c r="AM481" s="3420"/>
      <c r="AN481" s="3367"/>
      <c r="AO481" s="3365"/>
      <c r="AQ481" s="3388"/>
      <c r="AR481" s="3388"/>
    </row>
    <row r="482" spans="2:44">
      <c r="B482" s="3404"/>
      <c r="C482" s="3405"/>
      <c r="D482" s="3406"/>
      <c r="E482" s="1238" t="s">
        <v>1990</v>
      </c>
      <c r="F482" s="1239" t="e">
        <f>IF(EDATE(F457,1)&gt;$F$7,"",EDATE(F457,1))</f>
        <v>#VALUE!</v>
      </c>
      <c r="G482" s="1173" t="e">
        <f t="shared" ref="G482:AJ482" si="332">IF(G481&gt;$F$7,"",IF(F482=EOMONTH(DATE($F479,$G479,1),0),"",IF(F482="","",F482+1)))</f>
        <v>#VALUE!</v>
      </c>
      <c r="H482" s="1173" t="e">
        <f t="shared" si="332"/>
        <v>#VALUE!</v>
      </c>
      <c r="I482" s="1173" t="e">
        <f t="shared" si="332"/>
        <v>#VALUE!</v>
      </c>
      <c r="J482" s="1173" t="e">
        <f t="shared" si="332"/>
        <v>#VALUE!</v>
      </c>
      <c r="K482" s="1173" t="e">
        <f t="shared" si="332"/>
        <v>#VALUE!</v>
      </c>
      <c r="L482" s="1173" t="e">
        <f t="shared" si="332"/>
        <v>#VALUE!</v>
      </c>
      <c r="M482" s="1173" t="e">
        <f t="shared" si="332"/>
        <v>#VALUE!</v>
      </c>
      <c r="N482" s="1173" t="e">
        <f t="shared" si="332"/>
        <v>#VALUE!</v>
      </c>
      <c r="O482" s="1173" t="e">
        <f t="shared" si="332"/>
        <v>#VALUE!</v>
      </c>
      <c r="P482" s="1173" t="e">
        <f t="shared" si="332"/>
        <v>#VALUE!</v>
      </c>
      <c r="Q482" s="1173" t="e">
        <f t="shared" si="332"/>
        <v>#VALUE!</v>
      </c>
      <c r="R482" s="1173" t="e">
        <f t="shared" si="332"/>
        <v>#VALUE!</v>
      </c>
      <c r="S482" s="1173" t="e">
        <f t="shared" si="332"/>
        <v>#VALUE!</v>
      </c>
      <c r="T482" s="1173" t="e">
        <f t="shared" si="332"/>
        <v>#VALUE!</v>
      </c>
      <c r="U482" s="1173" t="e">
        <f t="shared" si="332"/>
        <v>#VALUE!</v>
      </c>
      <c r="V482" s="1173" t="e">
        <f t="shared" si="332"/>
        <v>#VALUE!</v>
      </c>
      <c r="W482" s="1173" t="e">
        <f t="shared" si="332"/>
        <v>#VALUE!</v>
      </c>
      <c r="X482" s="1173" t="e">
        <f t="shared" si="332"/>
        <v>#VALUE!</v>
      </c>
      <c r="Y482" s="1173" t="e">
        <f t="shared" si="332"/>
        <v>#VALUE!</v>
      </c>
      <c r="Z482" s="1173" t="e">
        <f t="shared" si="332"/>
        <v>#VALUE!</v>
      </c>
      <c r="AA482" s="1173" t="e">
        <f t="shared" si="332"/>
        <v>#VALUE!</v>
      </c>
      <c r="AB482" s="1173" t="e">
        <f t="shared" si="332"/>
        <v>#VALUE!</v>
      </c>
      <c r="AC482" s="1173" t="e">
        <f t="shared" si="332"/>
        <v>#VALUE!</v>
      </c>
      <c r="AD482" s="1173" t="e">
        <f t="shared" si="332"/>
        <v>#VALUE!</v>
      </c>
      <c r="AE482" s="1173" t="e">
        <f t="shared" si="332"/>
        <v>#VALUE!</v>
      </c>
      <c r="AF482" s="1173" t="e">
        <f t="shared" si="332"/>
        <v>#VALUE!</v>
      </c>
      <c r="AG482" s="1173" t="e">
        <f t="shared" si="332"/>
        <v>#VALUE!</v>
      </c>
      <c r="AH482" s="1173" t="e">
        <f t="shared" si="332"/>
        <v>#VALUE!</v>
      </c>
      <c r="AI482" s="1173" t="e">
        <f t="shared" si="332"/>
        <v>#VALUE!</v>
      </c>
      <c r="AJ482" s="1173" t="e">
        <f t="shared" si="332"/>
        <v>#VALUE!</v>
      </c>
      <c r="AK482" s="3414"/>
      <c r="AL482" s="3417"/>
      <c r="AM482" s="3420"/>
      <c r="AN482" s="3367"/>
      <c r="AO482" s="3365"/>
      <c r="AQ482" s="3388"/>
      <c r="AR482" s="3388"/>
    </row>
    <row r="483" spans="2:44" s="1242" customFormat="1">
      <c r="B483" s="3407"/>
      <c r="C483" s="3408"/>
      <c r="D483" s="3409"/>
      <c r="E483" s="1240" t="s">
        <v>846</v>
      </c>
      <c r="F483" s="1241" t="str">
        <f>IFERROR(TEXT(WEEKDAY(+F482),"aaa"),"")</f>
        <v/>
      </c>
      <c r="G483" s="1241" t="str">
        <f t="shared" ref="G483:AJ483" si="333">IFERROR(TEXT(WEEKDAY(+G482),"aaa"),"")</f>
        <v/>
      </c>
      <c r="H483" s="1241" t="str">
        <f t="shared" si="333"/>
        <v/>
      </c>
      <c r="I483" s="1241" t="str">
        <f t="shared" si="333"/>
        <v/>
      </c>
      <c r="J483" s="1241" t="str">
        <f t="shared" si="333"/>
        <v/>
      </c>
      <c r="K483" s="1241" t="str">
        <f t="shared" si="333"/>
        <v/>
      </c>
      <c r="L483" s="1241" t="str">
        <f t="shared" si="333"/>
        <v/>
      </c>
      <c r="M483" s="1241" t="str">
        <f t="shared" si="333"/>
        <v/>
      </c>
      <c r="N483" s="1241" t="str">
        <f t="shared" si="333"/>
        <v/>
      </c>
      <c r="O483" s="1241" t="str">
        <f t="shared" si="333"/>
        <v/>
      </c>
      <c r="P483" s="1241" t="str">
        <f t="shared" si="333"/>
        <v/>
      </c>
      <c r="Q483" s="1241" t="str">
        <f t="shared" si="333"/>
        <v/>
      </c>
      <c r="R483" s="1241" t="str">
        <f t="shared" si="333"/>
        <v/>
      </c>
      <c r="S483" s="1241" t="str">
        <f t="shared" si="333"/>
        <v/>
      </c>
      <c r="T483" s="1241" t="str">
        <f t="shared" si="333"/>
        <v/>
      </c>
      <c r="U483" s="1241" t="str">
        <f t="shared" si="333"/>
        <v/>
      </c>
      <c r="V483" s="1241" t="str">
        <f t="shared" si="333"/>
        <v/>
      </c>
      <c r="W483" s="1241" t="str">
        <f t="shared" si="333"/>
        <v/>
      </c>
      <c r="X483" s="1241" t="str">
        <f t="shared" si="333"/>
        <v/>
      </c>
      <c r="Y483" s="1241" t="str">
        <f t="shared" si="333"/>
        <v/>
      </c>
      <c r="Z483" s="1241" t="str">
        <f t="shared" si="333"/>
        <v/>
      </c>
      <c r="AA483" s="1241" t="str">
        <f t="shared" si="333"/>
        <v/>
      </c>
      <c r="AB483" s="1241" t="str">
        <f t="shared" si="333"/>
        <v/>
      </c>
      <c r="AC483" s="1241" t="str">
        <f t="shared" si="333"/>
        <v/>
      </c>
      <c r="AD483" s="1241" t="str">
        <f t="shared" si="333"/>
        <v/>
      </c>
      <c r="AE483" s="1241" t="str">
        <f t="shared" si="333"/>
        <v/>
      </c>
      <c r="AF483" s="1241" t="str">
        <f t="shared" si="333"/>
        <v/>
      </c>
      <c r="AG483" s="1241" t="str">
        <f t="shared" si="333"/>
        <v/>
      </c>
      <c r="AH483" s="1241" t="str">
        <f t="shared" si="333"/>
        <v/>
      </c>
      <c r="AI483" s="1241" t="str">
        <f t="shared" si="333"/>
        <v/>
      </c>
      <c r="AJ483" s="1241" t="str">
        <f t="shared" si="333"/>
        <v/>
      </c>
      <c r="AK483" s="3414"/>
      <c r="AL483" s="3417"/>
      <c r="AM483" s="3420"/>
      <c r="AN483" s="3367"/>
      <c r="AO483" s="3365"/>
      <c r="AP483" s="1112"/>
      <c r="AQ483" s="3388"/>
      <c r="AR483" s="3388"/>
    </row>
    <row r="484" spans="2:44" s="1242" customFormat="1" ht="21" customHeight="1">
      <c r="B484" s="1243" t="s">
        <v>1991</v>
      </c>
      <c r="C484" s="1244" t="s">
        <v>1971</v>
      </c>
      <c r="D484" s="1180" t="s">
        <v>1972</v>
      </c>
      <c r="E484" s="1181" t="s">
        <v>1994</v>
      </c>
      <c r="F484" s="1182" t="s">
        <v>891</v>
      </c>
      <c r="G484" s="1183" t="s">
        <v>891</v>
      </c>
      <c r="H484" s="1183" t="s">
        <v>891</v>
      </c>
      <c r="I484" s="1183" t="s">
        <v>891</v>
      </c>
      <c r="J484" s="1183" t="s">
        <v>891</v>
      </c>
      <c r="K484" s="1183" t="s">
        <v>891</v>
      </c>
      <c r="L484" s="1183" t="s">
        <v>891</v>
      </c>
      <c r="M484" s="1183" t="s">
        <v>891</v>
      </c>
      <c r="N484" s="1183" t="s">
        <v>891</v>
      </c>
      <c r="O484" s="1183" t="s">
        <v>891</v>
      </c>
      <c r="P484" s="1183" t="s">
        <v>891</v>
      </c>
      <c r="Q484" s="1183" t="s">
        <v>891</v>
      </c>
      <c r="R484" s="1183" t="s">
        <v>891</v>
      </c>
      <c r="S484" s="1183" t="s">
        <v>891</v>
      </c>
      <c r="T484" s="1183" t="s">
        <v>891</v>
      </c>
      <c r="U484" s="1183" t="s">
        <v>891</v>
      </c>
      <c r="V484" s="1183" t="s">
        <v>891</v>
      </c>
      <c r="W484" s="1183" t="s">
        <v>891</v>
      </c>
      <c r="X484" s="1183" t="s">
        <v>891</v>
      </c>
      <c r="Y484" s="1183" t="s">
        <v>891</v>
      </c>
      <c r="Z484" s="1183" t="s">
        <v>891</v>
      </c>
      <c r="AA484" s="1183" t="s">
        <v>891</v>
      </c>
      <c r="AB484" s="1183" t="s">
        <v>891</v>
      </c>
      <c r="AC484" s="1183" t="s">
        <v>891</v>
      </c>
      <c r="AD484" s="1183" t="s">
        <v>891</v>
      </c>
      <c r="AE484" s="1183" t="s">
        <v>891</v>
      </c>
      <c r="AF484" s="1183" t="s">
        <v>891</v>
      </c>
      <c r="AG484" s="1183" t="s">
        <v>891</v>
      </c>
      <c r="AH484" s="1183" t="s">
        <v>891</v>
      </c>
      <c r="AI484" s="1183" t="s">
        <v>891</v>
      </c>
      <c r="AJ484" s="1265" t="s">
        <v>891</v>
      </c>
      <c r="AK484" s="3415"/>
      <c r="AL484" s="3418"/>
      <c r="AM484" s="3421"/>
      <c r="AN484" s="1185" t="s">
        <v>2008</v>
      </c>
      <c r="AO484" s="1184" t="s">
        <v>889</v>
      </c>
      <c r="AP484" s="1112"/>
      <c r="AQ484" s="3389"/>
      <c r="AR484" s="3389"/>
    </row>
    <row r="485" spans="2:44" s="1242" customFormat="1" ht="13.5" customHeight="1">
      <c r="B485" s="3392" t="s">
        <v>856</v>
      </c>
      <c r="C485" s="3395" t="s">
        <v>857</v>
      </c>
      <c r="D485" s="1186" t="s">
        <v>1981</v>
      </c>
      <c r="E485" s="1187"/>
      <c r="F485" s="1266"/>
      <c r="G485" s="1252"/>
      <c r="H485" s="1252"/>
      <c r="I485" s="1252"/>
      <c r="J485" s="1252"/>
      <c r="K485" s="1252"/>
      <c r="L485" s="1252"/>
      <c r="M485" s="1252"/>
      <c r="N485" s="1252"/>
      <c r="O485" s="1252"/>
      <c r="P485" s="1252"/>
      <c r="Q485" s="1252"/>
      <c r="R485" s="1252"/>
      <c r="S485" s="1252"/>
      <c r="T485" s="1252"/>
      <c r="U485" s="1252"/>
      <c r="V485" s="1252"/>
      <c r="W485" s="1252"/>
      <c r="X485" s="1252"/>
      <c r="Y485" s="1252"/>
      <c r="Z485" s="1252"/>
      <c r="AA485" s="1252"/>
      <c r="AB485" s="1252"/>
      <c r="AC485" s="1252"/>
      <c r="AD485" s="1252"/>
      <c r="AE485" s="1252"/>
      <c r="AF485" s="1252"/>
      <c r="AG485" s="1252"/>
      <c r="AH485" s="1252"/>
      <c r="AI485" s="1252"/>
      <c r="AJ485" s="1267"/>
      <c r="AK485" s="1191">
        <f>IF(D485="","",COUNT($F$482:$AJ$482)-AL485)</f>
        <v>0</v>
      </c>
      <c r="AL485" s="1192">
        <f>IF(D485="","",AQ485+AR485)</f>
        <v>0</v>
      </c>
      <c r="AM485" s="1192">
        <f>IF(D485="","",COUNTIF(F485:AJ485,"休"))</f>
        <v>0</v>
      </c>
      <c r="AN485" s="1193" t="str">
        <f>IF(D485="","",IFERROR(ROUND(AM485/AK485,3),""))</f>
        <v/>
      </c>
      <c r="AO485" s="3398" t="e">
        <f>ROUND(AVERAGE(AN485:AN500),3)</f>
        <v>#DIV/0!</v>
      </c>
      <c r="AP485" s="1112"/>
      <c r="AQ485" s="1194">
        <f>+COUNTIF(F485:AJ485,"－")</f>
        <v>0</v>
      </c>
      <c r="AR485" s="1194">
        <f>+COUNTIF(F485:AJ485,"外")</f>
        <v>0</v>
      </c>
    </row>
    <row r="486" spans="2:44" s="1242" customFormat="1" ht="13.5" customHeight="1">
      <c r="B486" s="3393"/>
      <c r="C486" s="3396"/>
      <c r="D486" s="1195" t="s">
        <v>1982</v>
      </c>
      <c r="E486" s="1187"/>
      <c r="F486" s="1196"/>
      <c r="G486" s="1197"/>
      <c r="H486" s="1197"/>
      <c r="I486" s="1197"/>
      <c r="J486" s="1197"/>
      <c r="K486" s="1197"/>
      <c r="L486" s="1197"/>
      <c r="M486" s="1197"/>
      <c r="N486" s="1197"/>
      <c r="O486" s="1197"/>
      <c r="P486" s="1197"/>
      <c r="Q486" s="1197"/>
      <c r="R486" s="1197"/>
      <c r="S486" s="1197"/>
      <c r="T486" s="1197"/>
      <c r="U486" s="1197"/>
      <c r="V486" s="1197"/>
      <c r="W486" s="1197"/>
      <c r="X486" s="1197"/>
      <c r="Y486" s="1197"/>
      <c r="Z486" s="1197"/>
      <c r="AA486" s="1197"/>
      <c r="AB486" s="1197"/>
      <c r="AC486" s="1197"/>
      <c r="AD486" s="1197"/>
      <c r="AE486" s="1197"/>
      <c r="AF486" s="1197"/>
      <c r="AG486" s="1197"/>
      <c r="AH486" s="1197"/>
      <c r="AI486" s="1197"/>
      <c r="AJ486" s="1249"/>
      <c r="AK486" s="1191">
        <f t="shared" ref="AK486:AK490" si="334">IF(D486="","",COUNT($F$482:$AJ$482)-AL486)</f>
        <v>0</v>
      </c>
      <c r="AL486" s="1192">
        <f t="shared" ref="AL486:AL490" si="335">IF(D486="","",AQ486+AR486)</f>
        <v>0</v>
      </c>
      <c r="AM486" s="1192">
        <f t="shared" ref="AM486:AM490" si="336">IF(D486="","",COUNTIF(F486:AJ486,"休"))</f>
        <v>0</v>
      </c>
      <c r="AN486" s="1193" t="str">
        <f t="shared" ref="AN486:AN490" si="337">IF(D486="","",IFERROR(ROUND(AM486/AK486,3),""))</f>
        <v/>
      </c>
      <c r="AO486" s="3399"/>
      <c r="AP486" s="1112"/>
      <c r="AQ486" s="1194">
        <f>+COUNTIF(F486:AJ486,"－")</f>
        <v>0</v>
      </c>
      <c r="AR486" s="1194">
        <f>+COUNTIF(F486:AJ486,"外")</f>
        <v>0</v>
      </c>
    </row>
    <row r="487" spans="2:44" s="1242" customFormat="1">
      <c r="B487" s="3393"/>
      <c r="C487" s="3396"/>
      <c r="D487" s="1201" t="s">
        <v>1983</v>
      </c>
      <c r="E487" s="1187"/>
      <c r="F487" s="1196"/>
      <c r="G487" s="1197"/>
      <c r="H487" s="1197"/>
      <c r="I487" s="1197"/>
      <c r="J487" s="1197"/>
      <c r="K487" s="1197"/>
      <c r="L487" s="1197"/>
      <c r="M487" s="1197"/>
      <c r="N487" s="1197"/>
      <c r="O487" s="1197"/>
      <c r="P487" s="1197"/>
      <c r="Q487" s="1197"/>
      <c r="R487" s="1197"/>
      <c r="S487" s="1197"/>
      <c r="T487" s="1197"/>
      <c r="U487" s="1197"/>
      <c r="V487" s="1197"/>
      <c r="W487" s="1197"/>
      <c r="X487" s="1197"/>
      <c r="Y487" s="1197"/>
      <c r="Z487" s="1197"/>
      <c r="AA487" s="1197"/>
      <c r="AB487" s="1197"/>
      <c r="AC487" s="1197"/>
      <c r="AD487" s="1197"/>
      <c r="AE487" s="1197"/>
      <c r="AF487" s="1197"/>
      <c r="AG487" s="1197"/>
      <c r="AH487" s="1197"/>
      <c r="AI487" s="1197"/>
      <c r="AJ487" s="1249"/>
      <c r="AK487" s="1191">
        <f t="shared" si="334"/>
        <v>0</v>
      </c>
      <c r="AL487" s="1192">
        <f t="shared" si="335"/>
        <v>0</v>
      </c>
      <c r="AM487" s="1192">
        <f t="shared" si="336"/>
        <v>0</v>
      </c>
      <c r="AN487" s="1193" t="str">
        <f t="shared" si="337"/>
        <v/>
      </c>
      <c r="AO487" s="3399"/>
      <c r="AP487" s="1112"/>
      <c r="AQ487" s="1194">
        <f>+COUNTIF(F487:AJ487,"－")</f>
        <v>0</v>
      </c>
      <c r="AR487" s="1194">
        <f t="shared" ref="AR487:AR490" si="338">+COUNTIF(F487:AJ487,"外")</f>
        <v>0</v>
      </c>
    </row>
    <row r="488" spans="2:44" s="1242" customFormat="1">
      <c r="B488" s="3393"/>
      <c r="C488" s="3396"/>
      <c r="D488" s="1201" t="s">
        <v>1984</v>
      </c>
      <c r="E488" s="1202"/>
      <c r="F488" s="1196"/>
      <c r="G488" s="1197"/>
      <c r="H488" s="1197"/>
      <c r="I488" s="1197"/>
      <c r="J488" s="1197"/>
      <c r="K488" s="1197"/>
      <c r="L488" s="1197"/>
      <c r="M488" s="1197"/>
      <c r="N488" s="1197"/>
      <c r="O488" s="1197"/>
      <c r="P488" s="1197"/>
      <c r="Q488" s="1197"/>
      <c r="R488" s="1197"/>
      <c r="S488" s="1197"/>
      <c r="T488" s="1197"/>
      <c r="U488" s="1197"/>
      <c r="V488" s="1197"/>
      <c r="W488" s="1197"/>
      <c r="X488" s="1197"/>
      <c r="Y488" s="1197"/>
      <c r="Z488" s="1197"/>
      <c r="AA488" s="1197"/>
      <c r="AB488" s="1197"/>
      <c r="AC488" s="1197"/>
      <c r="AD488" s="1197"/>
      <c r="AE488" s="1197"/>
      <c r="AF488" s="1197"/>
      <c r="AG488" s="1197"/>
      <c r="AH488" s="1197"/>
      <c r="AI488" s="1197"/>
      <c r="AJ488" s="1249"/>
      <c r="AK488" s="1191">
        <f t="shared" si="334"/>
        <v>0</v>
      </c>
      <c r="AL488" s="1192">
        <f t="shared" si="335"/>
        <v>0</v>
      </c>
      <c r="AM488" s="1192">
        <f t="shared" si="336"/>
        <v>0</v>
      </c>
      <c r="AN488" s="1193" t="str">
        <f t="shared" si="337"/>
        <v/>
      </c>
      <c r="AO488" s="3399"/>
      <c r="AP488" s="1112"/>
      <c r="AQ488" s="1194">
        <f>+COUNTIF(F488:AJ488,"－")</f>
        <v>0</v>
      </c>
      <c r="AR488" s="1194">
        <f t="shared" si="338"/>
        <v>0</v>
      </c>
    </row>
    <row r="489" spans="2:44" s="1242" customFormat="1">
      <c r="B489" s="3393"/>
      <c r="C489" s="3396"/>
      <c r="D489" s="1201" t="s">
        <v>1985</v>
      </c>
      <c r="E489" s="1187"/>
      <c r="F489" s="1196"/>
      <c r="G489" s="1197"/>
      <c r="H489" s="1197"/>
      <c r="I489" s="1197"/>
      <c r="J489" s="1197"/>
      <c r="K489" s="1197"/>
      <c r="L489" s="1197"/>
      <c r="M489" s="1197"/>
      <c r="N489" s="1197"/>
      <c r="O489" s="1197"/>
      <c r="P489" s="1197"/>
      <c r="Q489" s="1197"/>
      <c r="R489" s="1197"/>
      <c r="S489" s="1197"/>
      <c r="T489" s="1197"/>
      <c r="U489" s="1197"/>
      <c r="V489" s="1197"/>
      <c r="W489" s="1197"/>
      <c r="X489" s="1197"/>
      <c r="Y489" s="1197"/>
      <c r="Z489" s="1197"/>
      <c r="AA489" s="1197"/>
      <c r="AB489" s="1197"/>
      <c r="AC489" s="1197"/>
      <c r="AD489" s="1197"/>
      <c r="AE489" s="1197"/>
      <c r="AF489" s="1197"/>
      <c r="AG489" s="1197"/>
      <c r="AH489" s="1197"/>
      <c r="AI489" s="1197"/>
      <c r="AJ489" s="1249"/>
      <c r="AK489" s="1191">
        <f t="shared" si="334"/>
        <v>0</v>
      </c>
      <c r="AL489" s="1192">
        <f t="shared" si="335"/>
        <v>0</v>
      </c>
      <c r="AM489" s="1192">
        <f t="shared" si="336"/>
        <v>0</v>
      </c>
      <c r="AN489" s="1193" t="str">
        <f t="shared" si="337"/>
        <v/>
      </c>
      <c r="AO489" s="3399"/>
      <c r="AP489" s="1112"/>
      <c r="AQ489" s="1194">
        <f t="shared" ref="AQ489:AQ490" si="339">+COUNTIF(F489:AJ489,"－")</f>
        <v>0</v>
      </c>
      <c r="AR489" s="1194">
        <f t="shared" si="338"/>
        <v>0</v>
      </c>
    </row>
    <row r="490" spans="2:44" s="1242" customFormat="1">
      <c r="B490" s="3394"/>
      <c r="C490" s="3397"/>
      <c r="D490" s="1203">
        <f>E$29</f>
        <v>0</v>
      </c>
      <c r="E490" s="1204"/>
      <c r="F490" s="1268"/>
      <c r="G490" s="1257"/>
      <c r="H490" s="1257"/>
      <c r="I490" s="1257"/>
      <c r="J490" s="1257"/>
      <c r="K490" s="1257"/>
      <c r="L490" s="1257"/>
      <c r="M490" s="1257"/>
      <c r="N490" s="1257"/>
      <c r="O490" s="1257"/>
      <c r="P490" s="1257"/>
      <c r="Q490" s="1257"/>
      <c r="R490" s="1257"/>
      <c r="S490" s="1257"/>
      <c r="T490" s="1257"/>
      <c r="U490" s="1257"/>
      <c r="V490" s="1257"/>
      <c r="W490" s="1257"/>
      <c r="X490" s="1257"/>
      <c r="Y490" s="1257"/>
      <c r="Z490" s="1257"/>
      <c r="AA490" s="1257"/>
      <c r="AB490" s="1257"/>
      <c r="AC490" s="1257"/>
      <c r="AD490" s="1257"/>
      <c r="AE490" s="1257"/>
      <c r="AF490" s="1257"/>
      <c r="AG490" s="1257"/>
      <c r="AH490" s="1257"/>
      <c r="AI490" s="1257"/>
      <c r="AJ490" s="1269"/>
      <c r="AK490" s="1191">
        <f t="shared" si="334"/>
        <v>0</v>
      </c>
      <c r="AL490" s="1192">
        <f t="shared" si="335"/>
        <v>0</v>
      </c>
      <c r="AM490" s="1209">
        <f t="shared" si="336"/>
        <v>0</v>
      </c>
      <c r="AN490" s="1193" t="str">
        <f t="shared" si="337"/>
        <v/>
      </c>
      <c r="AO490" s="3399"/>
      <c r="AP490" s="1112"/>
      <c r="AQ490" s="1194">
        <f t="shared" si="339"/>
        <v>0</v>
      </c>
      <c r="AR490" s="1194">
        <f t="shared" si="338"/>
        <v>0</v>
      </c>
    </row>
    <row r="491" spans="2:44" s="1242" customFormat="1" ht="15">
      <c r="B491" s="3392" t="s">
        <v>858</v>
      </c>
      <c r="C491" s="3395" t="s">
        <v>859</v>
      </c>
      <c r="D491" s="1180" t="s">
        <v>1993</v>
      </c>
      <c r="E491" s="1210" t="s">
        <v>1994</v>
      </c>
      <c r="F491" s="1182" t="s">
        <v>2012</v>
      </c>
      <c r="G491" s="1183" t="s">
        <v>2013</v>
      </c>
      <c r="H491" s="1183" t="s">
        <v>2013</v>
      </c>
      <c r="I491" s="1183" t="s">
        <v>2013</v>
      </c>
      <c r="J491" s="1183" t="s">
        <v>2013</v>
      </c>
      <c r="K491" s="1183" t="s">
        <v>2013</v>
      </c>
      <c r="L491" s="1183" t="s">
        <v>2012</v>
      </c>
      <c r="M491" s="1183" t="s">
        <v>2010</v>
      </c>
      <c r="N491" s="1183" t="s">
        <v>2010</v>
      </c>
      <c r="O491" s="1183" t="s">
        <v>2013</v>
      </c>
      <c r="P491" s="1183" t="s">
        <v>2011</v>
      </c>
      <c r="Q491" s="1183" t="s">
        <v>2013</v>
      </c>
      <c r="R491" s="1183" t="s">
        <v>2013</v>
      </c>
      <c r="S491" s="1183" t="s">
        <v>2012</v>
      </c>
      <c r="T491" s="1183" t="s">
        <v>2013</v>
      </c>
      <c r="U491" s="1183" t="s">
        <v>2013</v>
      </c>
      <c r="V491" s="1183" t="s">
        <v>2013</v>
      </c>
      <c r="W491" s="1183" t="s">
        <v>2013</v>
      </c>
      <c r="X491" s="1183" t="s">
        <v>2013</v>
      </c>
      <c r="Y491" s="1183" t="s">
        <v>2011</v>
      </c>
      <c r="Z491" s="1183" t="s">
        <v>2013</v>
      </c>
      <c r="AA491" s="1183" t="s">
        <v>2013</v>
      </c>
      <c r="AB491" s="1183" t="s">
        <v>2013</v>
      </c>
      <c r="AC491" s="1183" t="s">
        <v>2010</v>
      </c>
      <c r="AD491" s="1183" t="s">
        <v>2013</v>
      </c>
      <c r="AE491" s="1183" t="s">
        <v>2013</v>
      </c>
      <c r="AF491" s="1183" t="s">
        <v>2013</v>
      </c>
      <c r="AG491" s="1183" t="s">
        <v>2010</v>
      </c>
      <c r="AH491" s="1183" t="s">
        <v>2013</v>
      </c>
      <c r="AI491" s="1183" t="s">
        <v>2013</v>
      </c>
      <c r="AJ491" s="1265" t="s">
        <v>2011</v>
      </c>
      <c r="AK491" s="1212"/>
      <c r="AL491" s="1194"/>
      <c r="AM491" s="1213"/>
      <c r="AN491" s="1214"/>
      <c r="AO491" s="3399"/>
      <c r="AP491" s="1112"/>
      <c r="AQ491" s="1116"/>
      <c r="AR491" s="1116"/>
    </row>
    <row r="492" spans="2:44" s="1242" customFormat="1">
      <c r="B492" s="3393"/>
      <c r="C492" s="3396"/>
      <c r="D492" s="1215" t="s">
        <v>1981</v>
      </c>
      <c r="E492" s="1187"/>
      <c r="F492" s="1256"/>
      <c r="G492" s="1207"/>
      <c r="H492" s="1207"/>
      <c r="I492" s="1207"/>
      <c r="J492" s="1207"/>
      <c r="K492" s="1207"/>
      <c r="L492" s="1207"/>
      <c r="M492" s="1207"/>
      <c r="N492" s="1207"/>
      <c r="O492" s="1207"/>
      <c r="P492" s="1207"/>
      <c r="Q492" s="1207"/>
      <c r="R492" s="1207"/>
      <c r="S492" s="1207"/>
      <c r="T492" s="1207"/>
      <c r="U492" s="1207"/>
      <c r="V492" s="1207"/>
      <c r="W492" s="1207"/>
      <c r="X492" s="1207"/>
      <c r="Y492" s="1207"/>
      <c r="Z492" s="1207"/>
      <c r="AA492" s="1207"/>
      <c r="AB492" s="1207"/>
      <c r="AC492" s="1207"/>
      <c r="AD492" s="1207"/>
      <c r="AE492" s="1207"/>
      <c r="AF492" s="1207"/>
      <c r="AG492" s="1207"/>
      <c r="AH492" s="1207"/>
      <c r="AI492" s="1207"/>
      <c r="AJ492" s="1270"/>
      <c r="AK492" s="1191">
        <f>IF(D492="","",COUNT($F$482:$AJ$482)-AL492)</f>
        <v>0</v>
      </c>
      <c r="AL492" s="1192">
        <f>IF(D492="","",AQ492+AR492)</f>
        <v>0</v>
      </c>
      <c r="AM492" s="1192">
        <f>IF(D492="","",COUNTIF(F492:AJ492,"休"))</f>
        <v>0</v>
      </c>
      <c r="AN492" s="1193" t="str">
        <f>IF(D492="","",IFERROR(ROUND(AM492/AK492,3),""))</f>
        <v/>
      </c>
      <c r="AO492" s="3399"/>
      <c r="AP492" s="1112"/>
      <c r="AQ492" s="1194">
        <f>+COUNTIF(F492:AJ492,"－")</f>
        <v>0</v>
      </c>
      <c r="AR492" s="1194">
        <f>+COUNTIF(F492:AJ492,"外")</f>
        <v>0</v>
      </c>
    </row>
    <row r="493" spans="2:44" s="1242" customFormat="1">
      <c r="B493" s="3393"/>
      <c r="C493" s="3396"/>
      <c r="D493" s="1195" t="s">
        <v>1982</v>
      </c>
      <c r="E493" s="1216"/>
      <c r="F493" s="1196"/>
      <c r="G493" s="1197"/>
      <c r="H493" s="1197"/>
      <c r="I493" s="1197"/>
      <c r="J493" s="1197"/>
      <c r="K493" s="1197"/>
      <c r="L493" s="1197"/>
      <c r="M493" s="1197"/>
      <c r="N493" s="1197"/>
      <c r="O493" s="1197"/>
      <c r="P493" s="1197"/>
      <c r="Q493" s="1197"/>
      <c r="R493" s="1197"/>
      <c r="S493" s="1197"/>
      <c r="T493" s="1197"/>
      <c r="U493" s="1197"/>
      <c r="V493" s="1197"/>
      <c r="W493" s="1197"/>
      <c r="X493" s="1197"/>
      <c r="Y493" s="1197"/>
      <c r="Z493" s="1197"/>
      <c r="AA493" s="1197"/>
      <c r="AB493" s="1197"/>
      <c r="AC493" s="1197"/>
      <c r="AD493" s="1197"/>
      <c r="AE493" s="1197"/>
      <c r="AF493" s="1197"/>
      <c r="AG493" s="1197"/>
      <c r="AH493" s="1197"/>
      <c r="AI493" s="1197"/>
      <c r="AJ493" s="1249"/>
      <c r="AK493" s="1191">
        <f t="shared" ref="AK493:AK495" si="340">IF(D493="","",COUNT($F$482:$AJ$482)-AL493)</f>
        <v>0</v>
      </c>
      <c r="AL493" s="1192">
        <f t="shared" ref="AL493:AL495" si="341">IF(D493="","",AQ493+AR493)</f>
        <v>0</v>
      </c>
      <c r="AM493" s="1192">
        <f t="shared" ref="AM493:AM495" si="342">IF(D493="","",COUNTIF(F493:AJ493,"休"))</f>
        <v>0</v>
      </c>
      <c r="AN493" s="1193" t="str">
        <f t="shared" ref="AN493:AN495" si="343">IF(D493="","",IFERROR(ROUND(AM493/AK493,3),""))</f>
        <v/>
      </c>
      <c r="AO493" s="3399"/>
      <c r="AP493" s="1112"/>
      <c r="AQ493" s="1194">
        <f>+COUNTIF(F493:AJ493,"－")</f>
        <v>0</v>
      </c>
      <c r="AR493" s="1194">
        <f>+COUNTIF(F493:AJ493,"外")</f>
        <v>0</v>
      </c>
    </row>
    <row r="494" spans="2:44" s="1242" customFormat="1">
      <c r="B494" s="3393"/>
      <c r="C494" s="3396"/>
      <c r="D494" s="1112"/>
      <c r="E494" s="1216"/>
      <c r="F494" s="1196"/>
      <c r="G494" s="1197"/>
      <c r="H494" s="1197"/>
      <c r="I494" s="1197"/>
      <c r="J494" s="1197"/>
      <c r="K494" s="1197"/>
      <c r="L494" s="1197"/>
      <c r="M494" s="1197"/>
      <c r="N494" s="1197"/>
      <c r="O494" s="1197"/>
      <c r="P494" s="1197"/>
      <c r="Q494" s="1197"/>
      <c r="R494" s="1197"/>
      <c r="S494" s="1197"/>
      <c r="T494" s="1197"/>
      <c r="U494" s="1197"/>
      <c r="V494" s="1197"/>
      <c r="W494" s="1197"/>
      <c r="X494" s="1197"/>
      <c r="Y494" s="1197"/>
      <c r="Z494" s="1197"/>
      <c r="AA494" s="1197"/>
      <c r="AB494" s="1197"/>
      <c r="AC494" s="1197"/>
      <c r="AD494" s="1197"/>
      <c r="AE494" s="1197"/>
      <c r="AF494" s="1197"/>
      <c r="AG494" s="1197"/>
      <c r="AH494" s="1197"/>
      <c r="AI494" s="1197"/>
      <c r="AJ494" s="1249"/>
      <c r="AK494" s="1191" t="str">
        <f t="shared" si="340"/>
        <v/>
      </c>
      <c r="AL494" s="1192" t="str">
        <f t="shared" si="341"/>
        <v/>
      </c>
      <c r="AM494" s="1192" t="str">
        <f t="shared" si="342"/>
        <v/>
      </c>
      <c r="AN494" s="1193" t="str">
        <f t="shared" si="343"/>
        <v/>
      </c>
      <c r="AO494" s="3399"/>
      <c r="AP494" s="1112"/>
      <c r="AQ494" s="1194">
        <f>+COUNTIF(F494:AJ494,"－")</f>
        <v>0</v>
      </c>
      <c r="AR494" s="1194">
        <f>+COUNTIF(F494:AJ494,"外")</f>
        <v>0</v>
      </c>
    </row>
    <row r="495" spans="2:44" s="1242" customFormat="1">
      <c r="B495" s="3393"/>
      <c r="C495" s="3397"/>
      <c r="D495" s="1217"/>
      <c r="E495" s="1218"/>
      <c r="F495" s="1268"/>
      <c r="G495" s="1257"/>
      <c r="H495" s="1257"/>
      <c r="I495" s="1257"/>
      <c r="J495" s="1257"/>
      <c r="K495" s="1257"/>
      <c r="L495" s="1257"/>
      <c r="M495" s="1257"/>
      <c r="N495" s="1257"/>
      <c r="O495" s="1257"/>
      <c r="P495" s="1257"/>
      <c r="Q495" s="1257"/>
      <c r="R495" s="1257"/>
      <c r="S495" s="1257"/>
      <c r="T495" s="1257"/>
      <c r="U495" s="1257"/>
      <c r="V495" s="1257"/>
      <c r="W495" s="1257"/>
      <c r="X495" s="1257"/>
      <c r="Y495" s="1257"/>
      <c r="Z495" s="1257"/>
      <c r="AA495" s="1257"/>
      <c r="AB495" s="1257"/>
      <c r="AC495" s="1257"/>
      <c r="AD495" s="1257"/>
      <c r="AE495" s="1257"/>
      <c r="AF495" s="1257"/>
      <c r="AG495" s="1257"/>
      <c r="AH495" s="1257"/>
      <c r="AI495" s="1257"/>
      <c r="AJ495" s="1269"/>
      <c r="AK495" s="1191" t="str">
        <f t="shared" si="340"/>
        <v/>
      </c>
      <c r="AL495" s="1192" t="str">
        <f t="shared" si="341"/>
        <v/>
      </c>
      <c r="AM495" s="1192" t="str">
        <f t="shared" si="342"/>
        <v/>
      </c>
      <c r="AN495" s="1193" t="str">
        <f t="shared" si="343"/>
        <v/>
      </c>
      <c r="AO495" s="3399"/>
      <c r="AP495" s="1112"/>
      <c r="AQ495" s="1194">
        <f>+COUNTIF(F495:AJ495,"－")</f>
        <v>0</v>
      </c>
      <c r="AR495" s="1194">
        <f>+COUNTIF(F495:AJ495,"外")</f>
        <v>0</v>
      </c>
    </row>
    <row r="496" spans="2:44" s="1242" customFormat="1" ht="15">
      <c r="B496" s="3393"/>
      <c r="C496" s="3395" t="s">
        <v>860</v>
      </c>
      <c r="D496" s="1180" t="s">
        <v>1972</v>
      </c>
      <c r="E496" s="1220" t="s">
        <v>1994</v>
      </c>
      <c r="F496" s="1182" t="s">
        <v>891</v>
      </c>
      <c r="G496" s="1183" t="s">
        <v>891</v>
      </c>
      <c r="H496" s="1183" t="s">
        <v>891</v>
      </c>
      <c r="I496" s="1183" t="s">
        <v>891</v>
      </c>
      <c r="J496" s="1183" t="s">
        <v>891</v>
      </c>
      <c r="K496" s="1183" t="s">
        <v>891</v>
      </c>
      <c r="L496" s="1183" t="s">
        <v>891</v>
      </c>
      <c r="M496" s="1183" t="s">
        <v>891</v>
      </c>
      <c r="N496" s="1183" t="s">
        <v>891</v>
      </c>
      <c r="O496" s="1183" t="s">
        <v>891</v>
      </c>
      <c r="P496" s="1183" t="s">
        <v>891</v>
      </c>
      <c r="Q496" s="1183" t="s">
        <v>891</v>
      </c>
      <c r="R496" s="1183" t="s">
        <v>891</v>
      </c>
      <c r="S496" s="1183" t="s">
        <v>891</v>
      </c>
      <c r="T496" s="1183" t="s">
        <v>891</v>
      </c>
      <c r="U496" s="1183" t="s">
        <v>891</v>
      </c>
      <c r="V496" s="1183" t="s">
        <v>891</v>
      </c>
      <c r="W496" s="1183" t="s">
        <v>891</v>
      </c>
      <c r="X496" s="1183" t="s">
        <v>891</v>
      </c>
      <c r="Y496" s="1183" t="s">
        <v>891</v>
      </c>
      <c r="Z496" s="1183" t="s">
        <v>891</v>
      </c>
      <c r="AA496" s="1183" t="s">
        <v>891</v>
      </c>
      <c r="AB496" s="1183" t="s">
        <v>891</v>
      </c>
      <c r="AC496" s="1183" t="s">
        <v>891</v>
      </c>
      <c r="AD496" s="1183" t="s">
        <v>891</v>
      </c>
      <c r="AE496" s="1183" t="s">
        <v>891</v>
      </c>
      <c r="AF496" s="1183" t="s">
        <v>891</v>
      </c>
      <c r="AG496" s="1183" t="s">
        <v>891</v>
      </c>
      <c r="AH496" s="1183" t="s">
        <v>891</v>
      </c>
      <c r="AI496" s="1183" t="s">
        <v>891</v>
      </c>
      <c r="AJ496" s="1265" t="s">
        <v>891</v>
      </c>
      <c r="AK496" s="1212"/>
      <c r="AL496" s="1194"/>
      <c r="AM496" s="1221"/>
      <c r="AN496" s="1214"/>
      <c r="AO496" s="3399"/>
      <c r="AP496" s="1112"/>
      <c r="AQ496" s="1116"/>
      <c r="AR496" s="1116"/>
    </row>
    <row r="497" spans="2:44" s="1242" customFormat="1">
      <c r="B497" s="3393"/>
      <c r="C497" s="3396"/>
      <c r="D497" s="1222" t="s">
        <v>1982</v>
      </c>
      <c r="E497" s="1187"/>
      <c r="F497" s="1256"/>
      <c r="G497" s="1207"/>
      <c r="H497" s="1207"/>
      <c r="I497" s="1207"/>
      <c r="J497" s="1207"/>
      <c r="K497" s="1207"/>
      <c r="L497" s="1207"/>
      <c r="M497" s="1207"/>
      <c r="N497" s="1207"/>
      <c r="O497" s="1207"/>
      <c r="P497" s="1207"/>
      <c r="Q497" s="1207"/>
      <c r="R497" s="1207"/>
      <c r="S497" s="1207"/>
      <c r="T497" s="1207"/>
      <c r="U497" s="1207"/>
      <c r="V497" s="1207"/>
      <c r="W497" s="1207"/>
      <c r="X497" s="1207"/>
      <c r="Y497" s="1207"/>
      <c r="Z497" s="1207"/>
      <c r="AA497" s="1207"/>
      <c r="AB497" s="1207"/>
      <c r="AC497" s="1207"/>
      <c r="AD497" s="1207"/>
      <c r="AE497" s="1207"/>
      <c r="AF497" s="1207"/>
      <c r="AG497" s="1207"/>
      <c r="AH497" s="1207"/>
      <c r="AI497" s="1207"/>
      <c r="AJ497" s="1270"/>
      <c r="AK497" s="1191">
        <f>IF(D497="","",COUNT($F$482:$AJ$482)-AL497)</f>
        <v>0</v>
      </c>
      <c r="AL497" s="1192">
        <f>IF(D497="","",AQ497+AR497)</f>
        <v>0</v>
      </c>
      <c r="AM497" s="1192">
        <f>IF(D497="","",COUNTIF(F497:AJ497,"休"))</f>
        <v>0</v>
      </c>
      <c r="AN497" s="1193" t="str">
        <f>IF(D497="","",IFERROR(ROUND(AM497/AK497,3),""))</f>
        <v/>
      </c>
      <c r="AO497" s="3399"/>
      <c r="AP497" s="1112"/>
      <c r="AQ497" s="1194">
        <f>+COUNTIF(F497:AJ497,"－")</f>
        <v>0</v>
      </c>
      <c r="AR497" s="1194">
        <f>+COUNTIF(F497:AJ497,"外")</f>
        <v>0</v>
      </c>
    </row>
    <row r="498" spans="2:44" s="1242" customFormat="1">
      <c r="B498" s="3393"/>
      <c r="C498" s="3396"/>
      <c r="D498" s="1112"/>
      <c r="E498" s="1216"/>
      <c r="F498" s="1196"/>
      <c r="G498" s="1197"/>
      <c r="H498" s="1197"/>
      <c r="I498" s="1197"/>
      <c r="J498" s="1197"/>
      <c r="K498" s="1197"/>
      <c r="L498" s="1197"/>
      <c r="M498" s="1197"/>
      <c r="N498" s="1197"/>
      <c r="O498" s="1197"/>
      <c r="P498" s="1197"/>
      <c r="Q498" s="1197"/>
      <c r="R498" s="1197"/>
      <c r="S498" s="1197"/>
      <c r="T498" s="1197"/>
      <c r="U498" s="1197"/>
      <c r="V498" s="1197"/>
      <c r="W498" s="1197"/>
      <c r="X498" s="1197"/>
      <c r="Y498" s="1197"/>
      <c r="Z498" s="1197"/>
      <c r="AA498" s="1197"/>
      <c r="AB498" s="1197"/>
      <c r="AC498" s="1197"/>
      <c r="AD498" s="1197"/>
      <c r="AE498" s="1197"/>
      <c r="AF498" s="1197"/>
      <c r="AG498" s="1197"/>
      <c r="AH498" s="1197"/>
      <c r="AI498" s="1197"/>
      <c r="AJ498" s="1249"/>
      <c r="AK498" s="1191" t="str">
        <f t="shared" ref="AK498:AK500" si="344">IF(D498="","",COUNT($F$482:$AJ$482)-AL498)</f>
        <v/>
      </c>
      <c r="AL498" s="1192" t="str">
        <f t="shared" ref="AL498:AL500" si="345">IF(D498="","",AQ498+AR498)</f>
        <v/>
      </c>
      <c r="AM498" s="1192" t="str">
        <f t="shared" ref="AM498:AM500" si="346">IF(D498="","",COUNTIF(F498:AJ498,"休"))</f>
        <v/>
      </c>
      <c r="AN498" s="1193" t="str">
        <f t="shared" ref="AN498:AN500" si="347">IF(D498="","",IFERROR(ROUND(AM498/AK498,3),""))</f>
        <v/>
      </c>
      <c r="AO498" s="3399"/>
      <c r="AP498" s="1112"/>
      <c r="AQ498" s="1194">
        <f>+COUNTIF(F498:AJ498,"－")</f>
        <v>0</v>
      </c>
      <c r="AR498" s="1194">
        <f>+COUNTIF(F498:AJ498,"外")</f>
        <v>0</v>
      </c>
    </row>
    <row r="499" spans="2:44" s="1242" customFormat="1">
      <c r="B499" s="3393"/>
      <c r="C499" s="3396"/>
      <c r="D499" s="1224"/>
      <c r="E499" s="1216"/>
      <c r="F499" s="1196"/>
      <c r="G499" s="1197"/>
      <c r="H499" s="1197"/>
      <c r="I499" s="1197"/>
      <c r="J499" s="1197"/>
      <c r="K499" s="1197"/>
      <c r="L499" s="1197"/>
      <c r="M499" s="1197"/>
      <c r="N499" s="1197"/>
      <c r="O499" s="1197"/>
      <c r="P499" s="1197"/>
      <c r="Q499" s="1197"/>
      <c r="R499" s="1197"/>
      <c r="S499" s="1197"/>
      <c r="T499" s="1197"/>
      <c r="U499" s="1197"/>
      <c r="V499" s="1197"/>
      <c r="W499" s="1197"/>
      <c r="X499" s="1197"/>
      <c r="Y499" s="1197"/>
      <c r="Z499" s="1197"/>
      <c r="AA499" s="1197"/>
      <c r="AB499" s="1197"/>
      <c r="AC499" s="1197"/>
      <c r="AD499" s="1197"/>
      <c r="AE499" s="1197"/>
      <c r="AF499" s="1197"/>
      <c r="AG499" s="1197"/>
      <c r="AH499" s="1197"/>
      <c r="AI499" s="1197"/>
      <c r="AJ499" s="1249"/>
      <c r="AK499" s="1191" t="str">
        <f t="shared" si="344"/>
        <v/>
      </c>
      <c r="AL499" s="1192" t="str">
        <f t="shared" si="345"/>
        <v/>
      </c>
      <c r="AM499" s="1192" t="str">
        <f t="shared" si="346"/>
        <v/>
      </c>
      <c r="AN499" s="1193" t="str">
        <f t="shared" si="347"/>
        <v/>
      </c>
      <c r="AO499" s="3399"/>
      <c r="AP499" s="1112"/>
      <c r="AQ499" s="1194">
        <f>+COUNTIF(F499:AJ499,"－")</f>
        <v>0</v>
      </c>
      <c r="AR499" s="1194">
        <f>+COUNTIF(F499:AJ499,"外")</f>
        <v>0</v>
      </c>
    </row>
    <row r="500" spans="2:44" s="1242" customFormat="1" ht="14.25" thickBot="1">
      <c r="B500" s="3394"/>
      <c r="C500" s="3397"/>
      <c r="D500" s="1217"/>
      <c r="E500" s="1218"/>
      <c r="F500" s="1268"/>
      <c r="G500" s="1257"/>
      <c r="H500" s="1257"/>
      <c r="I500" s="1257"/>
      <c r="J500" s="1257"/>
      <c r="K500" s="1257"/>
      <c r="L500" s="1257"/>
      <c r="M500" s="1257"/>
      <c r="N500" s="1257"/>
      <c r="O500" s="1257"/>
      <c r="P500" s="1257"/>
      <c r="Q500" s="1257"/>
      <c r="R500" s="1257"/>
      <c r="S500" s="1257"/>
      <c r="T500" s="1257"/>
      <c r="U500" s="1257"/>
      <c r="V500" s="1257"/>
      <c r="W500" s="1257"/>
      <c r="X500" s="1257"/>
      <c r="Y500" s="1257"/>
      <c r="Z500" s="1257"/>
      <c r="AA500" s="1257"/>
      <c r="AB500" s="1257"/>
      <c r="AC500" s="1257"/>
      <c r="AD500" s="1257"/>
      <c r="AE500" s="1257"/>
      <c r="AF500" s="1257"/>
      <c r="AG500" s="1257"/>
      <c r="AH500" s="1257"/>
      <c r="AI500" s="1257"/>
      <c r="AJ500" s="1269"/>
      <c r="AK500" s="1227" t="str">
        <f t="shared" si="344"/>
        <v/>
      </c>
      <c r="AL500" s="1209" t="str">
        <f t="shared" si="345"/>
        <v/>
      </c>
      <c r="AM500" s="1209" t="str">
        <f t="shared" si="346"/>
        <v/>
      </c>
      <c r="AN500" s="1193" t="str">
        <f t="shared" si="347"/>
        <v/>
      </c>
      <c r="AO500" s="3400"/>
      <c r="AP500" s="1112"/>
      <c r="AQ500" s="1194">
        <f>+COUNTIF(F500:AJ500,"－")</f>
        <v>0</v>
      </c>
      <c r="AR500" s="1194">
        <f>+COUNTIF(F500:AJ500,"外")</f>
        <v>0</v>
      </c>
    </row>
    <row r="501" spans="2:44" s="1242" customFormat="1" ht="14.25" thickBot="1">
      <c r="B501" s="1229"/>
      <c r="C501" s="1230"/>
      <c r="D501" s="1224"/>
      <c r="E501" s="1166"/>
      <c r="F501" s="1190"/>
      <c r="G501" s="1190"/>
      <c r="H501" s="1190"/>
      <c r="I501" s="1190"/>
      <c r="J501" s="1190"/>
      <c r="K501" s="1190"/>
      <c r="L501" s="1190"/>
      <c r="M501" s="1190"/>
      <c r="N501" s="1190"/>
      <c r="O501" s="1190"/>
      <c r="P501" s="1190"/>
      <c r="Q501" s="1190"/>
      <c r="R501" s="1190"/>
      <c r="S501" s="1190"/>
      <c r="T501" s="1190"/>
      <c r="U501" s="1190"/>
      <c r="V501" s="1190"/>
      <c r="W501" s="1190"/>
      <c r="X501" s="1190"/>
      <c r="Y501" s="1190"/>
      <c r="Z501" s="1190"/>
      <c r="AA501" s="1190"/>
      <c r="AB501" s="1190"/>
      <c r="AC501" s="1190"/>
      <c r="AD501" s="1190"/>
      <c r="AE501" s="1190"/>
      <c r="AF501" s="1190"/>
      <c r="AG501" s="1190"/>
      <c r="AH501" s="1190"/>
      <c r="AI501" s="1190"/>
      <c r="AJ501" s="1190"/>
      <c r="AK501" s="1231"/>
      <c r="AL501" s="1232"/>
      <c r="AM501" s="1232"/>
      <c r="AN501" s="1233" t="s">
        <v>1998</v>
      </c>
      <c r="AO501" s="1234" t="e">
        <f>IF(AO485&gt;=0.285,"OK","NG")</f>
        <v>#DIV/0!</v>
      </c>
      <c r="AP501" s="1112"/>
      <c r="AQ501" s="1232"/>
      <c r="AR501" s="1232"/>
    </row>
    <row r="503" spans="2:44" hidden="1">
      <c r="F503" s="1113" t="e">
        <f>YEAR(F506)</f>
        <v>#VALUE!</v>
      </c>
      <c r="G503" s="1113" t="e">
        <f>MONTH(F506)</f>
        <v>#VALUE!</v>
      </c>
    </row>
    <row r="504" spans="2:44">
      <c r="B504" s="3401"/>
      <c r="C504" s="3402"/>
      <c r="D504" s="3403"/>
      <c r="E504" s="1236" t="s">
        <v>1986</v>
      </c>
      <c r="F504" s="3410" t="e">
        <f>F506</f>
        <v>#VALUE!</v>
      </c>
      <c r="G504" s="3411"/>
      <c r="H504" s="3411"/>
      <c r="I504" s="3411"/>
      <c r="J504" s="3411"/>
      <c r="K504" s="3411"/>
      <c r="L504" s="3411"/>
      <c r="M504" s="3411"/>
      <c r="N504" s="3411"/>
      <c r="O504" s="3411"/>
      <c r="P504" s="3411"/>
      <c r="Q504" s="3411"/>
      <c r="R504" s="3411"/>
      <c r="S504" s="3411"/>
      <c r="T504" s="3411"/>
      <c r="U504" s="3411"/>
      <c r="V504" s="3411"/>
      <c r="W504" s="3411"/>
      <c r="X504" s="3411"/>
      <c r="Y504" s="3411"/>
      <c r="Z504" s="3411"/>
      <c r="AA504" s="3411"/>
      <c r="AB504" s="3411"/>
      <c r="AC504" s="3411"/>
      <c r="AD504" s="3411"/>
      <c r="AE504" s="3411"/>
      <c r="AF504" s="3411"/>
      <c r="AG504" s="3411"/>
      <c r="AH504" s="3411"/>
      <c r="AI504" s="3411"/>
      <c r="AJ504" s="3411"/>
      <c r="AK504" s="3413" t="s">
        <v>861</v>
      </c>
      <c r="AL504" s="3416" t="s">
        <v>862</v>
      </c>
      <c r="AM504" s="3419" t="s">
        <v>854</v>
      </c>
      <c r="AN504" s="3367" t="s">
        <v>1987</v>
      </c>
      <c r="AO504" s="3365" t="s">
        <v>1988</v>
      </c>
      <c r="AQ504" s="3388" t="s">
        <v>2009</v>
      </c>
      <c r="AR504" s="3388" t="s">
        <v>890</v>
      </c>
    </row>
    <row r="505" spans="2:44" hidden="1">
      <c r="B505" s="3404"/>
      <c r="C505" s="3405"/>
      <c r="D505" s="3406"/>
      <c r="E505" s="1237"/>
      <c r="F505" s="1173" t="e">
        <f>DATE($F503,$G503,1)</f>
        <v>#VALUE!</v>
      </c>
      <c r="G505" s="1173" t="e">
        <f t="shared" ref="G505:AJ505" si="348">F505+1</f>
        <v>#VALUE!</v>
      </c>
      <c r="H505" s="1173" t="e">
        <f t="shared" si="348"/>
        <v>#VALUE!</v>
      </c>
      <c r="I505" s="1173" t="e">
        <f t="shared" si="348"/>
        <v>#VALUE!</v>
      </c>
      <c r="J505" s="1173" t="e">
        <f t="shared" si="348"/>
        <v>#VALUE!</v>
      </c>
      <c r="K505" s="1173" t="e">
        <f t="shared" si="348"/>
        <v>#VALUE!</v>
      </c>
      <c r="L505" s="1173" t="e">
        <f t="shared" si="348"/>
        <v>#VALUE!</v>
      </c>
      <c r="M505" s="1173" t="e">
        <f t="shared" si="348"/>
        <v>#VALUE!</v>
      </c>
      <c r="N505" s="1173" t="e">
        <f t="shared" si="348"/>
        <v>#VALUE!</v>
      </c>
      <c r="O505" s="1173" t="e">
        <f t="shared" si="348"/>
        <v>#VALUE!</v>
      </c>
      <c r="P505" s="1173" t="e">
        <f t="shared" si="348"/>
        <v>#VALUE!</v>
      </c>
      <c r="Q505" s="1173" t="e">
        <f t="shared" si="348"/>
        <v>#VALUE!</v>
      </c>
      <c r="R505" s="1173" t="e">
        <f t="shared" si="348"/>
        <v>#VALUE!</v>
      </c>
      <c r="S505" s="1173" t="e">
        <f t="shared" si="348"/>
        <v>#VALUE!</v>
      </c>
      <c r="T505" s="1173" t="e">
        <f t="shared" si="348"/>
        <v>#VALUE!</v>
      </c>
      <c r="U505" s="1173" t="e">
        <f t="shared" si="348"/>
        <v>#VALUE!</v>
      </c>
      <c r="V505" s="1173" t="e">
        <f t="shared" si="348"/>
        <v>#VALUE!</v>
      </c>
      <c r="W505" s="1173" t="e">
        <f t="shared" si="348"/>
        <v>#VALUE!</v>
      </c>
      <c r="X505" s="1173" t="e">
        <f t="shared" si="348"/>
        <v>#VALUE!</v>
      </c>
      <c r="Y505" s="1173" t="e">
        <f t="shared" si="348"/>
        <v>#VALUE!</v>
      </c>
      <c r="Z505" s="1173" t="e">
        <f t="shared" si="348"/>
        <v>#VALUE!</v>
      </c>
      <c r="AA505" s="1173" t="e">
        <f t="shared" si="348"/>
        <v>#VALUE!</v>
      </c>
      <c r="AB505" s="1173" t="e">
        <f t="shared" si="348"/>
        <v>#VALUE!</v>
      </c>
      <c r="AC505" s="1173" t="e">
        <f t="shared" si="348"/>
        <v>#VALUE!</v>
      </c>
      <c r="AD505" s="1173" t="e">
        <f t="shared" si="348"/>
        <v>#VALUE!</v>
      </c>
      <c r="AE505" s="1173" t="e">
        <f t="shared" si="348"/>
        <v>#VALUE!</v>
      </c>
      <c r="AF505" s="1173" t="e">
        <f t="shared" si="348"/>
        <v>#VALUE!</v>
      </c>
      <c r="AG505" s="1173" t="e">
        <f t="shared" si="348"/>
        <v>#VALUE!</v>
      </c>
      <c r="AH505" s="1173" t="e">
        <f t="shared" si="348"/>
        <v>#VALUE!</v>
      </c>
      <c r="AI505" s="1173" t="e">
        <f t="shared" si="348"/>
        <v>#VALUE!</v>
      </c>
      <c r="AJ505" s="1173" t="e">
        <f t="shared" si="348"/>
        <v>#VALUE!</v>
      </c>
      <c r="AK505" s="3414"/>
      <c r="AL505" s="3417"/>
      <c r="AM505" s="3420"/>
      <c r="AN505" s="3367"/>
      <c r="AO505" s="3365"/>
      <c r="AQ505" s="3388"/>
      <c r="AR505" s="3388"/>
    </row>
    <row r="506" spans="2:44">
      <c r="B506" s="3404"/>
      <c r="C506" s="3405"/>
      <c r="D506" s="3406"/>
      <c r="E506" s="1238" t="s">
        <v>1990</v>
      </c>
      <c r="F506" s="1239" t="e">
        <f>IF(EDATE(F481,1)&gt;$F$7,"",EDATE(F481,1))</f>
        <v>#VALUE!</v>
      </c>
      <c r="G506" s="1173" t="e">
        <f t="shared" ref="G506:AJ506" si="349">IF(G505&gt;$F$7,"",IF(F506=EOMONTH(DATE($F503,$G503,1),0),"",IF(F506="","",F506+1)))</f>
        <v>#VALUE!</v>
      </c>
      <c r="H506" s="1173" t="e">
        <f t="shared" si="349"/>
        <v>#VALUE!</v>
      </c>
      <c r="I506" s="1173" t="e">
        <f t="shared" si="349"/>
        <v>#VALUE!</v>
      </c>
      <c r="J506" s="1173" t="e">
        <f t="shared" si="349"/>
        <v>#VALUE!</v>
      </c>
      <c r="K506" s="1173" t="e">
        <f t="shared" si="349"/>
        <v>#VALUE!</v>
      </c>
      <c r="L506" s="1173" t="e">
        <f t="shared" si="349"/>
        <v>#VALUE!</v>
      </c>
      <c r="M506" s="1173" t="e">
        <f t="shared" si="349"/>
        <v>#VALUE!</v>
      </c>
      <c r="N506" s="1173" t="e">
        <f t="shared" si="349"/>
        <v>#VALUE!</v>
      </c>
      <c r="O506" s="1173" t="e">
        <f t="shared" si="349"/>
        <v>#VALUE!</v>
      </c>
      <c r="P506" s="1173" t="e">
        <f t="shared" si="349"/>
        <v>#VALUE!</v>
      </c>
      <c r="Q506" s="1173" t="e">
        <f t="shared" si="349"/>
        <v>#VALUE!</v>
      </c>
      <c r="R506" s="1173" t="e">
        <f t="shared" si="349"/>
        <v>#VALUE!</v>
      </c>
      <c r="S506" s="1173" t="e">
        <f t="shared" si="349"/>
        <v>#VALUE!</v>
      </c>
      <c r="T506" s="1173" t="e">
        <f t="shared" si="349"/>
        <v>#VALUE!</v>
      </c>
      <c r="U506" s="1173" t="e">
        <f t="shared" si="349"/>
        <v>#VALUE!</v>
      </c>
      <c r="V506" s="1173" t="e">
        <f t="shared" si="349"/>
        <v>#VALUE!</v>
      </c>
      <c r="W506" s="1173" t="e">
        <f t="shared" si="349"/>
        <v>#VALUE!</v>
      </c>
      <c r="X506" s="1173" t="e">
        <f t="shared" si="349"/>
        <v>#VALUE!</v>
      </c>
      <c r="Y506" s="1173" t="e">
        <f t="shared" si="349"/>
        <v>#VALUE!</v>
      </c>
      <c r="Z506" s="1173" t="e">
        <f t="shared" si="349"/>
        <v>#VALUE!</v>
      </c>
      <c r="AA506" s="1173" t="e">
        <f t="shared" si="349"/>
        <v>#VALUE!</v>
      </c>
      <c r="AB506" s="1173" t="e">
        <f t="shared" si="349"/>
        <v>#VALUE!</v>
      </c>
      <c r="AC506" s="1173" t="e">
        <f t="shared" si="349"/>
        <v>#VALUE!</v>
      </c>
      <c r="AD506" s="1173" t="e">
        <f t="shared" si="349"/>
        <v>#VALUE!</v>
      </c>
      <c r="AE506" s="1173" t="e">
        <f t="shared" si="349"/>
        <v>#VALUE!</v>
      </c>
      <c r="AF506" s="1173" t="e">
        <f t="shared" si="349"/>
        <v>#VALUE!</v>
      </c>
      <c r="AG506" s="1173" t="e">
        <f t="shared" si="349"/>
        <v>#VALUE!</v>
      </c>
      <c r="AH506" s="1173" t="e">
        <f t="shared" si="349"/>
        <v>#VALUE!</v>
      </c>
      <c r="AI506" s="1173" t="e">
        <f t="shared" si="349"/>
        <v>#VALUE!</v>
      </c>
      <c r="AJ506" s="1173" t="e">
        <f t="shared" si="349"/>
        <v>#VALUE!</v>
      </c>
      <c r="AK506" s="3414"/>
      <c r="AL506" s="3417"/>
      <c r="AM506" s="3420"/>
      <c r="AN506" s="3367"/>
      <c r="AO506" s="3365"/>
      <c r="AQ506" s="3388"/>
      <c r="AR506" s="3388"/>
    </row>
    <row r="507" spans="2:44" s="1242" customFormat="1">
      <c r="B507" s="3407"/>
      <c r="C507" s="3408"/>
      <c r="D507" s="3409"/>
      <c r="E507" s="1240" t="s">
        <v>846</v>
      </c>
      <c r="F507" s="1241" t="str">
        <f>IFERROR(TEXT(WEEKDAY(+F506),"aaa"),"")</f>
        <v/>
      </c>
      <c r="G507" s="1241" t="str">
        <f t="shared" ref="G507:AJ507" si="350">IFERROR(TEXT(WEEKDAY(+G506),"aaa"),"")</f>
        <v/>
      </c>
      <c r="H507" s="1241" t="str">
        <f t="shared" si="350"/>
        <v/>
      </c>
      <c r="I507" s="1241" t="str">
        <f t="shared" si="350"/>
        <v/>
      </c>
      <c r="J507" s="1241" t="str">
        <f t="shared" si="350"/>
        <v/>
      </c>
      <c r="K507" s="1241" t="str">
        <f t="shared" si="350"/>
        <v/>
      </c>
      <c r="L507" s="1241" t="str">
        <f t="shared" si="350"/>
        <v/>
      </c>
      <c r="M507" s="1241" t="str">
        <f t="shared" si="350"/>
        <v/>
      </c>
      <c r="N507" s="1241" t="str">
        <f t="shared" si="350"/>
        <v/>
      </c>
      <c r="O507" s="1241" t="str">
        <f t="shared" si="350"/>
        <v/>
      </c>
      <c r="P507" s="1241" t="str">
        <f t="shared" si="350"/>
        <v/>
      </c>
      <c r="Q507" s="1241" t="str">
        <f t="shared" si="350"/>
        <v/>
      </c>
      <c r="R507" s="1241" t="str">
        <f t="shared" si="350"/>
        <v/>
      </c>
      <c r="S507" s="1241" t="str">
        <f t="shared" si="350"/>
        <v/>
      </c>
      <c r="T507" s="1241" t="str">
        <f t="shared" si="350"/>
        <v/>
      </c>
      <c r="U507" s="1241" t="str">
        <f t="shared" si="350"/>
        <v/>
      </c>
      <c r="V507" s="1241" t="str">
        <f t="shared" si="350"/>
        <v/>
      </c>
      <c r="W507" s="1241" t="str">
        <f t="shared" si="350"/>
        <v/>
      </c>
      <c r="X507" s="1241" t="str">
        <f t="shared" si="350"/>
        <v/>
      </c>
      <c r="Y507" s="1241" t="str">
        <f t="shared" si="350"/>
        <v/>
      </c>
      <c r="Z507" s="1241" t="str">
        <f t="shared" si="350"/>
        <v/>
      </c>
      <c r="AA507" s="1241" t="str">
        <f t="shared" si="350"/>
        <v/>
      </c>
      <c r="AB507" s="1241" t="str">
        <f t="shared" si="350"/>
        <v/>
      </c>
      <c r="AC507" s="1241" t="str">
        <f t="shared" si="350"/>
        <v/>
      </c>
      <c r="AD507" s="1241" t="str">
        <f t="shared" si="350"/>
        <v/>
      </c>
      <c r="AE507" s="1241" t="str">
        <f t="shared" si="350"/>
        <v/>
      </c>
      <c r="AF507" s="1241" t="str">
        <f t="shared" si="350"/>
        <v/>
      </c>
      <c r="AG507" s="1241" t="str">
        <f t="shared" si="350"/>
        <v/>
      </c>
      <c r="AH507" s="1241" t="str">
        <f t="shared" si="350"/>
        <v/>
      </c>
      <c r="AI507" s="1241" t="str">
        <f t="shared" si="350"/>
        <v/>
      </c>
      <c r="AJ507" s="1241" t="str">
        <f t="shared" si="350"/>
        <v/>
      </c>
      <c r="AK507" s="3414"/>
      <c r="AL507" s="3417"/>
      <c r="AM507" s="3420"/>
      <c r="AN507" s="3367"/>
      <c r="AO507" s="3365"/>
      <c r="AP507" s="1112"/>
      <c r="AQ507" s="3388"/>
      <c r="AR507" s="3388"/>
    </row>
    <row r="508" spans="2:44" s="1242" customFormat="1" ht="21" customHeight="1">
      <c r="B508" s="1243" t="s">
        <v>1991</v>
      </c>
      <c r="C508" s="1244" t="s">
        <v>1971</v>
      </c>
      <c r="D508" s="1180" t="s">
        <v>2000</v>
      </c>
      <c r="E508" s="1181" t="s">
        <v>1994</v>
      </c>
      <c r="F508" s="1182" t="s">
        <v>891</v>
      </c>
      <c r="G508" s="1183" t="s">
        <v>891</v>
      </c>
      <c r="H508" s="1183" t="s">
        <v>891</v>
      </c>
      <c r="I508" s="1183" t="s">
        <v>891</v>
      </c>
      <c r="J508" s="1183" t="s">
        <v>891</v>
      </c>
      <c r="K508" s="1183" t="s">
        <v>891</v>
      </c>
      <c r="L508" s="1183" t="s">
        <v>891</v>
      </c>
      <c r="M508" s="1183" t="s">
        <v>891</v>
      </c>
      <c r="N508" s="1183" t="s">
        <v>891</v>
      </c>
      <c r="O508" s="1183" t="s">
        <v>891</v>
      </c>
      <c r="P508" s="1183" t="s">
        <v>891</v>
      </c>
      <c r="Q508" s="1183" t="s">
        <v>891</v>
      </c>
      <c r="R508" s="1183" t="s">
        <v>891</v>
      </c>
      <c r="S508" s="1183" t="s">
        <v>891</v>
      </c>
      <c r="T508" s="1183" t="s">
        <v>891</v>
      </c>
      <c r="U508" s="1183" t="s">
        <v>891</v>
      </c>
      <c r="V508" s="1183" t="s">
        <v>891</v>
      </c>
      <c r="W508" s="1183" t="s">
        <v>891</v>
      </c>
      <c r="X508" s="1183" t="s">
        <v>891</v>
      </c>
      <c r="Y508" s="1183" t="s">
        <v>891</v>
      </c>
      <c r="Z508" s="1183" t="s">
        <v>891</v>
      </c>
      <c r="AA508" s="1183" t="s">
        <v>891</v>
      </c>
      <c r="AB508" s="1183" t="s">
        <v>891</v>
      </c>
      <c r="AC508" s="1183" t="s">
        <v>891</v>
      </c>
      <c r="AD508" s="1183" t="s">
        <v>891</v>
      </c>
      <c r="AE508" s="1183" t="s">
        <v>891</v>
      </c>
      <c r="AF508" s="1183" t="s">
        <v>891</v>
      </c>
      <c r="AG508" s="1183" t="s">
        <v>891</v>
      </c>
      <c r="AH508" s="1183" t="s">
        <v>891</v>
      </c>
      <c r="AI508" s="1183" t="s">
        <v>891</v>
      </c>
      <c r="AJ508" s="1265" t="s">
        <v>891</v>
      </c>
      <c r="AK508" s="3415"/>
      <c r="AL508" s="3418"/>
      <c r="AM508" s="3421"/>
      <c r="AN508" s="1185" t="s">
        <v>2004</v>
      </c>
      <c r="AO508" s="1184" t="s">
        <v>889</v>
      </c>
      <c r="AP508" s="1112"/>
      <c r="AQ508" s="3389"/>
      <c r="AR508" s="3389"/>
    </row>
    <row r="509" spans="2:44" s="1242" customFormat="1" ht="13.5" customHeight="1">
      <c r="B509" s="3392" t="s">
        <v>856</v>
      </c>
      <c r="C509" s="3395" t="s">
        <v>857</v>
      </c>
      <c r="D509" s="1186" t="s">
        <v>1981</v>
      </c>
      <c r="E509" s="1187"/>
      <c r="F509" s="1266"/>
      <c r="G509" s="1252"/>
      <c r="H509" s="1252"/>
      <c r="I509" s="1252"/>
      <c r="J509" s="1252"/>
      <c r="K509" s="1252"/>
      <c r="L509" s="1252"/>
      <c r="M509" s="1252"/>
      <c r="N509" s="1252"/>
      <c r="O509" s="1252"/>
      <c r="P509" s="1252"/>
      <c r="Q509" s="1252"/>
      <c r="R509" s="1252"/>
      <c r="S509" s="1252"/>
      <c r="T509" s="1252"/>
      <c r="U509" s="1252"/>
      <c r="V509" s="1252"/>
      <c r="W509" s="1252"/>
      <c r="X509" s="1252"/>
      <c r="Y509" s="1252"/>
      <c r="Z509" s="1252"/>
      <c r="AA509" s="1252"/>
      <c r="AB509" s="1252"/>
      <c r="AC509" s="1252"/>
      <c r="AD509" s="1252"/>
      <c r="AE509" s="1252"/>
      <c r="AF509" s="1252"/>
      <c r="AG509" s="1252"/>
      <c r="AH509" s="1252"/>
      <c r="AI509" s="1252"/>
      <c r="AJ509" s="1267"/>
      <c r="AK509" s="1191">
        <f>IF(D509="","",COUNT($F$506:$AJ$506)-AL509)</f>
        <v>0</v>
      </c>
      <c r="AL509" s="1192">
        <f>IF(D509="","",AQ509+AR509)</f>
        <v>0</v>
      </c>
      <c r="AM509" s="1192">
        <f>IF(D509="","",COUNTIF(F509:AJ509,"休"))</f>
        <v>0</v>
      </c>
      <c r="AN509" s="1193" t="str">
        <f>IF(D509="","",IFERROR(ROUND(AM509/AK509,3),""))</f>
        <v/>
      </c>
      <c r="AO509" s="3398" t="e">
        <f>ROUND(AVERAGE(AN509:AN524),3)</f>
        <v>#DIV/0!</v>
      </c>
      <c r="AP509" s="1112"/>
      <c r="AQ509" s="1194">
        <f>+COUNTIF(F509:AJ509,"－")</f>
        <v>0</v>
      </c>
      <c r="AR509" s="1194">
        <f>+COUNTIF(F509:AJ509,"外")</f>
        <v>0</v>
      </c>
    </row>
    <row r="510" spans="2:44" s="1242" customFormat="1" ht="13.5" customHeight="1">
      <c r="B510" s="3393"/>
      <c r="C510" s="3396"/>
      <c r="D510" s="1195" t="s">
        <v>1982</v>
      </c>
      <c r="E510" s="1187"/>
      <c r="F510" s="1196"/>
      <c r="G510" s="1197"/>
      <c r="H510" s="1197"/>
      <c r="I510" s="1197"/>
      <c r="J510" s="1197"/>
      <c r="K510" s="1197"/>
      <c r="L510" s="1197"/>
      <c r="M510" s="1197"/>
      <c r="N510" s="1197"/>
      <c r="O510" s="1197"/>
      <c r="P510" s="1197"/>
      <c r="Q510" s="1197"/>
      <c r="R510" s="1197"/>
      <c r="S510" s="1197"/>
      <c r="T510" s="1197"/>
      <c r="U510" s="1197"/>
      <c r="V510" s="1197"/>
      <c r="W510" s="1197"/>
      <c r="X510" s="1197"/>
      <c r="Y510" s="1197"/>
      <c r="Z510" s="1197"/>
      <c r="AA510" s="1197"/>
      <c r="AB510" s="1197"/>
      <c r="AC510" s="1197"/>
      <c r="AD510" s="1197"/>
      <c r="AE510" s="1197"/>
      <c r="AF510" s="1197"/>
      <c r="AG510" s="1197"/>
      <c r="AH510" s="1197"/>
      <c r="AI510" s="1197"/>
      <c r="AJ510" s="1249"/>
      <c r="AK510" s="1191">
        <f t="shared" ref="AK510:AK514" si="351">IF(D510="","",COUNT($F$506:$AJ$506)-AL510)</f>
        <v>0</v>
      </c>
      <c r="AL510" s="1192">
        <f t="shared" ref="AL510:AL514" si="352">IF(D510="","",AQ510+AR510)</f>
        <v>0</v>
      </c>
      <c r="AM510" s="1192">
        <f t="shared" ref="AM510:AM514" si="353">IF(D510="","",COUNTIF(F510:AJ510,"休"))</f>
        <v>0</v>
      </c>
      <c r="AN510" s="1193" t="str">
        <f t="shared" ref="AN510:AN514" si="354">IF(D510="","",IFERROR(ROUND(AM510/AK510,3),""))</f>
        <v/>
      </c>
      <c r="AO510" s="3399"/>
      <c r="AP510" s="1112"/>
      <c r="AQ510" s="1194">
        <f>+COUNTIF(F510:AJ510,"－")</f>
        <v>0</v>
      </c>
      <c r="AR510" s="1194">
        <f>+COUNTIF(F510:AJ510,"外")</f>
        <v>0</v>
      </c>
    </row>
    <row r="511" spans="2:44" s="1242" customFormat="1">
      <c r="B511" s="3393"/>
      <c r="C511" s="3396"/>
      <c r="D511" s="1201" t="s">
        <v>1983</v>
      </c>
      <c r="E511" s="1187"/>
      <c r="F511" s="1196"/>
      <c r="G511" s="1197"/>
      <c r="H511" s="1197"/>
      <c r="I511" s="1197"/>
      <c r="J511" s="1197"/>
      <c r="K511" s="1197"/>
      <c r="L511" s="1197"/>
      <c r="M511" s="1197"/>
      <c r="N511" s="1197"/>
      <c r="O511" s="1197"/>
      <c r="P511" s="1197"/>
      <c r="Q511" s="1197"/>
      <c r="R511" s="1197"/>
      <c r="S511" s="1197"/>
      <c r="T511" s="1197"/>
      <c r="U511" s="1197"/>
      <c r="V511" s="1197"/>
      <c r="W511" s="1197"/>
      <c r="X511" s="1197"/>
      <c r="Y511" s="1197"/>
      <c r="Z511" s="1197"/>
      <c r="AA511" s="1197"/>
      <c r="AB511" s="1197"/>
      <c r="AC511" s="1197"/>
      <c r="AD511" s="1197"/>
      <c r="AE511" s="1197"/>
      <c r="AF511" s="1197"/>
      <c r="AG511" s="1197"/>
      <c r="AH511" s="1197"/>
      <c r="AI511" s="1197"/>
      <c r="AJ511" s="1249"/>
      <c r="AK511" s="1191">
        <f t="shared" si="351"/>
        <v>0</v>
      </c>
      <c r="AL511" s="1192">
        <f t="shared" si="352"/>
        <v>0</v>
      </c>
      <c r="AM511" s="1192">
        <f t="shared" si="353"/>
        <v>0</v>
      </c>
      <c r="AN511" s="1193" t="str">
        <f t="shared" si="354"/>
        <v/>
      </c>
      <c r="AO511" s="3399"/>
      <c r="AP511" s="1112"/>
      <c r="AQ511" s="1194">
        <f>+COUNTIF(F511:AJ511,"－")</f>
        <v>0</v>
      </c>
      <c r="AR511" s="1194">
        <f t="shared" ref="AR511:AR514" si="355">+COUNTIF(F511:AJ511,"外")</f>
        <v>0</v>
      </c>
    </row>
    <row r="512" spans="2:44" s="1242" customFormat="1">
      <c r="B512" s="3393"/>
      <c r="C512" s="3396"/>
      <c r="D512" s="1201" t="s">
        <v>1984</v>
      </c>
      <c r="E512" s="1202"/>
      <c r="F512" s="1196"/>
      <c r="G512" s="1197"/>
      <c r="H512" s="1197"/>
      <c r="I512" s="1197"/>
      <c r="J512" s="1197"/>
      <c r="K512" s="1197"/>
      <c r="L512" s="1197"/>
      <c r="M512" s="1197"/>
      <c r="N512" s="1197"/>
      <c r="O512" s="1197"/>
      <c r="P512" s="1197"/>
      <c r="Q512" s="1197"/>
      <c r="R512" s="1197"/>
      <c r="S512" s="1197"/>
      <c r="T512" s="1197"/>
      <c r="U512" s="1197"/>
      <c r="V512" s="1197"/>
      <c r="W512" s="1197"/>
      <c r="X512" s="1197"/>
      <c r="Y512" s="1197"/>
      <c r="Z512" s="1197"/>
      <c r="AA512" s="1197"/>
      <c r="AB512" s="1197"/>
      <c r="AC512" s="1197"/>
      <c r="AD512" s="1197"/>
      <c r="AE512" s="1197"/>
      <c r="AF512" s="1197"/>
      <c r="AG512" s="1197"/>
      <c r="AH512" s="1197"/>
      <c r="AI512" s="1197"/>
      <c r="AJ512" s="1249"/>
      <c r="AK512" s="1191">
        <f t="shared" si="351"/>
        <v>0</v>
      </c>
      <c r="AL512" s="1192">
        <f t="shared" si="352"/>
        <v>0</v>
      </c>
      <c r="AM512" s="1192">
        <f t="shared" si="353"/>
        <v>0</v>
      </c>
      <c r="AN512" s="1193" t="str">
        <f t="shared" si="354"/>
        <v/>
      </c>
      <c r="AO512" s="3399"/>
      <c r="AP512" s="1112"/>
      <c r="AQ512" s="1194">
        <f>+COUNTIF(F512:AJ512,"－")</f>
        <v>0</v>
      </c>
      <c r="AR512" s="1194">
        <f t="shared" si="355"/>
        <v>0</v>
      </c>
    </row>
    <row r="513" spans="2:44" s="1242" customFormat="1">
      <c r="B513" s="3393"/>
      <c r="C513" s="3396"/>
      <c r="D513" s="1201" t="s">
        <v>1985</v>
      </c>
      <c r="E513" s="1187"/>
      <c r="F513" s="1196"/>
      <c r="G513" s="1197"/>
      <c r="H513" s="1197"/>
      <c r="I513" s="1197"/>
      <c r="J513" s="1197"/>
      <c r="K513" s="1197"/>
      <c r="L513" s="1197"/>
      <c r="M513" s="1197"/>
      <c r="N513" s="1197"/>
      <c r="O513" s="1197"/>
      <c r="P513" s="1197"/>
      <c r="Q513" s="1197"/>
      <c r="R513" s="1197"/>
      <c r="S513" s="1197"/>
      <c r="T513" s="1197"/>
      <c r="U513" s="1197"/>
      <c r="V513" s="1197"/>
      <c r="W513" s="1197"/>
      <c r="X513" s="1197"/>
      <c r="Y513" s="1197"/>
      <c r="Z513" s="1197"/>
      <c r="AA513" s="1197"/>
      <c r="AB513" s="1197"/>
      <c r="AC513" s="1197"/>
      <c r="AD513" s="1197"/>
      <c r="AE513" s="1197"/>
      <c r="AF513" s="1197"/>
      <c r="AG513" s="1197"/>
      <c r="AH513" s="1197"/>
      <c r="AI513" s="1197"/>
      <c r="AJ513" s="1249"/>
      <c r="AK513" s="1191">
        <f t="shared" si="351"/>
        <v>0</v>
      </c>
      <c r="AL513" s="1192">
        <f t="shared" si="352"/>
        <v>0</v>
      </c>
      <c r="AM513" s="1192">
        <f t="shared" si="353"/>
        <v>0</v>
      </c>
      <c r="AN513" s="1193" t="str">
        <f t="shared" si="354"/>
        <v/>
      </c>
      <c r="AO513" s="3399"/>
      <c r="AP513" s="1112"/>
      <c r="AQ513" s="1194">
        <f t="shared" ref="AQ513:AQ514" si="356">+COUNTIF(F513:AJ513,"－")</f>
        <v>0</v>
      </c>
      <c r="AR513" s="1194">
        <f t="shared" si="355"/>
        <v>0</v>
      </c>
    </row>
    <row r="514" spans="2:44" s="1242" customFormat="1">
      <c r="B514" s="3394"/>
      <c r="C514" s="3397"/>
      <c r="D514" s="1203">
        <f>E$29</f>
        <v>0</v>
      </c>
      <c r="E514" s="1204"/>
      <c r="F514" s="1268"/>
      <c r="G514" s="1257"/>
      <c r="H514" s="1257"/>
      <c r="I514" s="1257"/>
      <c r="J514" s="1257"/>
      <c r="K514" s="1257"/>
      <c r="L514" s="1257"/>
      <c r="M514" s="1257"/>
      <c r="N514" s="1257"/>
      <c r="O514" s="1257"/>
      <c r="P514" s="1257"/>
      <c r="Q514" s="1257"/>
      <c r="R514" s="1257"/>
      <c r="S514" s="1257"/>
      <c r="T514" s="1257"/>
      <c r="U514" s="1257"/>
      <c r="V514" s="1257"/>
      <c r="W514" s="1257"/>
      <c r="X514" s="1257"/>
      <c r="Y514" s="1257"/>
      <c r="Z514" s="1257"/>
      <c r="AA514" s="1257"/>
      <c r="AB514" s="1257"/>
      <c r="AC514" s="1257"/>
      <c r="AD514" s="1257"/>
      <c r="AE514" s="1257"/>
      <c r="AF514" s="1257"/>
      <c r="AG514" s="1257"/>
      <c r="AH514" s="1257"/>
      <c r="AI514" s="1257"/>
      <c r="AJ514" s="1269"/>
      <c r="AK514" s="1191">
        <f t="shared" si="351"/>
        <v>0</v>
      </c>
      <c r="AL514" s="1192">
        <f t="shared" si="352"/>
        <v>0</v>
      </c>
      <c r="AM514" s="1209">
        <f t="shared" si="353"/>
        <v>0</v>
      </c>
      <c r="AN514" s="1193" t="str">
        <f t="shared" si="354"/>
        <v/>
      </c>
      <c r="AO514" s="3399"/>
      <c r="AP514" s="1112"/>
      <c r="AQ514" s="1194">
        <f t="shared" si="356"/>
        <v>0</v>
      </c>
      <c r="AR514" s="1194">
        <f t="shared" si="355"/>
        <v>0</v>
      </c>
    </row>
    <row r="515" spans="2:44" s="1242" customFormat="1" ht="15">
      <c r="B515" s="3392" t="s">
        <v>858</v>
      </c>
      <c r="C515" s="3395" t="s">
        <v>859</v>
      </c>
      <c r="D515" s="1180" t="s">
        <v>1972</v>
      </c>
      <c r="E515" s="1210" t="s">
        <v>1994</v>
      </c>
      <c r="F515" s="1182" t="s">
        <v>2010</v>
      </c>
      <c r="G515" s="1183" t="s">
        <v>2012</v>
      </c>
      <c r="H515" s="1183" t="s">
        <v>2011</v>
      </c>
      <c r="I515" s="1183" t="s">
        <v>2011</v>
      </c>
      <c r="J515" s="1183" t="s">
        <v>2010</v>
      </c>
      <c r="K515" s="1183" t="s">
        <v>2012</v>
      </c>
      <c r="L515" s="1183" t="s">
        <v>2012</v>
      </c>
      <c r="M515" s="1183" t="s">
        <v>2013</v>
      </c>
      <c r="N515" s="1183" t="s">
        <v>2012</v>
      </c>
      <c r="O515" s="1183" t="s">
        <v>2010</v>
      </c>
      <c r="P515" s="1183" t="s">
        <v>2010</v>
      </c>
      <c r="Q515" s="1183" t="s">
        <v>2012</v>
      </c>
      <c r="R515" s="1183" t="s">
        <v>2010</v>
      </c>
      <c r="S515" s="1183" t="s">
        <v>2013</v>
      </c>
      <c r="T515" s="1183" t="s">
        <v>2010</v>
      </c>
      <c r="U515" s="1183" t="s">
        <v>2013</v>
      </c>
      <c r="V515" s="1183" t="s">
        <v>2013</v>
      </c>
      <c r="W515" s="1183" t="s">
        <v>2013</v>
      </c>
      <c r="X515" s="1183" t="s">
        <v>2012</v>
      </c>
      <c r="Y515" s="1183" t="s">
        <v>2010</v>
      </c>
      <c r="Z515" s="1183" t="s">
        <v>2011</v>
      </c>
      <c r="AA515" s="1183" t="s">
        <v>2010</v>
      </c>
      <c r="AB515" s="1183" t="s">
        <v>2012</v>
      </c>
      <c r="AC515" s="1183" t="s">
        <v>2010</v>
      </c>
      <c r="AD515" s="1183" t="s">
        <v>2012</v>
      </c>
      <c r="AE515" s="1183" t="s">
        <v>2010</v>
      </c>
      <c r="AF515" s="1183" t="s">
        <v>2013</v>
      </c>
      <c r="AG515" s="1183" t="s">
        <v>2010</v>
      </c>
      <c r="AH515" s="1183" t="s">
        <v>2013</v>
      </c>
      <c r="AI515" s="1183" t="s">
        <v>2011</v>
      </c>
      <c r="AJ515" s="1265" t="s">
        <v>2013</v>
      </c>
      <c r="AK515" s="1212"/>
      <c r="AL515" s="1194"/>
      <c r="AM515" s="1213"/>
      <c r="AN515" s="1214"/>
      <c r="AO515" s="3399"/>
      <c r="AP515" s="1112"/>
      <c r="AQ515" s="1116"/>
      <c r="AR515" s="1116"/>
    </row>
    <row r="516" spans="2:44" s="1242" customFormat="1">
      <c r="B516" s="3393"/>
      <c r="C516" s="3396"/>
      <c r="D516" s="1215" t="s">
        <v>1981</v>
      </c>
      <c r="E516" s="1187"/>
      <c r="F516" s="1256"/>
      <c r="G516" s="1207"/>
      <c r="H516" s="1207"/>
      <c r="I516" s="1207"/>
      <c r="J516" s="1207"/>
      <c r="K516" s="1207"/>
      <c r="L516" s="1207"/>
      <c r="M516" s="1207"/>
      <c r="N516" s="1207"/>
      <c r="O516" s="1207"/>
      <c r="P516" s="1207"/>
      <c r="Q516" s="1207"/>
      <c r="R516" s="1207"/>
      <c r="S516" s="1207"/>
      <c r="T516" s="1207"/>
      <c r="U516" s="1207"/>
      <c r="V516" s="1207"/>
      <c r="W516" s="1207"/>
      <c r="X516" s="1207"/>
      <c r="Y516" s="1207"/>
      <c r="Z516" s="1207"/>
      <c r="AA516" s="1207"/>
      <c r="AB516" s="1207"/>
      <c r="AC516" s="1207"/>
      <c r="AD516" s="1207"/>
      <c r="AE516" s="1207"/>
      <c r="AF516" s="1207"/>
      <c r="AG516" s="1207"/>
      <c r="AH516" s="1207"/>
      <c r="AI516" s="1207"/>
      <c r="AJ516" s="1270"/>
      <c r="AK516" s="1191">
        <f>IF(D516="","",COUNT($F$506:$AJ$506)-AL516)</f>
        <v>0</v>
      </c>
      <c r="AL516" s="1192">
        <f>IF(D516="","",AQ516+AR516)</f>
        <v>0</v>
      </c>
      <c r="AM516" s="1192">
        <f>IF(D516="","",COUNTIF(F516:AJ516,"休"))</f>
        <v>0</v>
      </c>
      <c r="AN516" s="1193" t="str">
        <f>IF(D516="","",IFERROR(ROUND(AM516/AK516,3),""))</f>
        <v/>
      </c>
      <c r="AO516" s="3399"/>
      <c r="AP516" s="1112"/>
      <c r="AQ516" s="1194">
        <f>+COUNTIF(F516:AJ516,"－")</f>
        <v>0</v>
      </c>
      <c r="AR516" s="1194">
        <f>+COUNTIF(F516:AJ516,"外")</f>
        <v>0</v>
      </c>
    </row>
    <row r="517" spans="2:44" s="1242" customFormat="1">
      <c r="B517" s="3393"/>
      <c r="C517" s="3396"/>
      <c r="D517" s="1195" t="s">
        <v>1982</v>
      </c>
      <c r="E517" s="1216"/>
      <c r="F517" s="1196"/>
      <c r="G517" s="1197"/>
      <c r="H517" s="1197"/>
      <c r="I517" s="1197"/>
      <c r="J517" s="1197"/>
      <c r="K517" s="1197"/>
      <c r="L517" s="1197"/>
      <c r="M517" s="1197"/>
      <c r="N517" s="1197"/>
      <c r="O517" s="1197"/>
      <c r="P517" s="1197"/>
      <c r="Q517" s="1197"/>
      <c r="R517" s="1197"/>
      <c r="S517" s="1197"/>
      <c r="T517" s="1197"/>
      <c r="U517" s="1197"/>
      <c r="V517" s="1197"/>
      <c r="W517" s="1197"/>
      <c r="X517" s="1197"/>
      <c r="Y517" s="1197"/>
      <c r="Z517" s="1197"/>
      <c r="AA517" s="1197"/>
      <c r="AB517" s="1197"/>
      <c r="AC517" s="1197"/>
      <c r="AD517" s="1197"/>
      <c r="AE517" s="1197"/>
      <c r="AF517" s="1197"/>
      <c r="AG517" s="1197"/>
      <c r="AH517" s="1197"/>
      <c r="AI517" s="1197"/>
      <c r="AJ517" s="1249"/>
      <c r="AK517" s="1191">
        <f t="shared" ref="AK517:AK519" si="357">IF(D517="","",COUNT($F$506:$AJ$506)-AL517)</f>
        <v>0</v>
      </c>
      <c r="AL517" s="1192">
        <f t="shared" ref="AL517:AL519" si="358">IF(D517="","",AQ517+AR517)</f>
        <v>0</v>
      </c>
      <c r="AM517" s="1192">
        <f t="shared" ref="AM517:AM519" si="359">IF(D517="","",COUNTIF(F517:AJ517,"休"))</f>
        <v>0</v>
      </c>
      <c r="AN517" s="1193" t="str">
        <f t="shared" ref="AN517:AN519" si="360">IF(D517="","",IFERROR(ROUND(AM517/AK517,3),""))</f>
        <v/>
      </c>
      <c r="AO517" s="3399"/>
      <c r="AP517" s="1112"/>
      <c r="AQ517" s="1194">
        <f>+COUNTIF(F517:AJ517,"－")</f>
        <v>0</v>
      </c>
      <c r="AR517" s="1194">
        <f>+COUNTIF(F517:AJ517,"外")</f>
        <v>0</v>
      </c>
    </row>
    <row r="518" spans="2:44" s="1242" customFormat="1">
      <c r="B518" s="3393"/>
      <c r="C518" s="3396"/>
      <c r="D518" s="1112"/>
      <c r="E518" s="1216"/>
      <c r="F518" s="1196"/>
      <c r="G518" s="1197"/>
      <c r="H518" s="1197"/>
      <c r="I518" s="1197"/>
      <c r="J518" s="1197"/>
      <c r="K518" s="1197"/>
      <c r="L518" s="1197"/>
      <c r="M518" s="1197"/>
      <c r="N518" s="1197"/>
      <c r="O518" s="1197"/>
      <c r="P518" s="1197"/>
      <c r="Q518" s="1197"/>
      <c r="R518" s="1197"/>
      <c r="S518" s="1197"/>
      <c r="T518" s="1197"/>
      <c r="U518" s="1197"/>
      <c r="V518" s="1197"/>
      <c r="W518" s="1197"/>
      <c r="X518" s="1197"/>
      <c r="Y518" s="1197"/>
      <c r="Z518" s="1197"/>
      <c r="AA518" s="1197"/>
      <c r="AB518" s="1197"/>
      <c r="AC518" s="1197"/>
      <c r="AD518" s="1197"/>
      <c r="AE518" s="1197"/>
      <c r="AF518" s="1197"/>
      <c r="AG518" s="1197"/>
      <c r="AH518" s="1197"/>
      <c r="AI518" s="1197"/>
      <c r="AJ518" s="1249"/>
      <c r="AK518" s="1191" t="str">
        <f t="shared" si="357"/>
        <v/>
      </c>
      <c r="AL518" s="1192" t="str">
        <f t="shared" si="358"/>
        <v/>
      </c>
      <c r="AM518" s="1192" t="str">
        <f t="shared" si="359"/>
        <v/>
      </c>
      <c r="AN518" s="1193" t="str">
        <f t="shared" si="360"/>
        <v/>
      </c>
      <c r="AO518" s="3399"/>
      <c r="AP518" s="1112"/>
      <c r="AQ518" s="1194">
        <f>+COUNTIF(F518:AJ518,"－")</f>
        <v>0</v>
      </c>
      <c r="AR518" s="1194">
        <f>+COUNTIF(F518:AJ518,"外")</f>
        <v>0</v>
      </c>
    </row>
    <row r="519" spans="2:44" s="1242" customFormat="1">
      <c r="B519" s="3393"/>
      <c r="C519" s="3397"/>
      <c r="D519" s="1217"/>
      <c r="E519" s="1218"/>
      <c r="F519" s="1268"/>
      <c r="G519" s="1257"/>
      <c r="H519" s="1257"/>
      <c r="I519" s="1257"/>
      <c r="J519" s="1257"/>
      <c r="K519" s="1257"/>
      <c r="L519" s="1257"/>
      <c r="M519" s="1257"/>
      <c r="N519" s="1257"/>
      <c r="O519" s="1257"/>
      <c r="P519" s="1257"/>
      <c r="Q519" s="1257"/>
      <c r="R519" s="1257"/>
      <c r="S519" s="1257"/>
      <c r="T519" s="1257"/>
      <c r="U519" s="1257"/>
      <c r="V519" s="1257"/>
      <c r="W519" s="1257"/>
      <c r="X519" s="1257"/>
      <c r="Y519" s="1257"/>
      <c r="Z519" s="1257"/>
      <c r="AA519" s="1257"/>
      <c r="AB519" s="1257"/>
      <c r="AC519" s="1257"/>
      <c r="AD519" s="1257"/>
      <c r="AE519" s="1257"/>
      <c r="AF519" s="1257"/>
      <c r="AG519" s="1257"/>
      <c r="AH519" s="1257"/>
      <c r="AI519" s="1257"/>
      <c r="AJ519" s="1269"/>
      <c r="AK519" s="1191" t="str">
        <f t="shared" si="357"/>
        <v/>
      </c>
      <c r="AL519" s="1192" t="str">
        <f t="shared" si="358"/>
        <v/>
      </c>
      <c r="AM519" s="1192" t="str">
        <f t="shared" si="359"/>
        <v/>
      </c>
      <c r="AN519" s="1193" t="str">
        <f t="shared" si="360"/>
        <v/>
      </c>
      <c r="AO519" s="3399"/>
      <c r="AP519" s="1112"/>
      <c r="AQ519" s="1194">
        <f>+COUNTIF(F519:AJ519,"－")</f>
        <v>0</v>
      </c>
      <c r="AR519" s="1194">
        <f>+COUNTIF(F519:AJ519,"外")</f>
        <v>0</v>
      </c>
    </row>
    <row r="520" spans="2:44" s="1242" customFormat="1" ht="15">
      <c r="B520" s="3393"/>
      <c r="C520" s="3395" t="s">
        <v>860</v>
      </c>
      <c r="D520" s="1180" t="s">
        <v>1972</v>
      </c>
      <c r="E520" s="1220" t="s">
        <v>1994</v>
      </c>
      <c r="F520" s="1182" t="s">
        <v>891</v>
      </c>
      <c r="G520" s="1183" t="s">
        <v>891</v>
      </c>
      <c r="H520" s="1183" t="s">
        <v>891</v>
      </c>
      <c r="I520" s="1183" t="s">
        <v>891</v>
      </c>
      <c r="J520" s="1183" t="s">
        <v>891</v>
      </c>
      <c r="K520" s="1183" t="s">
        <v>891</v>
      </c>
      <c r="L520" s="1183" t="s">
        <v>891</v>
      </c>
      <c r="M520" s="1183" t="s">
        <v>891</v>
      </c>
      <c r="N520" s="1183" t="s">
        <v>891</v>
      </c>
      <c r="O520" s="1183" t="s">
        <v>891</v>
      </c>
      <c r="P520" s="1183" t="s">
        <v>891</v>
      </c>
      <c r="Q520" s="1183" t="s">
        <v>891</v>
      </c>
      <c r="R520" s="1183" t="s">
        <v>891</v>
      </c>
      <c r="S520" s="1183" t="s">
        <v>891</v>
      </c>
      <c r="T520" s="1183" t="s">
        <v>891</v>
      </c>
      <c r="U520" s="1183" t="s">
        <v>891</v>
      </c>
      <c r="V520" s="1183" t="s">
        <v>891</v>
      </c>
      <c r="W520" s="1183" t="s">
        <v>891</v>
      </c>
      <c r="X520" s="1183" t="s">
        <v>891</v>
      </c>
      <c r="Y520" s="1183" t="s">
        <v>891</v>
      </c>
      <c r="Z520" s="1183" t="s">
        <v>891</v>
      </c>
      <c r="AA520" s="1183" t="s">
        <v>891</v>
      </c>
      <c r="AB520" s="1183" t="s">
        <v>891</v>
      </c>
      <c r="AC520" s="1183" t="s">
        <v>891</v>
      </c>
      <c r="AD520" s="1183" t="s">
        <v>891</v>
      </c>
      <c r="AE520" s="1183" t="s">
        <v>891</v>
      </c>
      <c r="AF520" s="1183" t="s">
        <v>891</v>
      </c>
      <c r="AG520" s="1183" t="s">
        <v>891</v>
      </c>
      <c r="AH520" s="1183" t="s">
        <v>891</v>
      </c>
      <c r="AI520" s="1183" t="s">
        <v>891</v>
      </c>
      <c r="AJ520" s="1265" t="s">
        <v>891</v>
      </c>
      <c r="AK520" s="1212"/>
      <c r="AL520" s="1194"/>
      <c r="AM520" s="1221"/>
      <c r="AN520" s="1214"/>
      <c r="AO520" s="3399"/>
      <c r="AP520" s="1112"/>
      <c r="AQ520" s="1116"/>
      <c r="AR520" s="1116"/>
    </row>
    <row r="521" spans="2:44" s="1242" customFormat="1">
      <c r="B521" s="3393"/>
      <c r="C521" s="3396"/>
      <c r="D521" s="1222" t="s">
        <v>1982</v>
      </c>
      <c r="E521" s="1187"/>
      <c r="F521" s="1256"/>
      <c r="G521" s="1207"/>
      <c r="H521" s="1207"/>
      <c r="I521" s="1207"/>
      <c r="J521" s="1207"/>
      <c r="K521" s="1207"/>
      <c r="L521" s="1207"/>
      <c r="M521" s="1207"/>
      <c r="N521" s="1207"/>
      <c r="O521" s="1207"/>
      <c r="P521" s="1207"/>
      <c r="Q521" s="1207"/>
      <c r="R521" s="1207"/>
      <c r="S521" s="1207"/>
      <c r="T521" s="1207"/>
      <c r="U521" s="1207"/>
      <c r="V521" s="1207"/>
      <c r="W521" s="1207"/>
      <c r="X521" s="1207"/>
      <c r="Y521" s="1207"/>
      <c r="Z521" s="1207"/>
      <c r="AA521" s="1207"/>
      <c r="AB521" s="1207"/>
      <c r="AC521" s="1207"/>
      <c r="AD521" s="1207"/>
      <c r="AE521" s="1207"/>
      <c r="AF521" s="1207"/>
      <c r="AG521" s="1207"/>
      <c r="AH521" s="1207"/>
      <c r="AI521" s="1207"/>
      <c r="AJ521" s="1270"/>
      <c r="AK521" s="1191">
        <f>IF(D521="","",COUNT($F$506:$AJ$506)-AL521)</f>
        <v>0</v>
      </c>
      <c r="AL521" s="1192">
        <f>IF(D521="","",AQ521+AR521)</f>
        <v>0</v>
      </c>
      <c r="AM521" s="1192">
        <f>IF(D521="","",COUNTIF(F521:AJ521,"休"))</f>
        <v>0</v>
      </c>
      <c r="AN521" s="1193" t="str">
        <f>IF(D521="","",IFERROR(ROUND(AM521/AK521,3),""))</f>
        <v/>
      </c>
      <c r="AO521" s="3399"/>
      <c r="AP521" s="1112"/>
      <c r="AQ521" s="1194">
        <f>+COUNTIF(F521:AJ521,"－")</f>
        <v>0</v>
      </c>
      <c r="AR521" s="1194">
        <f>+COUNTIF(F521:AJ521,"外")</f>
        <v>0</v>
      </c>
    </row>
    <row r="522" spans="2:44" s="1242" customFormat="1">
      <c r="B522" s="3393"/>
      <c r="C522" s="3396"/>
      <c r="D522" s="1112"/>
      <c r="E522" s="1216"/>
      <c r="F522" s="1196"/>
      <c r="G522" s="1197"/>
      <c r="H522" s="1197"/>
      <c r="I522" s="1197"/>
      <c r="J522" s="1197"/>
      <c r="K522" s="1197"/>
      <c r="L522" s="1197"/>
      <c r="M522" s="1197"/>
      <c r="N522" s="1197"/>
      <c r="O522" s="1197"/>
      <c r="P522" s="1197"/>
      <c r="Q522" s="1197"/>
      <c r="R522" s="1197"/>
      <c r="S522" s="1197"/>
      <c r="T522" s="1197"/>
      <c r="U522" s="1197"/>
      <c r="V522" s="1197"/>
      <c r="W522" s="1197"/>
      <c r="X522" s="1197"/>
      <c r="Y522" s="1197"/>
      <c r="Z522" s="1197"/>
      <c r="AA522" s="1197"/>
      <c r="AB522" s="1197"/>
      <c r="AC522" s="1197"/>
      <c r="AD522" s="1197"/>
      <c r="AE522" s="1197"/>
      <c r="AF522" s="1197"/>
      <c r="AG522" s="1197"/>
      <c r="AH522" s="1197"/>
      <c r="AI522" s="1197"/>
      <c r="AJ522" s="1249"/>
      <c r="AK522" s="1191" t="str">
        <f t="shared" ref="AK522:AK524" si="361">IF(D522="","",COUNT($F$506:$AJ$506)-AL522)</f>
        <v/>
      </c>
      <c r="AL522" s="1192" t="str">
        <f t="shared" ref="AL522:AL524" si="362">IF(D522="","",AQ522+AR522)</f>
        <v/>
      </c>
      <c r="AM522" s="1192" t="str">
        <f t="shared" ref="AM522:AM524" si="363">IF(D522="","",COUNTIF(F522:AJ522,"休"))</f>
        <v/>
      </c>
      <c r="AN522" s="1193" t="str">
        <f t="shared" ref="AN522:AN524" si="364">IF(D522="","",IFERROR(ROUND(AM522/AK522,3),""))</f>
        <v/>
      </c>
      <c r="AO522" s="3399"/>
      <c r="AP522" s="1112"/>
      <c r="AQ522" s="1194">
        <f>+COUNTIF(F522:AJ522,"－")</f>
        <v>0</v>
      </c>
      <c r="AR522" s="1194">
        <f>+COUNTIF(F522:AJ522,"外")</f>
        <v>0</v>
      </c>
    </row>
    <row r="523" spans="2:44" s="1242" customFormat="1">
      <c r="B523" s="3393"/>
      <c r="C523" s="3396"/>
      <c r="D523" s="1224"/>
      <c r="E523" s="1216"/>
      <c r="F523" s="1196"/>
      <c r="G523" s="1197"/>
      <c r="H523" s="1197"/>
      <c r="I523" s="1197"/>
      <c r="J523" s="1197"/>
      <c r="K523" s="1197"/>
      <c r="L523" s="1197"/>
      <c r="M523" s="1197"/>
      <c r="N523" s="1197"/>
      <c r="O523" s="1197"/>
      <c r="P523" s="1197"/>
      <c r="Q523" s="1197"/>
      <c r="R523" s="1197"/>
      <c r="S523" s="1197"/>
      <c r="T523" s="1197"/>
      <c r="U523" s="1197"/>
      <c r="V523" s="1197"/>
      <c r="W523" s="1197"/>
      <c r="X523" s="1197"/>
      <c r="Y523" s="1197"/>
      <c r="Z523" s="1197"/>
      <c r="AA523" s="1197"/>
      <c r="AB523" s="1197"/>
      <c r="AC523" s="1197"/>
      <c r="AD523" s="1197"/>
      <c r="AE523" s="1197"/>
      <c r="AF523" s="1197"/>
      <c r="AG523" s="1197"/>
      <c r="AH523" s="1197"/>
      <c r="AI523" s="1197"/>
      <c r="AJ523" s="1249"/>
      <c r="AK523" s="1191" t="str">
        <f t="shared" si="361"/>
        <v/>
      </c>
      <c r="AL523" s="1192" t="str">
        <f t="shared" si="362"/>
        <v/>
      </c>
      <c r="AM523" s="1192" t="str">
        <f t="shared" si="363"/>
        <v/>
      </c>
      <c r="AN523" s="1193" t="str">
        <f t="shared" si="364"/>
        <v/>
      </c>
      <c r="AO523" s="3399"/>
      <c r="AP523" s="1112"/>
      <c r="AQ523" s="1194">
        <f>+COUNTIF(F523:AJ523,"－")</f>
        <v>0</v>
      </c>
      <c r="AR523" s="1194">
        <f>+COUNTIF(F523:AJ523,"外")</f>
        <v>0</v>
      </c>
    </row>
    <row r="524" spans="2:44" s="1242" customFormat="1" ht="14.25" thickBot="1">
      <c r="B524" s="3394"/>
      <c r="C524" s="3397"/>
      <c r="D524" s="1217"/>
      <c r="E524" s="1218"/>
      <c r="F524" s="1268"/>
      <c r="G524" s="1257"/>
      <c r="H524" s="1257"/>
      <c r="I524" s="1257"/>
      <c r="J524" s="1257"/>
      <c r="K524" s="1257"/>
      <c r="L524" s="1257"/>
      <c r="M524" s="1257"/>
      <c r="N524" s="1257"/>
      <c r="O524" s="1257"/>
      <c r="P524" s="1257"/>
      <c r="Q524" s="1257"/>
      <c r="R524" s="1257"/>
      <c r="S524" s="1257"/>
      <c r="T524" s="1257"/>
      <c r="U524" s="1257"/>
      <c r="V524" s="1257"/>
      <c r="W524" s="1257"/>
      <c r="X524" s="1257"/>
      <c r="Y524" s="1257"/>
      <c r="Z524" s="1257"/>
      <c r="AA524" s="1257"/>
      <c r="AB524" s="1257"/>
      <c r="AC524" s="1257"/>
      <c r="AD524" s="1257"/>
      <c r="AE524" s="1257"/>
      <c r="AF524" s="1257"/>
      <c r="AG524" s="1257"/>
      <c r="AH524" s="1257"/>
      <c r="AI524" s="1257"/>
      <c r="AJ524" s="1269"/>
      <c r="AK524" s="1227" t="str">
        <f t="shared" si="361"/>
        <v/>
      </c>
      <c r="AL524" s="1209" t="str">
        <f t="shared" si="362"/>
        <v/>
      </c>
      <c r="AM524" s="1209" t="str">
        <f t="shared" si="363"/>
        <v/>
      </c>
      <c r="AN524" s="1193" t="str">
        <f t="shared" si="364"/>
        <v/>
      </c>
      <c r="AO524" s="3400"/>
      <c r="AP524" s="1112"/>
      <c r="AQ524" s="1194">
        <f>+COUNTIF(F524:AJ524,"－")</f>
        <v>0</v>
      </c>
      <c r="AR524" s="1194">
        <f>+COUNTIF(F524:AJ524,"外")</f>
        <v>0</v>
      </c>
    </row>
    <row r="525" spans="2:44" ht="14.25" thickBot="1">
      <c r="AN525" s="1233" t="s">
        <v>1998</v>
      </c>
      <c r="AO525" s="1234" t="e">
        <f>IF(AO509&gt;=0.285,"OK","NG")</f>
        <v>#DIV/0!</v>
      </c>
    </row>
    <row r="526" spans="2:44" s="1116" customFormat="1" ht="6" customHeight="1">
      <c r="B526" s="1272"/>
      <c r="C526" s="1273"/>
      <c r="D526" s="1273"/>
      <c r="E526" s="1274"/>
      <c r="F526" s="1275"/>
      <c r="G526" s="1275"/>
      <c r="H526" s="1275"/>
      <c r="I526" s="1275"/>
      <c r="J526" s="1275"/>
      <c r="K526" s="1275"/>
      <c r="L526" s="1275"/>
      <c r="M526" s="1275"/>
      <c r="N526" s="1275"/>
      <c r="O526" s="1275"/>
      <c r="P526" s="1275"/>
      <c r="Q526" s="1275"/>
      <c r="R526" s="1275"/>
      <c r="S526" s="1275"/>
      <c r="T526" s="1275"/>
      <c r="U526" s="1275"/>
      <c r="V526" s="1275"/>
      <c r="W526" s="1275"/>
      <c r="X526" s="1275"/>
      <c r="Y526" s="1275"/>
      <c r="Z526" s="1275"/>
      <c r="AA526" s="1275"/>
      <c r="AB526" s="1275"/>
      <c r="AC526" s="1275"/>
      <c r="AD526" s="1275"/>
      <c r="AE526" s="1275"/>
      <c r="AF526" s="1275"/>
      <c r="AG526" s="1275"/>
      <c r="AH526" s="1273"/>
      <c r="AI526" s="1273"/>
      <c r="AJ526" s="1276"/>
      <c r="AN526" s="1117"/>
    </row>
    <row r="527" spans="2:44" s="1116" customFormat="1">
      <c r="B527" s="1277"/>
      <c r="C527" s="1278" t="s">
        <v>867</v>
      </c>
      <c r="D527" s="1278"/>
      <c r="E527" s="1279" t="s">
        <v>868</v>
      </c>
      <c r="F527" s="1232"/>
      <c r="G527" s="1232"/>
      <c r="H527" s="1280"/>
      <c r="I527" s="1280"/>
      <c r="J527" s="1280"/>
      <c r="K527" s="1280"/>
      <c r="L527" s="1280"/>
      <c r="M527" s="1280"/>
      <c r="N527" s="1280"/>
      <c r="O527" s="1280"/>
      <c r="P527" s="1280"/>
      <c r="Q527" s="1280"/>
      <c r="R527" s="1280"/>
      <c r="S527" s="1280"/>
      <c r="T527" s="1280"/>
      <c r="U527" s="1280"/>
      <c r="V527" s="1280"/>
      <c r="W527" s="1280"/>
      <c r="X527" s="1280"/>
      <c r="Y527" s="1280"/>
      <c r="Z527" s="1280"/>
      <c r="AA527" s="1280"/>
      <c r="AB527" s="1280"/>
      <c r="AC527" s="1280"/>
      <c r="AD527" s="1280"/>
      <c r="AE527" s="1280"/>
      <c r="AF527" s="1280"/>
      <c r="AG527" s="1280"/>
      <c r="AH527" s="1278"/>
      <c r="AI527" s="1278"/>
      <c r="AJ527" s="1281"/>
      <c r="AN527" s="1117"/>
    </row>
    <row r="528" spans="2:44" s="1119" customFormat="1" ht="24" customHeight="1">
      <c r="B528" s="1282"/>
      <c r="C528" s="1283"/>
      <c r="D528" s="1283"/>
      <c r="E528" s="1284"/>
      <c r="F528" s="1285" t="s">
        <v>869</v>
      </c>
      <c r="G528" s="3427" t="s">
        <v>870</v>
      </c>
      <c r="H528" s="3428"/>
      <c r="I528" s="3428"/>
      <c r="J528" s="3428"/>
      <c r="K528" s="1285" t="s">
        <v>871</v>
      </c>
      <c r="L528" s="3427" t="s">
        <v>872</v>
      </c>
      <c r="M528" s="3428"/>
      <c r="N528" s="3428"/>
      <c r="O528" s="3428"/>
      <c r="P528" s="1285" t="s">
        <v>873</v>
      </c>
      <c r="Q528" s="3427" t="s">
        <v>874</v>
      </c>
      <c r="R528" s="3428"/>
      <c r="S528" s="3428"/>
      <c r="T528" s="3428"/>
      <c r="U528" s="1285" t="s">
        <v>875</v>
      </c>
      <c r="V528" s="3427" t="s">
        <v>876</v>
      </c>
      <c r="W528" s="3428"/>
      <c r="X528" s="3428"/>
      <c r="Y528" s="3428"/>
      <c r="Z528" s="1285" t="s">
        <v>877</v>
      </c>
      <c r="AA528" s="3427" t="s">
        <v>878</v>
      </c>
      <c r="AB528" s="3428"/>
      <c r="AC528" s="3428"/>
      <c r="AD528" s="3428"/>
      <c r="AE528" s="1190"/>
      <c r="AF528" s="1190"/>
      <c r="AG528" s="1190"/>
      <c r="AH528" s="1283"/>
      <c r="AI528" s="1283"/>
      <c r="AJ528" s="1286"/>
      <c r="AN528" s="1287"/>
    </row>
    <row r="529" spans="2:40" s="1116" customFormat="1">
      <c r="B529" s="1277"/>
      <c r="C529" s="1278"/>
      <c r="D529" s="1278"/>
      <c r="E529" s="1232" t="s">
        <v>879</v>
      </c>
      <c r="F529" s="1232"/>
      <c r="G529" s="1280"/>
      <c r="H529" s="1280"/>
      <c r="I529" s="1280"/>
      <c r="J529" s="1280"/>
      <c r="K529" s="1280"/>
      <c r="L529" s="1280"/>
      <c r="M529" s="1280"/>
      <c r="N529" s="1280"/>
      <c r="O529" s="1280"/>
      <c r="P529" s="1280"/>
      <c r="Q529" s="1280"/>
      <c r="R529" s="1280"/>
      <c r="S529" s="1280"/>
      <c r="T529" s="1280"/>
      <c r="U529" s="1280"/>
      <c r="V529" s="1280"/>
      <c r="W529" s="1280"/>
      <c r="X529" s="1280"/>
      <c r="Y529" s="1280"/>
      <c r="Z529" s="1280"/>
      <c r="AA529" s="1280"/>
      <c r="AB529" s="1280"/>
      <c r="AC529" s="1280"/>
      <c r="AD529" s="1280"/>
      <c r="AE529" s="1280"/>
      <c r="AF529" s="1280"/>
      <c r="AG529" s="1280"/>
      <c r="AH529" s="1278"/>
      <c r="AI529" s="1278"/>
      <c r="AJ529" s="1281"/>
      <c r="AN529" s="1117"/>
    </row>
    <row r="530" spans="2:40" s="1116" customFormat="1" ht="13.5" customHeight="1">
      <c r="B530" s="1277"/>
      <c r="C530" s="1278"/>
      <c r="D530" s="1278"/>
      <c r="E530" s="1232"/>
      <c r="F530" s="1288" t="s">
        <v>864</v>
      </c>
      <c r="G530" s="3427" t="s">
        <v>880</v>
      </c>
      <c r="H530" s="3428"/>
      <c r="I530" s="3428"/>
      <c r="J530" s="3428"/>
      <c r="K530" s="1288" t="s">
        <v>863</v>
      </c>
      <c r="L530" s="3427" t="s">
        <v>881</v>
      </c>
      <c r="M530" s="3428"/>
      <c r="N530" s="3428"/>
      <c r="O530" s="3428"/>
      <c r="P530" s="1288" t="s">
        <v>882</v>
      </c>
      <c r="Q530" s="3427" t="s">
        <v>883</v>
      </c>
      <c r="R530" s="3428"/>
      <c r="S530" s="3428"/>
      <c r="T530" s="3428"/>
      <c r="U530" s="1288" t="s">
        <v>866</v>
      </c>
      <c r="V530" s="3427" t="s">
        <v>2016</v>
      </c>
      <c r="W530" s="3428"/>
      <c r="X530" s="3428"/>
      <c r="Y530" s="3428"/>
      <c r="Z530" s="1288" t="s">
        <v>865</v>
      </c>
      <c r="AA530" s="3427" t="s">
        <v>884</v>
      </c>
      <c r="AB530" s="3428"/>
      <c r="AC530" s="3428"/>
      <c r="AD530" s="3428"/>
      <c r="AE530" s="1288"/>
      <c r="AF530" s="3422" t="s">
        <v>885</v>
      </c>
      <c r="AG530" s="3423"/>
      <c r="AH530" s="3423"/>
      <c r="AI530" s="3423"/>
      <c r="AJ530" s="3424"/>
      <c r="AN530" s="1117"/>
    </row>
    <row r="531" spans="2:40" s="1116" customFormat="1" ht="6" customHeight="1">
      <c r="B531" s="1289"/>
      <c r="C531" s="1290"/>
      <c r="D531" s="1290"/>
      <c r="E531" s="1291"/>
      <c r="F531" s="1291"/>
      <c r="G531" s="1292"/>
      <c r="H531" s="1292"/>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0"/>
      <c r="AI531" s="1290"/>
      <c r="AJ531" s="1293"/>
      <c r="AN531" s="1117"/>
    </row>
  </sheetData>
  <mergeCells count="368">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17"/>
  <conditionalFormatting sqref="F26:AJ27">
    <cfRule type="expression" dxfId="3288" priority="1651">
      <formula>WEEKDAY(F$26)=7</formula>
    </cfRule>
    <cfRule type="expression" dxfId="3287" priority="1652">
      <formula>WEEKDAY(F$26)=1</formula>
    </cfRule>
  </conditionalFormatting>
  <conditionalFormatting sqref="F50:AJ51">
    <cfRule type="expression" dxfId="3286" priority="1649">
      <formula>WEEKDAY(F$50)=7</formula>
    </cfRule>
    <cfRule type="expression" dxfId="3285" priority="1650">
      <formula>WEEKDAY(F$50)=1</formula>
    </cfRule>
  </conditionalFormatting>
  <conditionalFormatting sqref="F74:AJ75">
    <cfRule type="expression" dxfId="3284" priority="1647">
      <formula>WEEKDAY(F$74)=7</formula>
    </cfRule>
    <cfRule type="expression" dxfId="3283" priority="1648">
      <formula>WEEKDAY(F$74)=1</formula>
    </cfRule>
  </conditionalFormatting>
  <conditionalFormatting sqref="F98:AJ99">
    <cfRule type="expression" dxfId="3282" priority="1645">
      <formula>WEEKDAY(F$98)=7</formula>
    </cfRule>
    <cfRule type="expression" dxfId="3281" priority="1646">
      <formula>WEEKDAY(F$98)=1</formula>
    </cfRule>
  </conditionalFormatting>
  <conditionalFormatting sqref="F122:AJ123">
    <cfRule type="expression" dxfId="3280" priority="1643">
      <formula>WEEKDAY(F$122)=7</formula>
    </cfRule>
    <cfRule type="expression" dxfId="3279" priority="1644">
      <formula>WEEKDAY(F$122)=1</formula>
    </cfRule>
  </conditionalFormatting>
  <conditionalFormatting sqref="F146:AJ147">
    <cfRule type="expression" dxfId="3278" priority="1641">
      <formula>WEEKDAY(F$146)=7</formula>
    </cfRule>
    <cfRule type="expression" dxfId="3277" priority="1642">
      <formula>WEEKDAY(F$146)=1</formula>
    </cfRule>
  </conditionalFormatting>
  <conditionalFormatting sqref="F170:AJ171">
    <cfRule type="expression" dxfId="3276" priority="1639">
      <formula>WEEKDAY(F$170)=7</formula>
    </cfRule>
    <cfRule type="expression" dxfId="3275" priority="1640">
      <formula>WEEKDAY(F$170)=1</formula>
    </cfRule>
  </conditionalFormatting>
  <conditionalFormatting sqref="F194:AJ195">
    <cfRule type="expression" dxfId="3274" priority="1637">
      <formula>WEEKDAY(F$194)=7</formula>
    </cfRule>
    <cfRule type="expression" dxfId="3273" priority="1638">
      <formula>WEEKDAY(F$194)=1</formula>
    </cfRule>
  </conditionalFormatting>
  <conditionalFormatting sqref="F218:AJ219">
    <cfRule type="expression" dxfId="3272" priority="1635">
      <formula>WEEKDAY(F$218)=7</formula>
    </cfRule>
    <cfRule type="expression" dxfId="3271" priority="1636">
      <formula>WEEKDAY(F$218)=1</formula>
    </cfRule>
  </conditionalFormatting>
  <conditionalFormatting sqref="F242:AJ243">
    <cfRule type="expression" dxfId="3270" priority="1633">
      <formula>WEEKDAY(F$242)=7</formula>
    </cfRule>
    <cfRule type="expression" dxfId="3269" priority="1634">
      <formula>WEEKDAY(F$242)=1</formula>
    </cfRule>
  </conditionalFormatting>
  <conditionalFormatting sqref="F266:AJ267">
    <cfRule type="expression" dxfId="3268" priority="1631">
      <formula>WEEKDAY(F$266)=7</formula>
    </cfRule>
    <cfRule type="expression" dxfId="3267" priority="1632">
      <formula>WEEKDAY(F$266)=1</formula>
    </cfRule>
  </conditionalFormatting>
  <conditionalFormatting sqref="F290:AJ291">
    <cfRule type="expression" dxfId="3266" priority="1629">
      <formula>WEEKDAY(F$290)=7</formula>
    </cfRule>
    <cfRule type="expression" dxfId="3265" priority="1630">
      <formula>WEEKDAY(F$290)=1</formula>
    </cfRule>
  </conditionalFormatting>
  <conditionalFormatting sqref="F314:AJ315">
    <cfRule type="expression" dxfId="3264" priority="1627">
      <formula>WEEKDAY(F$314)=7</formula>
    </cfRule>
    <cfRule type="expression" dxfId="3263" priority="1628">
      <formula>WEEKDAY(F$314)=1</formula>
    </cfRule>
  </conditionalFormatting>
  <conditionalFormatting sqref="F338:AJ339">
    <cfRule type="expression" dxfId="3262" priority="1625">
      <formula>WEEKDAY(F$338)=7</formula>
    </cfRule>
    <cfRule type="expression" dxfId="3261" priority="1626">
      <formula>WEEKDAY(F$338)=1</formula>
    </cfRule>
  </conditionalFormatting>
  <conditionalFormatting sqref="F362:AJ363">
    <cfRule type="expression" dxfId="3260" priority="1623">
      <formula>WEEKDAY(F$362)=7</formula>
    </cfRule>
    <cfRule type="expression" dxfId="3259" priority="1624">
      <formula>WEEKDAY(F$362)=1</formula>
    </cfRule>
  </conditionalFormatting>
  <conditionalFormatting sqref="F386:AJ387">
    <cfRule type="expression" dxfId="3258" priority="1621">
      <formula>WEEKDAY(F$386)=7</formula>
    </cfRule>
    <cfRule type="expression" dxfId="3257" priority="1622">
      <formula>WEEKDAY(F$386)=1</formula>
    </cfRule>
  </conditionalFormatting>
  <conditionalFormatting sqref="F410:AJ411">
    <cfRule type="expression" dxfId="3256" priority="1619">
      <formula>WEEKDAY(F$410)=7</formula>
    </cfRule>
    <cfRule type="expression" dxfId="3255" priority="1620">
      <formula>WEEKDAY(F$410)=1</formula>
    </cfRule>
  </conditionalFormatting>
  <conditionalFormatting sqref="F434:AJ435">
    <cfRule type="expression" dxfId="3254" priority="1617">
      <formula>WEEKDAY(F$434)=7</formula>
    </cfRule>
    <cfRule type="expression" dxfId="3253" priority="1618">
      <formula>WEEKDAY(F$434)=1</formula>
    </cfRule>
  </conditionalFormatting>
  <conditionalFormatting sqref="F458:AJ459">
    <cfRule type="expression" dxfId="3252" priority="1615">
      <formula>WEEKDAY(F$458)=7</formula>
    </cfRule>
    <cfRule type="expression" dxfId="3251" priority="1616">
      <formula>WEEKDAY(F$458)=1</formula>
    </cfRule>
  </conditionalFormatting>
  <conditionalFormatting sqref="F482:AJ483">
    <cfRule type="expression" dxfId="3250" priority="1613">
      <formula>WEEKDAY(F$482)=7</formula>
    </cfRule>
    <cfRule type="expression" dxfId="3249" priority="1614">
      <formula>WEEKDAY(F$482)=1</formula>
    </cfRule>
  </conditionalFormatting>
  <conditionalFormatting sqref="F506:AJ507">
    <cfRule type="expression" dxfId="3248" priority="1611">
      <formula>WEEKDAY(F$506)=7</formula>
    </cfRule>
    <cfRule type="expression" dxfId="3247" priority="1612">
      <formula>WEEKDAY(F$506)=1</formula>
    </cfRule>
  </conditionalFormatting>
  <conditionalFormatting sqref="P5">
    <cfRule type="expression" dxfId="3246" priority="1610">
      <formula>#REF!="未達成"</formula>
    </cfRule>
  </conditionalFormatting>
  <conditionalFormatting sqref="F45:AJ45 G29:H30 K29:AI30 G31:AG32 F36:AI37 F41:AG41 G60:G61 J60:AH61">
    <cfRule type="containsText" dxfId="3245" priority="1609" operator="containsText" text="－">
      <formula>NOT(ISERROR(SEARCH("－",F29)))</formula>
    </cfRule>
  </conditionalFormatting>
  <conditionalFormatting sqref="D34">
    <cfRule type="cellIs" dxfId="3244" priority="1608" operator="equal">
      <formula>0</formula>
    </cfRule>
  </conditionalFormatting>
  <conditionalFormatting sqref="D29:D34">
    <cfRule type="cellIs" dxfId="3243" priority="1607" operator="equal">
      <formula>0</formula>
    </cfRule>
  </conditionalFormatting>
  <conditionalFormatting sqref="D36:D37">
    <cfRule type="cellIs" dxfId="3242" priority="1606" operator="equal">
      <formula>0</formula>
    </cfRule>
  </conditionalFormatting>
  <conditionalFormatting sqref="D58">
    <cfRule type="cellIs" dxfId="3241" priority="1605" operator="equal">
      <formula>0</formula>
    </cfRule>
  </conditionalFormatting>
  <conditionalFormatting sqref="D53:D58">
    <cfRule type="cellIs" dxfId="3240" priority="1604" operator="equal">
      <formula>0</formula>
    </cfRule>
  </conditionalFormatting>
  <conditionalFormatting sqref="D60:D61">
    <cfRule type="cellIs" dxfId="3239" priority="1603" operator="equal">
      <formula>0</formula>
    </cfRule>
  </conditionalFormatting>
  <conditionalFormatting sqref="F348:AJ351">
    <cfRule type="containsText" dxfId="3238" priority="1529" operator="containsText" text="－">
      <formula>NOT(ISERROR(SEARCH("－",F348)))</formula>
    </cfRule>
  </conditionalFormatting>
  <conditionalFormatting sqref="D82">
    <cfRule type="cellIs" dxfId="3237" priority="1602" operator="equal">
      <formula>0</formula>
    </cfRule>
  </conditionalFormatting>
  <conditionalFormatting sqref="D77:D82">
    <cfRule type="cellIs" dxfId="3236" priority="1601" operator="equal">
      <formula>0</formula>
    </cfRule>
  </conditionalFormatting>
  <conditionalFormatting sqref="D84:D85">
    <cfRule type="cellIs" dxfId="3235" priority="1600" operator="equal">
      <formula>0</formula>
    </cfRule>
  </conditionalFormatting>
  <conditionalFormatting sqref="D106">
    <cfRule type="cellIs" dxfId="3234" priority="1599" operator="equal">
      <formula>0</formula>
    </cfRule>
  </conditionalFormatting>
  <conditionalFormatting sqref="D101:D106">
    <cfRule type="cellIs" dxfId="3233" priority="1598" operator="equal">
      <formula>0</formula>
    </cfRule>
  </conditionalFormatting>
  <conditionalFormatting sqref="D108:D109">
    <cfRule type="cellIs" dxfId="3232" priority="1597" operator="equal">
      <formula>0</formula>
    </cfRule>
  </conditionalFormatting>
  <conditionalFormatting sqref="D130">
    <cfRule type="cellIs" dxfId="3231" priority="1596" operator="equal">
      <formula>0</formula>
    </cfRule>
  </conditionalFormatting>
  <conditionalFormatting sqref="D125:D130">
    <cfRule type="cellIs" dxfId="3230" priority="1595" operator="equal">
      <formula>0</formula>
    </cfRule>
  </conditionalFormatting>
  <conditionalFormatting sqref="D132:D133">
    <cfRule type="cellIs" dxfId="3229" priority="1594" operator="equal">
      <formula>0</formula>
    </cfRule>
  </conditionalFormatting>
  <conditionalFormatting sqref="D154">
    <cfRule type="cellIs" dxfId="3228" priority="1593" operator="equal">
      <formula>0</formula>
    </cfRule>
  </conditionalFormatting>
  <conditionalFormatting sqref="D149:D154">
    <cfRule type="cellIs" dxfId="3227" priority="1592" operator="equal">
      <formula>0</formula>
    </cfRule>
  </conditionalFormatting>
  <conditionalFormatting sqref="D156:D157">
    <cfRule type="cellIs" dxfId="3226" priority="1591" operator="equal">
      <formula>0</formula>
    </cfRule>
  </conditionalFormatting>
  <conditionalFormatting sqref="D178">
    <cfRule type="cellIs" dxfId="3225" priority="1590" operator="equal">
      <formula>0</formula>
    </cfRule>
  </conditionalFormatting>
  <conditionalFormatting sqref="D173:D178">
    <cfRule type="cellIs" dxfId="3224" priority="1589" operator="equal">
      <formula>0</formula>
    </cfRule>
  </conditionalFormatting>
  <conditionalFormatting sqref="D180:D181">
    <cfRule type="cellIs" dxfId="3223" priority="1588" operator="equal">
      <formula>0</formula>
    </cfRule>
  </conditionalFormatting>
  <conditionalFormatting sqref="D202">
    <cfRule type="cellIs" dxfId="3222" priority="1587" operator="equal">
      <formula>0</formula>
    </cfRule>
  </conditionalFormatting>
  <conditionalFormatting sqref="D197:D202">
    <cfRule type="cellIs" dxfId="3221" priority="1586" operator="equal">
      <formula>0</formula>
    </cfRule>
  </conditionalFormatting>
  <conditionalFormatting sqref="D204:D205">
    <cfRule type="cellIs" dxfId="3220" priority="1585" operator="equal">
      <formula>0</formula>
    </cfRule>
  </conditionalFormatting>
  <conditionalFormatting sqref="D226">
    <cfRule type="cellIs" dxfId="3219" priority="1584" operator="equal">
      <formula>0</formula>
    </cfRule>
  </conditionalFormatting>
  <conditionalFormatting sqref="D221:D226">
    <cfRule type="cellIs" dxfId="3218" priority="1583" operator="equal">
      <formula>0</formula>
    </cfRule>
  </conditionalFormatting>
  <conditionalFormatting sqref="D228:D229">
    <cfRule type="cellIs" dxfId="3217" priority="1582" operator="equal">
      <formula>0</formula>
    </cfRule>
  </conditionalFormatting>
  <conditionalFormatting sqref="D250">
    <cfRule type="cellIs" dxfId="3216" priority="1581" operator="equal">
      <formula>0</formula>
    </cfRule>
  </conditionalFormatting>
  <conditionalFormatting sqref="D245:D250">
    <cfRule type="cellIs" dxfId="3215" priority="1580" operator="equal">
      <formula>0</formula>
    </cfRule>
  </conditionalFormatting>
  <conditionalFormatting sqref="D252:D253">
    <cfRule type="cellIs" dxfId="3214" priority="1579" operator="equal">
      <formula>0</formula>
    </cfRule>
  </conditionalFormatting>
  <conditionalFormatting sqref="D274">
    <cfRule type="cellIs" dxfId="3213" priority="1578" operator="equal">
      <formula>0</formula>
    </cfRule>
  </conditionalFormatting>
  <conditionalFormatting sqref="D269:D274">
    <cfRule type="cellIs" dxfId="3212" priority="1577" operator="equal">
      <formula>0</formula>
    </cfRule>
  </conditionalFormatting>
  <conditionalFormatting sqref="D276:D277">
    <cfRule type="cellIs" dxfId="3211" priority="1576" operator="equal">
      <formula>0</formula>
    </cfRule>
  </conditionalFormatting>
  <conditionalFormatting sqref="D298">
    <cfRule type="cellIs" dxfId="3210" priority="1575" operator="equal">
      <formula>0</formula>
    </cfRule>
  </conditionalFormatting>
  <conditionalFormatting sqref="D293:D298">
    <cfRule type="cellIs" dxfId="3209" priority="1574" operator="equal">
      <formula>0</formula>
    </cfRule>
  </conditionalFormatting>
  <conditionalFormatting sqref="D300:D301">
    <cfRule type="cellIs" dxfId="3208" priority="1573" operator="equal">
      <formula>0</formula>
    </cfRule>
  </conditionalFormatting>
  <conditionalFormatting sqref="D322">
    <cfRule type="cellIs" dxfId="3207" priority="1572" operator="equal">
      <formula>0</formula>
    </cfRule>
  </conditionalFormatting>
  <conditionalFormatting sqref="D317:D322">
    <cfRule type="cellIs" dxfId="3206" priority="1571" operator="equal">
      <formula>0</formula>
    </cfRule>
  </conditionalFormatting>
  <conditionalFormatting sqref="D324:D325">
    <cfRule type="cellIs" dxfId="3205" priority="1570" operator="equal">
      <formula>0</formula>
    </cfRule>
  </conditionalFormatting>
  <conditionalFormatting sqref="D346">
    <cfRule type="cellIs" dxfId="3204" priority="1569" operator="equal">
      <formula>0</formula>
    </cfRule>
  </conditionalFormatting>
  <conditionalFormatting sqref="D341:D346">
    <cfRule type="cellIs" dxfId="3203" priority="1568" operator="equal">
      <formula>0</formula>
    </cfRule>
  </conditionalFormatting>
  <conditionalFormatting sqref="D348:D349">
    <cfRule type="cellIs" dxfId="3202" priority="1567" operator="equal">
      <formula>0</formula>
    </cfRule>
  </conditionalFormatting>
  <conditionalFormatting sqref="D370">
    <cfRule type="cellIs" dxfId="3201" priority="1566" operator="equal">
      <formula>0</formula>
    </cfRule>
  </conditionalFormatting>
  <conditionalFormatting sqref="D365:D370">
    <cfRule type="cellIs" dxfId="3200" priority="1565" operator="equal">
      <formula>0</formula>
    </cfRule>
  </conditionalFormatting>
  <conditionalFormatting sqref="D372:D373">
    <cfRule type="cellIs" dxfId="3199" priority="1564" operator="equal">
      <formula>0</formula>
    </cfRule>
  </conditionalFormatting>
  <conditionalFormatting sqref="D394">
    <cfRule type="cellIs" dxfId="3198" priority="1563" operator="equal">
      <formula>0</formula>
    </cfRule>
  </conditionalFormatting>
  <conditionalFormatting sqref="D389:D394">
    <cfRule type="cellIs" dxfId="3197" priority="1562" operator="equal">
      <formula>0</formula>
    </cfRule>
  </conditionalFormatting>
  <conditionalFormatting sqref="D396:D397">
    <cfRule type="cellIs" dxfId="3196" priority="1561" operator="equal">
      <formula>0</formula>
    </cfRule>
  </conditionalFormatting>
  <conditionalFormatting sqref="D418">
    <cfRule type="cellIs" dxfId="3195" priority="1560" operator="equal">
      <formula>0</formula>
    </cfRule>
  </conditionalFormatting>
  <conditionalFormatting sqref="D413:D418">
    <cfRule type="cellIs" dxfId="3194" priority="1559" operator="equal">
      <formula>0</formula>
    </cfRule>
  </conditionalFormatting>
  <conditionalFormatting sqref="D420:D421">
    <cfRule type="cellIs" dxfId="3193" priority="1558" operator="equal">
      <formula>0</formula>
    </cfRule>
  </conditionalFormatting>
  <conditionalFormatting sqref="D442">
    <cfRule type="cellIs" dxfId="3192" priority="1557" operator="equal">
      <formula>0</formula>
    </cfRule>
  </conditionalFormatting>
  <conditionalFormatting sqref="D437:D442">
    <cfRule type="cellIs" dxfId="3191" priority="1556" operator="equal">
      <formula>0</formula>
    </cfRule>
  </conditionalFormatting>
  <conditionalFormatting sqref="D444:D445">
    <cfRule type="cellIs" dxfId="3190" priority="1555" operator="equal">
      <formula>0</formula>
    </cfRule>
  </conditionalFormatting>
  <conditionalFormatting sqref="D466">
    <cfRule type="cellIs" dxfId="3189" priority="1554" operator="equal">
      <formula>0</formula>
    </cfRule>
  </conditionalFormatting>
  <conditionalFormatting sqref="D461:D466">
    <cfRule type="cellIs" dxfId="3188" priority="1553" operator="equal">
      <formula>0</formula>
    </cfRule>
  </conditionalFormatting>
  <conditionalFormatting sqref="D468:D469">
    <cfRule type="cellIs" dxfId="3187" priority="1552" operator="equal">
      <formula>0</formula>
    </cfRule>
  </conditionalFormatting>
  <conditionalFormatting sqref="D490">
    <cfRule type="cellIs" dxfId="3186" priority="1551" operator="equal">
      <formula>0</formula>
    </cfRule>
  </conditionalFormatting>
  <conditionalFormatting sqref="D485:D490">
    <cfRule type="cellIs" dxfId="3185" priority="1550" operator="equal">
      <formula>0</formula>
    </cfRule>
  </conditionalFormatting>
  <conditionalFormatting sqref="D492:D493">
    <cfRule type="cellIs" dxfId="3184" priority="1549" operator="equal">
      <formula>0</formula>
    </cfRule>
  </conditionalFormatting>
  <conditionalFormatting sqref="D514">
    <cfRule type="cellIs" dxfId="3183" priority="1548" operator="equal">
      <formula>0</formula>
    </cfRule>
  </conditionalFormatting>
  <conditionalFormatting sqref="D509:D514">
    <cfRule type="cellIs" dxfId="3182" priority="1547" operator="equal">
      <formula>0</formula>
    </cfRule>
  </conditionalFormatting>
  <conditionalFormatting sqref="D516:D517">
    <cfRule type="cellIs" dxfId="3181" priority="1546" operator="equal">
      <formula>0</formula>
    </cfRule>
  </conditionalFormatting>
  <conditionalFormatting sqref="F221:AJ226">
    <cfRule type="containsText" dxfId="3180" priority="1545" operator="containsText" text="－">
      <formula>NOT(ISERROR(SEARCH("－",F221)))</formula>
    </cfRule>
  </conditionalFormatting>
  <conditionalFormatting sqref="F228:AJ231">
    <cfRule type="containsText" dxfId="3179" priority="1544" operator="containsText" text="－">
      <formula>NOT(ISERROR(SEARCH("－",F228)))</formula>
    </cfRule>
  </conditionalFormatting>
  <conditionalFormatting sqref="F233:AJ236">
    <cfRule type="containsText" dxfId="3178" priority="1543" operator="containsText" text="－">
      <formula>NOT(ISERROR(SEARCH("－",F233)))</formula>
    </cfRule>
  </conditionalFormatting>
  <conditionalFormatting sqref="F245:AJ250">
    <cfRule type="containsText" dxfId="3177" priority="1542" operator="containsText" text="－">
      <formula>NOT(ISERROR(SEARCH("－",F245)))</formula>
    </cfRule>
  </conditionalFormatting>
  <conditionalFormatting sqref="F252:AJ255">
    <cfRule type="containsText" dxfId="3176" priority="1541" operator="containsText" text="－">
      <formula>NOT(ISERROR(SEARCH("－",F252)))</formula>
    </cfRule>
  </conditionalFormatting>
  <conditionalFormatting sqref="F257:AJ260">
    <cfRule type="containsText" dxfId="3175" priority="1540" operator="containsText" text="－">
      <formula>NOT(ISERROR(SEARCH("－",F257)))</formula>
    </cfRule>
  </conditionalFormatting>
  <conditionalFormatting sqref="F269:AJ274">
    <cfRule type="containsText" dxfId="3174" priority="1539" operator="containsText" text="－">
      <formula>NOT(ISERROR(SEARCH("－",F269)))</formula>
    </cfRule>
  </conditionalFormatting>
  <conditionalFormatting sqref="F276:AJ279">
    <cfRule type="containsText" dxfId="3173" priority="1538" operator="containsText" text="－">
      <formula>NOT(ISERROR(SEARCH("－",F276)))</formula>
    </cfRule>
  </conditionalFormatting>
  <conditionalFormatting sqref="F281:AJ284">
    <cfRule type="containsText" dxfId="3172" priority="1537" operator="containsText" text="－">
      <formula>NOT(ISERROR(SEARCH("－",F281)))</formula>
    </cfRule>
  </conditionalFormatting>
  <conditionalFormatting sqref="F293:AJ298">
    <cfRule type="containsText" dxfId="3171" priority="1536" operator="containsText" text="－">
      <formula>NOT(ISERROR(SEARCH("－",F293)))</formula>
    </cfRule>
  </conditionalFormatting>
  <conditionalFormatting sqref="F300:AJ303">
    <cfRule type="containsText" dxfId="3170" priority="1535" operator="containsText" text="－">
      <formula>NOT(ISERROR(SEARCH("－",F300)))</formula>
    </cfRule>
  </conditionalFormatting>
  <conditionalFormatting sqref="F305:AJ308">
    <cfRule type="containsText" dxfId="3169" priority="1534" operator="containsText" text="－">
      <formula>NOT(ISERROR(SEARCH("－",F305)))</formula>
    </cfRule>
  </conditionalFormatting>
  <conditionalFormatting sqref="F317:AJ322">
    <cfRule type="containsText" dxfId="3168" priority="1533" operator="containsText" text="－">
      <formula>NOT(ISERROR(SEARCH("－",F317)))</formula>
    </cfRule>
  </conditionalFormatting>
  <conditionalFormatting sqref="F324:AJ327">
    <cfRule type="containsText" dxfId="3167" priority="1532" operator="containsText" text="－">
      <formula>NOT(ISERROR(SEARCH("－",F324)))</formula>
    </cfRule>
  </conditionalFormatting>
  <conditionalFormatting sqref="F329:AJ332">
    <cfRule type="containsText" dxfId="3166" priority="1531" operator="containsText" text="－">
      <formula>NOT(ISERROR(SEARCH("－",F329)))</formula>
    </cfRule>
  </conditionalFormatting>
  <conditionalFormatting sqref="F341:AJ346">
    <cfRule type="containsText" dxfId="3165" priority="1530" operator="containsText" text="－">
      <formula>NOT(ISERROR(SEARCH("－",F341)))</formula>
    </cfRule>
  </conditionalFormatting>
  <conditionalFormatting sqref="F413:AJ418">
    <cfRule type="containsText" dxfId="3164" priority="1521" operator="containsText" text="－">
      <formula>NOT(ISERROR(SEARCH("－",F413)))</formula>
    </cfRule>
  </conditionalFormatting>
  <conditionalFormatting sqref="F353:AJ356">
    <cfRule type="containsText" dxfId="3163" priority="1528" operator="containsText" text="－">
      <formula>NOT(ISERROR(SEARCH("－",F353)))</formula>
    </cfRule>
  </conditionalFormatting>
  <conditionalFormatting sqref="F365:AJ370">
    <cfRule type="containsText" dxfId="3162" priority="1527" operator="containsText" text="－">
      <formula>NOT(ISERROR(SEARCH("－",F365)))</formula>
    </cfRule>
  </conditionalFormatting>
  <conditionalFormatting sqref="F372:AJ375">
    <cfRule type="containsText" dxfId="3161" priority="1526" operator="containsText" text="－">
      <formula>NOT(ISERROR(SEARCH("－",F372)))</formula>
    </cfRule>
  </conditionalFormatting>
  <conditionalFormatting sqref="F377:AJ380">
    <cfRule type="containsText" dxfId="3160" priority="1525" operator="containsText" text="－">
      <formula>NOT(ISERROR(SEARCH("－",F377)))</formula>
    </cfRule>
  </conditionalFormatting>
  <conditionalFormatting sqref="F521:AJ524">
    <cfRule type="containsText" dxfId="3159" priority="1507" operator="containsText" text="－">
      <formula>NOT(ISERROR(SEARCH("－",F521)))</formula>
    </cfRule>
  </conditionalFormatting>
  <conditionalFormatting sqref="F389:AJ394">
    <cfRule type="containsText" dxfId="3158" priority="1524" operator="containsText" text="－">
      <formula>NOT(ISERROR(SEARCH("－",F389)))</formula>
    </cfRule>
  </conditionalFormatting>
  <conditionalFormatting sqref="F396:AJ399">
    <cfRule type="containsText" dxfId="3157" priority="1523" operator="containsText" text="－">
      <formula>NOT(ISERROR(SEARCH("－",F396)))</formula>
    </cfRule>
  </conditionalFormatting>
  <conditionalFormatting sqref="F401:AJ405">
    <cfRule type="containsText" dxfId="3156" priority="1522" operator="containsText" text="－">
      <formula>NOT(ISERROR(SEARCH("－",F401)))</formula>
    </cfRule>
  </conditionalFormatting>
  <conditionalFormatting sqref="F420:AJ423">
    <cfRule type="containsText" dxfId="3155" priority="1520" operator="containsText" text="－">
      <formula>NOT(ISERROR(SEARCH("－",F420)))</formula>
    </cfRule>
  </conditionalFormatting>
  <conditionalFormatting sqref="F425:AJ429">
    <cfRule type="containsText" dxfId="3154" priority="1519" operator="containsText" text="－">
      <formula>NOT(ISERROR(SEARCH("－",F425)))</formula>
    </cfRule>
  </conditionalFormatting>
  <conditionalFormatting sqref="F437:AJ442">
    <cfRule type="containsText" dxfId="3153" priority="1518" operator="containsText" text="－">
      <formula>NOT(ISERROR(SEARCH("－",F437)))</formula>
    </cfRule>
  </conditionalFormatting>
  <conditionalFormatting sqref="F444:AJ447">
    <cfRule type="containsText" dxfId="3152" priority="1517" operator="containsText" text="－">
      <formula>NOT(ISERROR(SEARCH("－",F444)))</formula>
    </cfRule>
  </conditionalFormatting>
  <conditionalFormatting sqref="F449:AJ453">
    <cfRule type="containsText" dxfId="3151" priority="1516" operator="containsText" text="－">
      <formula>NOT(ISERROR(SEARCH("－",F449)))</formula>
    </cfRule>
  </conditionalFormatting>
  <conditionalFormatting sqref="F461:AJ466">
    <cfRule type="containsText" dxfId="3150" priority="1515" operator="containsText" text="－">
      <formula>NOT(ISERROR(SEARCH("－",F461)))</formula>
    </cfRule>
  </conditionalFormatting>
  <conditionalFormatting sqref="F468:AJ471">
    <cfRule type="containsText" dxfId="3149" priority="1514" operator="containsText" text="－">
      <formula>NOT(ISERROR(SEARCH("－",F468)))</formula>
    </cfRule>
  </conditionalFormatting>
  <conditionalFormatting sqref="F473:AJ477">
    <cfRule type="containsText" dxfId="3148" priority="1513" operator="containsText" text="－">
      <formula>NOT(ISERROR(SEARCH("－",F473)))</formula>
    </cfRule>
  </conditionalFormatting>
  <conditionalFormatting sqref="F485:AJ490">
    <cfRule type="containsText" dxfId="3147" priority="1512" operator="containsText" text="－">
      <formula>NOT(ISERROR(SEARCH("－",F485)))</formula>
    </cfRule>
  </conditionalFormatting>
  <conditionalFormatting sqref="F492:AJ495">
    <cfRule type="containsText" dxfId="3146" priority="1511" operator="containsText" text="－">
      <formula>NOT(ISERROR(SEARCH("－",F492)))</formula>
    </cfRule>
  </conditionalFormatting>
  <conditionalFormatting sqref="F497:AJ501">
    <cfRule type="containsText" dxfId="3145" priority="1510" operator="containsText" text="－">
      <formula>NOT(ISERROR(SEARCH("－",F497)))</formula>
    </cfRule>
  </conditionalFormatting>
  <conditionalFormatting sqref="F509:AJ514">
    <cfRule type="containsText" dxfId="3144" priority="1509" operator="containsText" text="－">
      <formula>NOT(ISERROR(SEARCH("－",F509)))</formula>
    </cfRule>
  </conditionalFormatting>
  <conditionalFormatting sqref="F516:AJ519">
    <cfRule type="containsText" dxfId="3143" priority="1508" operator="containsText" text="－">
      <formula>NOT(ISERROR(SEARCH("－",F516)))</formula>
    </cfRule>
  </conditionalFormatting>
  <conditionalFormatting sqref="T10:V21 AO8">
    <cfRule type="cellIs" dxfId="3142" priority="1506" operator="greaterThanOrEqual">
      <formula>0.285</formula>
    </cfRule>
  </conditionalFormatting>
  <conditionalFormatting sqref="W20">
    <cfRule type="containsText" dxfId="3141" priority="1505" operator="containsText" text="対象外">
      <formula>NOT(ISERROR(SEARCH("対象外",W20)))</formula>
    </cfRule>
  </conditionalFormatting>
  <conditionalFormatting sqref="W20">
    <cfRule type="containsText" dxfId="3140" priority="1504" operator="containsText" text="補正無し">
      <formula>NOT(ISERROR(SEARCH("補正無し",W20)))</formula>
    </cfRule>
  </conditionalFormatting>
  <conditionalFormatting sqref="F69:AJ69">
    <cfRule type="containsText" dxfId="3139" priority="1503" operator="containsText" text="－">
      <formula>NOT(ISERROR(SEARCH("－",F69)))</formula>
    </cfRule>
  </conditionalFormatting>
  <conditionalFormatting sqref="F93:AJ93">
    <cfRule type="containsText" dxfId="3138" priority="1502" operator="containsText" text="－">
      <formula>NOT(ISERROR(SEARCH("－",F93)))</formula>
    </cfRule>
  </conditionalFormatting>
  <conditionalFormatting sqref="F117:AJ117">
    <cfRule type="containsText" dxfId="3137" priority="1501" operator="containsText" text="－">
      <formula>NOT(ISERROR(SEARCH("－",F117)))</formula>
    </cfRule>
  </conditionalFormatting>
  <conditionalFormatting sqref="F141:AJ142">
    <cfRule type="containsText" dxfId="3136" priority="1500" operator="containsText" text="－">
      <formula>NOT(ISERROR(SEARCH("－",F141)))</formula>
    </cfRule>
  </conditionalFormatting>
  <conditionalFormatting sqref="F165:AJ166">
    <cfRule type="containsText" dxfId="3135" priority="1499" operator="containsText" text="－">
      <formula>NOT(ISERROR(SEARCH("－",F165)))</formula>
    </cfRule>
  </conditionalFormatting>
  <conditionalFormatting sqref="F189:AJ190">
    <cfRule type="containsText" dxfId="3134" priority="1498" operator="containsText" text="－">
      <formula>NOT(ISERROR(SEARCH("－",F189)))</formula>
    </cfRule>
  </conditionalFormatting>
  <conditionalFormatting sqref="F213:AJ214">
    <cfRule type="containsText" dxfId="3133" priority="1497" operator="containsText" text="－">
      <formula>NOT(ISERROR(SEARCH("－",F213)))</formula>
    </cfRule>
  </conditionalFormatting>
  <conditionalFormatting sqref="F261:AJ262">
    <cfRule type="containsText" dxfId="3132" priority="1495" operator="containsText" text="－">
      <formula>NOT(ISERROR(SEARCH("－",F261)))</formula>
    </cfRule>
  </conditionalFormatting>
  <conditionalFormatting sqref="F237:AJ237">
    <cfRule type="containsText" dxfId="3131" priority="1496" operator="containsText" text="－">
      <formula>NOT(ISERROR(SEARCH("－",F237)))</formula>
    </cfRule>
  </conditionalFormatting>
  <conditionalFormatting sqref="F357:AJ358">
    <cfRule type="containsText" dxfId="3130" priority="1491" operator="containsText" text="－">
      <formula>NOT(ISERROR(SEARCH("－",F357)))</formula>
    </cfRule>
  </conditionalFormatting>
  <conditionalFormatting sqref="F285:AJ285">
    <cfRule type="containsText" dxfId="3129" priority="1494" operator="containsText" text="－">
      <formula>NOT(ISERROR(SEARCH("－",F285)))</formula>
    </cfRule>
  </conditionalFormatting>
  <conditionalFormatting sqref="F309:AJ310">
    <cfRule type="containsText" dxfId="3128" priority="1493" operator="containsText" text="－">
      <formula>NOT(ISERROR(SEARCH("－",F309)))</formula>
    </cfRule>
  </conditionalFormatting>
  <conditionalFormatting sqref="F333:AJ334">
    <cfRule type="containsText" dxfId="3127" priority="1492" operator="containsText" text="－">
      <formula>NOT(ISERROR(SEARCH("－",F333)))</formula>
    </cfRule>
  </conditionalFormatting>
  <conditionalFormatting sqref="F381:AJ381">
    <cfRule type="containsText" dxfId="3126" priority="1490" operator="containsText" text="－">
      <formula>NOT(ISERROR(SEARCH("－",F381)))</formula>
    </cfRule>
  </conditionalFormatting>
  <conditionalFormatting sqref="F29:H30 K29:AJ30 F31:AJ34 F36:AI37 F41:AG41 G60:G61 J60:AH61">
    <cfRule type="containsText" dxfId="3125" priority="1485" operator="containsText" text="退">
      <formula>NOT(ISERROR(SEARCH("退",F29)))</formula>
    </cfRule>
    <cfRule type="containsText" dxfId="3124" priority="1486" operator="containsText" text="入">
      <formula>NOT(ISERROR(SEARCH("入",F29)))</formula>
    </cfRule>
    <cfRule type="containsText" dxfId="3123" priority="1487" operator="containsText" text="入,退">
      <formula>NOT(ISERROR(SEARCH("入,退",F29)))</formula>
    </cfRule>
    <cfRule type="containsText" dxfId="3122" priority="1488" operator="containsText" text="入,退">
      <formula>NOT(ISERROR(SEARCH("入,退",F29)))</formula>
    </cfRule>
    <cfRule type="cellIs" dxfId="3121" priority="1489" operator="equal">
      <formula>"休"</formula>
    </cfRule>
  </conditionalFormatting>
  <conditionalFormatting sqref="F29:H30 K29:AJ30 F31:AJ34 F36:AI37 F41:AG41 G60:G61 J60:AH61">
    <cfRule type="containsText" dxfId="3120" priority="1484" operator="containsText" text="外">
      <formula>NOT(ISERROR(SEARCH("外",F29)))</formula>
    </cfRule>
  </conditionalFormatting>
  <conditionalFormatting sqref="F29:F34">
    <cfRule type="containsText" dxfId="3119" priority="1483" operator="containsText" text="－">
      <formula>NOT(ISERROR(SEARCH("－",F29)))</formula>
    </cfRule>
  </conditionalFormatting>
  <conditionalFormatting sqref="G29:G34 H31:U33 V33:AJ33 V31:W32">
    <cfRule type="containsText" dxfId="3118" priority="1482" operator="containsText" text="－">
      <formula>NOT(ISERROR(SEARCH("－",G29)))</formula>
    </cfRule>
  </conditionalFormatting>
  <conditionalFormatting sqref="G33:AJ34 AJ29:AJ30 AH31:AJ32">
    <cfRule type="containsText" dxfId="3117" priority="1481" operator="containsText" text="－">
      <formula>NOT(ISERROR(SEARCH("－",G29)))</formula>
    </cfRule>
  </conditionalFormatting>
  <conditionalFormatting sqref="F28:AJ28">
    <cfRule type="containsText" dxfId="3116" priority="1479" operator="containsText" text="日">
      <formula>NOT(ISERROR(SEARCH("日",F28)))</formula>
    </cfRule>
    <cfRule type="containsText" dxfId="3115" priority="1480" operator="containsText" text="土">
      <formula>NOT(ISERROR(SEARCH("土",F28)))</formula>
    </cfRule>
  </conditionalFormatting>
  <conditionalFormatting sqref="F28:AJ28">
    <cfRule type="containsText" dxfId="3114" priority="1472" operator="containsText" text="その他">
      <formula>NOT(ISERROR(SEARCH("その他",F28)))</formula>
    </cfRule>
    <cfRule type="containsText" dxfId="3113" priority="1473" operator="containsText" text="冬休">
      <formula>NOT(ISERROR(SEARCH("冬休",F28)))</formula>
    </cfRule>
    <cfRule type="containsText" dxfId="3112" priority="1474" operator="containsText" text="夏休">
      <formula>NOT(ISERROR(SEARCH("夏休",F28)))</formula>
    </cfRule>
    <cfRule type="containsText" dxfId="3111" priority="1475" operator="containsText" text="製作">
      <formula>NOT(ISERROR(SEARCH("製作",F28)))</formula>
    </cfRule>
    <cfRule type="cellIs" dxfId="3110" priority="1476" operator="equal">
      <formula>"中止,製作"</formula>
    </cfRule>
    <cfRule type="containsText" dxfId="3109" priority="1477" operator="containsText" text="中止,製作,夏休,冬休,その他">
      <formula>NOT(ISERROR(SEARCH("中止,製作,夏休,冬休,その他",F28)))</formula>
    </cfRule>
    <cfRule type="containsText" dxfId="3108" priority="1478" operator="containsText" text="中止">
      <formula>NOT(ISERROR(SEARCH("中止",F28)))</formula>
    </cfRule>
  </conditionalFormatting>
  <conditionalFormatting sqref="F528 K528 P528 U528 Z528">
    <cfRule type="containsText" dxfId="3107" priority="1470" operator="containsText" text="日">
      <formula>NOT(ISERROR(SEARCH("日",F528)))</formula>
    </cfRule>
    <cfRule type="containsText" dxfId="3106" priority="1471" operator="containsText" text="土">
      <formula>NOT(ISERROR(SEARCH("土",F528)))</formula>
    </cfRule>
  </conditionalFormatting>
  <conditionalFormatting sqref="F528">
    <cfRule type="containsText" dxfId="3105" priority="1461" operator="containsText" text="その他">
      <formula>NOT(ISERROR(SEARCH("その他",F528)))</formula>
    </cfRule>
    <cfRule type="containsText" dxfId="3104" priority="1462" operator="containsText" text="冬休">
      <formula>NOT(ISERROR(SEARCH("冬休",F528)))</formula>
    </cfRule>
    <cfRule type="containsText" dxfId="3103" priority="1463" operator="containsText" text="夏休">
      <formula>NOT(ISERROR(SEARCH("夏休",F528)))</formula>
    </cfRule>
    <cfRule type="containsText" dxfId="3102" priority="1464" operator="containsText" text="製作">
      <formula>NOT(ISERROR(SEARCH("製作",F528)))</formula>
    </cfRule>
    <cfRule type="cellIs" dxfId="3101" priority="1465" operator="equal">
      <formula>"中止,製作"</formula>
    </cfRule>
    <cfRule type="containsText" dxfId="3100" priority="1468" operator="containsText" text="中止,製作,夏休,冬休,その他">
      <formula>NOT(ISERROR(SEARCH("中止,製作,夏休,冬休,その他",F528)))</formula>
    </cfRule>
    <cfRule type="containsText" dxfId="3099" priority="1469" operator="containsText" text="中止">
      <formula>NOT(ISERROR(SEARCH("中止",F528)))</formula>
    </cfRule>
  </conditionalFormatting>
  <conditionalFormatting sqref="K528">
    <cfRule type="containsText" dxfId="3098" priority="1466" operator="containsText" text="中止,製作,夏休,冬休,その他">
      <formula>NOT(ISERROR(SEARCH("中止,製作,夏休,冬休,その他",K528)))</formula>
    </cfRule>
    <cfRule type="containsText" dxfId="3097" priority="1467" operator="containsText" text="中止">
      <formula>NOT(ISERROR(SEARCH("中止",K528)))</formula>
    </cfRule>
  </conditionalFormatting>
  <conditionalFormatting sqref="K528">
    <cfRule type="containsText" dxfId="3096" priority="1454" operator="containsText" text="その他">
      <formula>NOT(ISERROR(SEARCH("その他",K528)))</formula>
    </cfRule>
    <cfRule type="containsText" dxfId="3095" priority="1455" operator="containsText" text="冬休">
      <formula>NOT(ISERROR(SEARCH("冬休",K528)))</formula>
    </cfRule>
    <cfRule type="containsText" dxfId="3094" priority="1456" operator="containsText" text="夏休">
      <formula>NOT(ISERROR(SEARCH("夏休",K528)))</formula>
    </cfRule>
    <cfRule type="containsText" dxfId="3093" priority="1457" operator="containsText" text="製作">
      <formula>NOT(ISERROR(SEARCH("製作",K528)))</formula>
    </cfRule>
    <cfRule type="cellIs" dxfId="3092" priority="1458" operator="equal">
      <formula>"中止,製作"</formula>
    </cfRule>
    <cfRule type="containsText" dxfId="3091" priority="1459" operator="containsText" text="中止,製作,夏休,冬休,その他">
      <formula>NOT(ISERROR(SEARCH("中止,製作,夏休,冬休,その他",K528)))</formula>
    </cfRule>
    <cfRule type="containsText" dxfId="3090" priority="1460" operator="containsText" text="中止">
      <formula>NOT(ISERROR(SEARCH("中止",K528)))</formula>
    </cfRule>
  </conditionalFormatting>
  <conditionalFormatting sqref="P528">
    <cfRule type="containsText" dxfId="3089" priority="1447" operator="containsText" text="その他">
      <formula>NOT(ISERROR(SEARCH("その他",P528)))</formula>
    </cfRule>
    <cfRule type="containsText" dxfId="3088" priority="1448" operator="containsText" text="冬休">
      <formula>NOT(ISERROR(SEARCH("冬休",P528)))</formula>
    </cfRule>
    <cfRule type="containsText" dxfId="3087" priority="1449" operator="containsText" text="夏休">
      <formula>NOT(ISERROR(SEARCH("夏休",P528)))</formula>
    </cfRule>
    <cfRule type="containsText" dxfId="3086" priority="1450" operator="containsText" text="製作">
      <formula>NOT(ISERROR(SEARCH("製作",P528)))</formula>
    </cfRule>
    <cfRule type="cellIs" dxfId="3085" priority="1451" operator="equal">
      <formula>"中止,製作"</formula>
    </cfRule>
    <cfRule type="containsText" dxfId="3084" priority="1452" operator="containsText" text="中止,製作,夏休,冬休,その他">
      <formula>NOT(ISERROR(SEARCH("中止,製作,夏休,冬休,その他",P528)))</formula>
    </cfRule>
    <cfRule type="containsText" dxfId="3083" priority="1453" operator="containsText" text="中止">
      <formula>NOT(ISERROR(SEARCH("中止",P528)))</formula>
    </cfRule>
  </conditionalFormatting>
  <conditionalFormatting sqref="U528">
    <cfRule type="containsText" dxfId="3082" priority="1440" operator="containsText" text="その他">
      <formula>NOT(ISERROR(SEARCH("その他",U528)))</formula>
    </cfRule>
    <cfRule type="containsText" dxfId="3081" priority="1441" operator="containsText" text="冬休">
      <formula>NOT(ISERROR(SEARCH("冬休",U528)))</formula>
    </cfRule>
    <cfRule type="containsText" dxfId="3080" priority="1442" operator="containsText" text="夏休">
      <formula>NOT(ISERROR(SEARCH("夏休",U528)))</formula>
    </cfRule>
    <cfRule type="containsText" dxfId="3079" priority="1443" operator="containsText" text="製作">
      <formula>NOT(ISERROR(SEARCH("製作",U528)))</formula>
    </cfRule>
    <cfRule type="cellIs" dxfId="3078" priority="1444" operator="equal">
      <formula>"中止,製作"</formula>
    </cfRule>
    <cfRule type="containsText" dxfId="3077" priority="1445" operator="containsText" text="中止,製作,夏休,冬休,その他">
      <formula>NOT(ISERROR(SEARCH("中止,製作,夏休,冬休,その他",U528)))</formula>
    </cfRule>
    <cfRule type="containsText" dxfId="3076" priority="1446" operator="containsText" text="中止">
      <formula>NOT(ISERROR(SEARCH("中止",U528)))</formula>
    </cfRule>
  </conditionalFormatting>
  <conditionalFormatting sqref="Z528">
    <cfRule type="containsText" dxfId="3075" priority="1433" operator="containsText" text="その他">
      <formula>NOT(ISERROR(SEARCH("その他",Z528)))</formula>
    </cfRule>
    <cfRule type="containsText" dxfId="3074" priority="1434" operator="containsText" text="冬休">
      <formula>NOT(ISERROR(SEARCH("冬休",Z528)))</formula>
    </cfRule>
    <cfRule type="containsText" dxfId="3073" priority="1435" operator="containsText" text="夏休">
      <formula>NOT(ISERROR(SEARCH("夏休",Z528)))</formula>
    </cfRule>
    <cfRule type="containsText" dxfId="3072" priority="1436" operator="containsText" text="製作">
      <formula>NOT(ISERROR(SEARCH("製作",Z528)))</formula>
    </cfRule>
    <cfRule type="cellIs" dxfId="3071" priority="1437" operator="equal">
      <formula>"中止,製作"</formula>
    </cfRule>
    <cfRule type="containsText" dxfId="3070" priority="1438" operator="containsText" text="中止,製作,夏休,冬休,その他">
      <formula>NOT(ISERROR(SEARCH("中止,製作,夏休,冬休,その他",Z528)))</formula>
    </cfRule>
    <cfRule type="containsText" dxfId="3069" priority="1439" operator="containsText" text="中止">
      <formula>NOT(ISERROR(SEARCH("中止",Z528)))</formula>
    </cfRule>
  </conditionalFormatting>
  <conditionalFormatting sqref="Z530">
    <cfRule type="containsText" dxfId="3068" priority="1427" operator="containsText" text="退">
      <formula>NOT(ISERROR(SEARCH("退",Z530)))</formula>
    </cfRule>
    <cfRule type="containsText" dxfId="3067" priority="1428" operator="containsText" text="入">
      <formula>NOT(ISERROR(SEARCH("入",Z530)))</formula>
    </cfRule>
    <cfRule type="containsText" dxfId="3066" priority="1429" operator="containsText" text="入,退">
      <formula>NOT(ISERROR(SEARCH("入,退",Z530)))</formula>
    </cfRule>
    <cfRule type="containsText" dxfId="3065" priority="1430" operator="containsText" text="入,退">
      <formula>NOT(ISERROR(SEARCH("入,退",Z530)))</formula>
    </cfRule>
    <cfRule type="cellIs" dxfId="3064" priority="1432" operator="equal">
      <formula>"休"</formula>
    </cfRule>
  </conditionalFormatting>
  <conditionalFormatting sqref="Z530">
    <cfRule type="containsText" dxfId="3063" priority="1431" operator="containsText" text="休">
      <formula>NOT(ISERROR(SEARCH("休",Z530)))</formula>
    </cfRule>
  </conditionalFormatting>
  <conditionalFormatting sqref="Z530">
    <cfRule type="containsText" dxfId="3062" priority="1426" operator="containsText" text="外">
      <formula>NOT(ISERROR(SEARCH("外",Z530)))</formula>
    </cfRule>
  </conditionalFormatting>
  <conditionalFormatting sqref="Z530">
    <cfRule type="containsText" dxfId="3061" priority="1425" operator="containsText" text="－">
      <formula>NOT(ISERROR(SEARCH("－",Z530)))</formula>
    </cfRule>
  </conditionalFormatting>
  <conditionalFormatting sqref="AE530 U530 P530 K530">
    <cfRule type="containsText" dxfId="3060" priority="1419" operator="containsText" text="退">
      <formula>NOT(ISERROR(SEARCH("退",K530)))</formula>
    </cfRule>
    <cfRule type="containsText" dxfId="3059" priority="1420" operator="containsText" text="入">
      <formula>NOT(ISERROR(SEARCH("入",K530)))</formula>
    </cfRule>
    <cfRule type="containsText" dxfId="3058" priority="1421" operator="containsText" text="入,退">
      <formula>NOT(ISERROR(SEARCH("入,退",K530)))</formula>
    </cfRule>
    <cfRule type="containsText" dxfId="3057" priority="1422" operator="containsText" text="入,退">
      <formula>NOT(ISERROR(SEARCH("入,退",K530)))</formula>
    </cfRule>
    <cfRule type="cellIs" dxfId="3056" priority="1424" operator="equal">
      <formula>"休"</formula>
    </cfRule>
  </conditionalFormatting>
  <conditionalFormatting sqref="AE530 U530 P530 K530">
    <cfRule type="containsText" dxfId="3055" priority="1423" operator="containsText" text="休">
      <formula>NOT(ISERROR(SEARCH("休",K530)))</formula>
    </cfRule>
  </conditionalFormatting>
  <conditionalFormatting sqref="AE530 U530 P530 K530">
    <cfRule type="containsText" dxfId="3054" priority="1418" operator="containsText" text="外">
      <formula>NOT(ISERROR(SEARCH("外",K530)))</formula>
    </cfRule>
  </conditionalFormatting>
  <conditionalFormatting sqref="AE530 U530 P530 K530">
    <cfRule type="containsText" dxfId="3053" priority="1417" operator="containsText" text="－">
      <formula>NOT(ISERROR(SEARCH("－",K530)))</formula>
    </cfRule>
  </conditionalFormatting>
  <conditionalFormatting sqref="F530">
    <cfRule type="containsText" dxfId="3052" priority="1412" operator="containsText" text="退">
      <formula>NOT(ISERROR(SEARCH("退",F530)))</formula>
    </cfRule>
    <cfRule type="containsText" dxfId="3051" priority="1413" operator="containsText" text="入">
      <formula>NOT(ISERROR(SEARCH("入",F530)))</formula>
    </cfRule>
    <cfRule type="containsText" dxfId="3050" priority="1414" operator="containsText" text="入,退">
      <formula>NOT(ISERROR(SEARCH("入,退",F530)))</formula>
    </cfRule>
    <cfRule type="containsText" dxfId="3049" priority="1415" operator="containsText" text="入,退">
      <formula>NOT(ISERROR(SEARCH("入,退",F530)))</formula>
    </cfRule>
    <cfRule type="cellIs" dxfId="3048" priority="1416" operator="equal">
      <formula>"休"</formula>
    </cfRule>
  </conditionalFormatting>
  <conditionalFormatting sqref="F530">
    <cfRule type="containsText" dxfId="3047" priority="1411" operator="containsText" text="外">
      <formula>NOT(ISERROR(SEARCH("外",F530)))</formula>
    </cfRule>
  </conditionalFormatting>
  <conditionalFormatting sqref="F530">
    <cfRule type="containsText" dxfId="3046" priority="1410" operator="containsText" text="－">
      <formula>NOT(ISERROR(SEARCH("－",F530)))</formula>
    </cfRule>
  </conditionalFormatting>
  <conditionalFormatting sqref="F35:AJ35">
    <cfRule type="containsText" dxfId="3045" priority="1408" operator="containsText" text="日">
      <formula>NOT(ISERROR(SEARCH("日",F35)))</formula>
    </cfRule>
    <cfRule type="containsText" dxfId="3044" priority="1409" operator="containsText" text="土">
      <formula>NOT(ISERROR(SEARCH("土",F35)))</formula>
    </cfRule>
  </conditionalFormatting>
  <conditionalFormatting sqref="F35:AJ35">
    <cfRule type="containsText" dxfId="3043" priority="1401" operator="containsText" text="その他">
      <formula>NOT(ISERROR(SEARCH("その他",F35)))</formula>
    </cfRule>
    <cfRule type="containsText" dxfId="3042" priority="1402" operator="containsText" text="冬休">
      <formula>NOT(ISERROR(SEARCH("冬休",F35)))</formula>
    </cfRule>
    <cfRule type="containsText" dxfId="3041" priority="1403" operator="containsText" text="夏休">
      <formula>NOT(ISERROR(SEARCH("夏休",F35)))</formula>
    </cfRule>
    <cfRule type="containsText" dxfId="3040" priority="1404" operator="containsText" text="製作">
      <formula>NOT(ISERROR(SEARCH("製作",F35)))</formula>
    </cfRule>
    <cfRule type="cellIs" dxfId="3039" priority="1405" operator="equal">
      <formula>"中止,製作"</formula>
    </cfRule>
    <cfRule type="containsText" dxfId="3038" priority="1406" operator="containsText" text="中止,製作,夏休,冬休,その他">
      <formula>NOT(ISERROR(SEARCH("中止,製作,夏休,冬休,その他",F35)))</formula>
    </cfRule>
    <cfRule type="containsText" dxfId="3037" priority="1407" operator="containsText" text="中止">
      <formula>NOT(ISERROR(SEARCH("中止",F35)))</formula>
    </cfRule>
  </conditionalFormatting>
  <conditionalFormatting sqref="F40:AJ40">
    <cfRule type="containsText" dxfId="3036" priority="1399" operator="containsText" text="日">
      <formula>NOT(ISERROR(SEARCH("日",F40)))</formula>
    </cfRule>
    <cfRule type="containsText" dxfId="3035" priority="1400" operator="containsText" text="土">
      <formula>NOT(ISERROR(SEARCH("土",F40)))</formula>
    </cfRule>
  </conditionalFormatting>
  <conditionalFormatting sqref="F40:AJ40">
    <cfRule type="containsText" dxfId="3034" priority="1392" operator="containsText" text="その他">
      <formula>NOT(ISERROR(SEARCH("その他",F40)))</formula>
    </cfRule>
    <cfRule type="containsText" dxfId="3033" priority="1393" operator="containsText" text="冬休">
      <formula>NOT(ISERROR(SEARCH("冬休",F40)))</formula>
    </cfRule>
    <cfRule type="containsText" dxfId="3032" priority="1394" operator="containsText" text="夏休">
      <formula>NOT(ISERROR(SEARCH("夏休",F40)))</formula>
    </cfRule>
    <cfRule type="containsText" dxfId="3031" priority="1395" operator="containsText" text="製作">
      <formula>NOT(ISERROR(SEARCH("製作",F40)))</formula>
    </cfRule>
    <cfRule type="cellIs" dxfId="3030" priority="1396" operator="equal">
      <formula>"中止,製作"</formula>
    </cfRule>
    <cfRule type="containsText" dxfId="3029" priority="1397" operator="containsText" text="中止,製作,夏休,冬休,その他">
      <formula>NOT(ISERROR(SEARCH("中止,製作,夏休,冬休,その他",F40)))</formula>
    </cfRule>
    <cfRule type="containsText" dxfId="3028" priority="1398" operator="containsText" text="中止">
      <formula>NOT(ISERROR(SEARCH("中止",F40)))</formula>
    </cfRule>
  </conditionalFormatting>
  <conditionalFormatting sqref="F38:AI39">
    <cfRule type="containsText" dxfId="3027" priority="1387" operator="containsText" text="退">
      <formula>NOT(ISERROR(SEARCH("退",F38)))</formula>
    </cfRule>
    <cfRule type="containsText" dxfId="3026" priority="1388" operator="containsText" text="入">
      <formula>NOT(ISERROR(SEARCH("入",F38)))</formula>
    </cfRule>
    <cfRule type="containsText" dxfId="3025" priority="1389" operator="containsText" text="入,退">
      <formula>NOT(ISERROR(SEARCH("入,退",F38)))</formula>
    </cfRule>
    <cfRule type="containsText" dxfId="3024" priority="1390" operator="containsText" text="入,退">
      <formula>NOT(ISERROR(SEARCH("入,退",F38)))</formula>
    </cfRule>
    <cfRule type="cellIs" dxfId="3023" priority="1391" operator="equal">
      <formula>"休"</formula>
    </cfRule>
  </conditionalFormatting>
  <conditionalFormatting sqref="F38:AI39">
    <cfRule type="containsText" dxfId="3022" priority="1386" operator="containsText" text="外">
      <formula>NOT(ISERROR(SEARCH("外",F38)))</formula>
    </cfRule>
  </conditionalFormatting>
  <conditionalFormatting sqref="F38:AI39">
    <cfRule type="containsText" dxfId="3021" priority="1385" operator="containsText" text="－">
      <formula>NOT(ISERROR(SEARCH("－",F38)))</formula>
    </cfRule>
  </conditionalFormatting>
  <conditionalFormatting sqref="AH41:AJ41 F42:AJ44">
    <cfRule type="containsText" dxfId="3020" priority="1380" operator="containsText" text="退">
      <formula>NOT(ISERROR(SEARCH("退",F41)))</formula>
    </cfRule>
    <cfRule type="containsText" dxfId="3019" priority="1381" operator="containsText" text="入">
      <formula>NOT(ISERROR(SEARCH("入",F41)))</formula>
    </cfRule>
    <cfRule type="containsText" dxfId="3018" priority="1382" operator="containsText" text="入,退">
      <formula>NOT(ISERROR(SEARCH("入,退",F41)))</formula>
    </cfRule>
    <cfRule type="containsText" dxfId="3017" priority="1383" operator="containsText" text="入,退">
      <formula>NOT(ISERROR(SEARCH("入,退",F41)))</formula>
    </cfRule>
    <cfRule type="cellIs" dxfId="3016" priority="1384" operator="equal">
      <formula>"休"</formula>
    </cfRule>
  </conditionalFormatting>
  <conditionalFormatting sqref="AH41:AJ41 F42:AJ44">
    <cfRule type="containsText" dxfId="3015" priority="1379" operator="containsText" text="外">
      <formula>NOT(ISERROR(SEARCH("外",F41)))</formula>
    </cfRule>
  </conditionalFormatting>
  <conditionalFormatting sqref="AH41:AJ41 F42:AJ44">
    <cfRule type="containsText" dxfId="3014" priority="1378" operator="containsText" text="－">
      <formula>NOT(ISERROR(SEARCH("－",F41)))</formula>
    </cfRule>
  </conditionalFormatting>
  <conditionalFormatting sqref="F52:T52 Y52:AJ52">
    <cfRule type="containsText" dxfId="3013" priority="1376" operator="containsText" text="日">
      <formula>NOT(ISERROR(SEARCH("日",F52)))</formula>
    </cfRule>
    <cfRule type="containsText" dxfId="3012" priority="1377" operator="containsText" text="土">
      <formula>NOT(ISERROR(SEARCH("土",F52)))</formula>
    </cfRule>
  </conditionalFormatting>
  <conditionalFormatting sqref="F52:T52 Y52:AJ52">
    <cfRule type="containsText" dxfId="3011" priority="1369" operator="containsText" text="その他">
      <formula>NOT(ISERROR(SEARCH("その他",F52)))</formula>
    </cfRule>
    <cfRule type="containsText" dxfId="3010" priority="1370" operator="containsText" text="冬休">
      <formula>NOT(ISERROR(SEARCH("冬休",F52)))</formula>
    </cfRule>
    <cfRule type="containsText" dxfId="3009" priority="1371" operator="containsText" text="夏休">
      <formula>NOT(ISERROR(SEARCH("夏休",F52)))</formula>
    </cfRule>
    <cfRule type="containsText" dxfId="3008" priority="1372" operator="containsText" text="製作">
      <formula>NOT(ISERROR(SEARCH("製作",F52)))</formula>
    </cfRule>
    <cfRule type="cellIs" dxfId="3007" priority="1373" operator="equal">
      <formula>"中止,製作"</formula>
    </cfRule>
    <cfRule type="containsText" dxfId="3006" priority="1374" operator="containsText" text="中止,製作,夏休,冬休,その他">
      <formula>NOT(ISERROR(SEARCH("中止,製作,夏休,冬休,その他",F52)))</formula>
    </cfRule>
    <cfRule type="containsText" dxfId="3005" priority="1375" operator="containsText" text="中止">
      <formula>NOT(ISERROR(SEARCH("中止",F52)))</formula>
    </cfRule>
  </conditionalFormatting>
  <conditionalFormatting sqref="H59:T59 Y59:AJ59">
    <cfRule type="containsText" dxfId="3004" priority="1367" operator="containsText" text="日">
      <formula>NOT(ISERROR(SEARCH("日",H59)))</formula>
    </cfRule>
    <cfRule type="containsText" dxfId="3003" priority="1368" operator="containsText" text="土">
      <formula>NOT(ISERROR(SEARCH("土",H59)))</formula>
    </cfRule>
  </conditionalFormatting>
  <conditionalFormatting sqref="H59:T59 Y59:AJ59">
    <cfRule type="containsText" dxfId="3002" priority="1360" operator="containsText" text="その他">
      <formula>NOT(ISERROR(SEARCH("その他",H59)))</formula>
    </cfRule>
    <cfRule type="containsText" dxfId="3001" priority="1361" operator="containsText" text="冬休">
      <formula>NOT(ISERROR(SEARCH("冬休",H59)))</formula>
    </cfRule>
    <cfRule type="containsText" dxfId="3000" priority="1362" operator="containsText" text="夏休">
      <formula>NOT(ISERROR(SEARCH("夏休",H59)))</formula>
    </cfRule>
    <cfRule type="containsText" dxfId="2999" priority="1363" operator="containsText" text="製作">
      <formula>NOT(ISERROR(SEARCH("製作",H59)))</formula>
    </cfRule>
    <cfRule type="cellIs" dxfId="2998" priority="1364" operator="equal">
      <formula>"中止,製作"</formula>
    </cfRule>
    <cfRule type="containsText" dxfId="2997" priority="1365" operator="containsText" text="中止,製作,夏休,冬休,その他">
      <formula>NOT(ISERROR(SEARCH("中止,製作,夏休,冬休,その他",H59)))</formula>
    </cfRule>
    <cfRule type="containsText" dxfId="2996" priority="1366" operator="containsText" text="中止">
      <formula>NOT(ISERROR(SEARCH("中止",H59)))</formula>
    </cfRule>
  </conditionalFormatting>
  <conditionalFormatting sqref="H64:T64 Y64:AJ64">
    <cfRule type="containsText" dxfId="2995" priority="1358" operator="containsText" text="日">
      <formula>NOT(ISERROR(SEARCH("日",H64)))</formula>
    </cfRule>
    <cfRule type="containsText" dxfId="2994" priority="1359" operator="containsText" text="土">
      <formula>NOT(ISERROR(SEARCH("土",H64)))</formula>
    </cfRule>
  </conditionalFormatting>
  <conditionalFormatting sqref="H64:T64 Y64:AJ64">
    <cfRule type="containsText" dxfId="2993" priority="1351" operator="containsText" text="その他">
      <formula>NOT(ISERROR(SEARCH("その他",H64)))</formula>
    </cfRule>
    <cfRule type="containsText" dxfId="2992" priority="1352" operator="containsText" text="冬休">
      <formula>NOT(ISERROR(SEARCH("冬休",H64)))</formula>
    </cfRule>
    <cfRule type="containsText" dxfId="2991" priority="1353" operator="containsText" text="夏休">
      <formula>NOT(ISERROR(SEARCH("夏休",H64)))</formula>
    </cfRule>
    <cfRule type="containsText" dxfId="2990" priority="1354" operator="containsText" text="製作">
      <formula>NOT(ISERROR(SEARCH("製作",H64)))</formula>
    </cfRule>
    <cfRule type="cellIs" dxfId="2989" priority="1355" operator="equal">
      <formula>"中止,製作"</formula>
    </cfRule>
    <cfRule type="containsText" dxfId="2988" priority="1356" operator="containsText" text="中止,製作,夏休,冬休,その他">
      <formula>NOT(ISERROR(SEARCH("中止,製作,夏休,冬休,その他",H64)))</formula>
    </cfRule>
    <cfRule type="containsText" dxfId="2987" priority="1357" operator="containsText" text="中止">
      <formula>NOT(ISERROR(SEARCH("中止",H64)))</formula>
    </cfRule>
  </conditionalFormatting>
  <conditionalFormatting sqref="U52:X52">
    <cfRule type="containsText" dxfId="2986" priority="1349" operator="containsText" text="日">
      <formula>NOT(ISERROR(SEARCH("日",U52)))</formula>
    </cfRule>
    <cfRule type="containsText" dxfId="2985" priority="1350" operator="containsText" text="土">
      <formula>NOT(ISERROR(SEARCH("土",U52)))</formula>
    </cfRule>
  </conditionalFormatting>
  <conditionalFormatting sqref="U52:X52">
    <cfRule type="containsText" dxfId="2984" priority="1342" operator="containsText" text="その他">
      <formula>NOT(ISERROR(SEARCH("その他",U52)))</formula>
    </cfRule>
    <cfRule type="containsText" dxfId="2983" priority="1343" operator="containsText" text="冬休">
      <formula>NOT(ISERROR(SEARCH("冬休",U52)))</formula>
    </cfRule>
    <cfRule type="containsText" dxfId="2982" priority="1344" operator="containsText" text="夏休">
      <formula>NOT(ISERROR(SEARCH("夏休",U52)))</formula>
    </cfRule>
    <cfRule type="containsText" dxfId="2981" priority="1345" operator="containsText" text="製作">
      <formula>NOT(ISERROR(SEARCH("製作",U52)))</formula>
    </cfRule>
    <cfRule type="cellIs" dxfId="2980" priority="1346" operator="equal">
      <formula>"中止,製作"</formula>
    </cfRule>
    <cfRule type="containsText" dxfId="2979" priority="1347" operator="containsText" text="中止,製作,夏休,冬休,その他">
      <formula>NOT(ISERROR(SEARCH("中止,製作,夏休,冬休,その他",U52)))</formula>
    </cfRule>
    <cfRule type="containsText" dxfId="2978" priority="1348" operator="containsText" text="中止">
      <formula>NOT(ISERROR(SEARCH("中止",U52)))</formula>
    </cfRule>
  </conditionalFormatting>
  <conditionalFormatting sqref="U59:X59">
    <cfRule type="containsText" dxfId="2977" priority="1340" operator="containsText" text="日">
      <formula>NOT(ISERROR(SEARCH("日",U59)))</formula>
    </cfRule>
    <cfRule type="containsText" dxfId="2976" priority="1341" operator="containsText" text="土">
      <formula>NOT(ISERROR(SEARCH("土",U59)))</formula>
    </cfRule>
  </conditionalFormatting>
  <conditionalFormatting sqref="U59:X59">
    <cfRule type="containsText" dxfId="2975" priority="1333" operator="containsText" text="その他">
      <formula>NOT(ISERROR(SEARCH("その他",U59)))</formula>
    </cfRule>
    <cfRule type="containsText" dxfId="2974" priority="1334" operator="containsText" text="冬休">
      <formula>NOT(ISERROR(SEARCH("冬休",U59)))</formula>
    </cfRule>
    <cfRule type="containsText" dxfId="2973" priority="1335" operator="containsText" text="夏休">
      <formula>NOT(ISERROR(SEARCH("夏休",U59)))</formula>
    </cfRule>
    <cfRule type="containsText" dxfId="2972" priority="1336" operator="containsText" text="製作">
      <formula>NOT(ISERROR(SEARCH("製作",U59)))</formula>
    </cfRule>
    <cfRule type="cellIs" dxfId="2971" priority="1337" operator="equal">
      <formula>"中止,製作"</formula>
    </cfRule>
    <cfRule type="containsText" dxfId="2970" priority="1338" operator="containsText" text="中止,製作,夏休,冬休,その他">
      <formula>NOT(ISERROR(SEARCH("中止,製作,夏休,冬休,その他",U59)))</formula>
    </cfRule>
    <cfRule type="containsText" dxfId="2969" priority="1339" operator="containsText" text="中止">
      <formula>NOT(ISERROR(SEARCH("中止",U59)))</formula>
    </cfRule>
  </conditionalFormatting>
  <conditionalFormatting sqref="U64:X64">
    <cfRule type="containsText" dxfId="2968" priority="1331" operator="containsText" text="日">
      <formula>NOT(ISERROR(SEARCH("日",U64)))</formula>
    </cfRule>
    <cfRule type="containsText" dxfId="2967" priority="1332" operator="containsText" text="土">
      <formula>NOT(ISERROR(SEARCH("土",U64)))</formula>
    </cfRule>
  </conditionalFormatting>
  <conditionalFormatting sqref="U64:X64">
    <cfRule type="containsText" dxfId="2966" priority="1324" operator="containsText" text="その他">
      <formula>NOT(ISERROR(SEARCH("その他",U64)))</formula>
    </cfRule>
    <cfRule type="containsText" dxfId="2965" priority="1325" operator="containsText" text="冬休">
      <formula>NOT(ISERROR(SEARCH("冬休",U64)))</formula>
    </cfRule>
    <cfRule type="containsText" dxfId="2964" priority="1326" operator="containsText" text="夏休">
      <formula>NOT(ISERROR(SEARCH("夏休",U64)))</formula>
    </cfRule>
    <cfRule type="containsText" dxfId="2963" priority="1327" operator="containsText" text="製作">
      <formula>NOT(ISERROR(SEARCH("製作",U64)))</formula>
    </cfRule>
    <cfRule type="cellIs" dxfId="2962" priority="1328" operator="equal">
      <formula>"中止,製作"</formula>
    </cfRule>
    <cfRule type="containsText" dxfId="2961" priority="1329" operator="containsText" text="中止,製作,夏休,冬休,その他">
      <formula>NOT(ISERROR(SEARCH("中止,製作,夏休,冬休,その他",U64)))</formula>
    </cfRule>
    <cfRule type="containsText" dxfId="2960"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2959" priority="1319" operator="containsText" text="退">
      <formula>NOT(ISERROR(SEARCH("退",H53)))</formula>
    </cfRule>
    <cfRule type="containsText" dxfId="2958" priority="1320" operator="containsText" text="入">
      <formula>NOT(ISERROR(SEARCH("入",H53)))</formula>
    </cfRule>
    <cfRule type="containsText" dxfId="2957" priority="1321" operator="containsText" text="入,退">
      <formula>NOT(ISERROR(SEARCH("入,退",H53)))</formula>
    </cfRule>
    <cfRule type="containsText" dxfId="2956" priority="1322" operator="containsText" text="入,退">
      <formula>NOT(ISERROR(SEARCH("入,退",H53)))</formula>
    </cfRule>
    <cfRule type="cellIs" dxfId="2955" priority="1323" operator="equal">
      <formula>"休"</formula>
    </cfRule>
  </conditionalFormatting>
  <conditionalFormatting sqref="H53:J53 M53:Q53 T53:X53 AA53:AE53 AH53:AJ53 H54 K54:O54 R54:V54 Y54:AC54 AF54:AJ54 H55:L55 O55:S55 V55:Z55 AC55:AG55 AJ55 H56:AJ58">
    <cfRule type="containsText" dxfId="2954"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2953" priority="1317" operator="containsText" text="－">
      <formula>NOT(ISERROR(SEARCH("－",H53)))</formula>
    </cfRule>
  </conditionalFormatting>
  <conditionalFormatting sqref="H62:AJ63 AI60:AJ61">
    <cfRule type="containsText" dxfId="2952" priority="1312" operator="containsText" text="退">
      <formula>NOT(ISERROR(SEARCH("退",H60)))</formula>
    </cfRule>
    <cfRule type="containsText" dxfId="2951" priority="1313" operator="containsText" text="入">
      <formula>NOT(ISERROR(SEARCH("入",H60)))</formula>
    </cfRule>
    <cfRule type="containsText" dxfId="2950" priority="1314" operator="containsText" text="入,退">
      <formula>NOT(ISERROR(SEARCH("入,退",H60)))</formula>
    </cfRule>
    <cfRule type="containsText" dxfId="2949" priority="1315" operator="containsText" text="入,退">
      <formula>NOT(ISERROR(SEARCH("入,退",H60)))</formula>
    </cfRule>
    <cfRule type="cellIs" dxfId="2948" priority="1316" operator="equal">
      <formula>"休"</formula>
    </cfRule>
  </conditionalFormatting>
  <conditionalFormatting sqref="H62:AJ63 AI60:AJ61">
    <cfRule type="containsText" dxfId="2947" priority="1311" operator="containsText" text="外">
      <formula>NOT(ISERROR(SEARCH("外",H60)))</formula>
    </cfRule>
  </conditionalFormatting>
  <conditionalFormatting sqref="H62:AJ63 AI60:AJ61">
    <cfRule type="containsText" dxfId="2946" priority="1310" operator="containsText" text="－">
      <formula>NOT(ISERROR(SEARCH("－",H60)))</formula>
    </cfRule>
  </conditionalFormatting>
  <conditionalFormatting sqref="J65 L65:O65 R65:U65 Y65:AA65 H66:AJ68 AF65:AH65">
    <cfRule type="containsText" dxfId="2945" priority="1305" operator="containsText" text="退">
      <formula>NOT(ISERROR(SEARCH("退",H65)))</formula>
    </cfRule>
    <cfRule type="containsText" dxfId="2944" priority="1306" operator="containsText" text="入">
      <formula>NOT(ISERROR(SEARCH("入",H65)))</formula>
    </cfRule>
    <cfRule type="containsText" dxfId="2943" priority="1307" operator="containsText" text="入,退">
      <formula>NOT(ISERROR(SEARCH("入,退",H65)))</formula>
    </cfRule>
    <cfRule type="containsText" dxfId="2942" priority="1308" operator="containsText" text="入,退">
      <formula>NOT(ISERROR(SEARCH("入,退",H65)))</formula>
    </cfRule>
    <cfRule type="cellIs" dxfId="2941" priority="1309" operator="equal">
      <formula>"休"</formula>
    </cfRule>
  </conditionalFormatting>
  <conditionalFormatting sqref="J65 L65:O65 R65:U65 Y65:AA65 H66:AJ68 AF65:AH65">
    <cfRule type="containsText" dxfId="2940" priority="1304" operator="containsText" text="外">
      <formula>NOT(ISERROR(SEARCH("外",H65)))</formula>
    </cfRule>
  </conditionalFormatting>
  <conditionalFormatting sqref="J65 L65:O65 R65:U65 Y65:AA65 H66:AJ68 AF65:AH65">
    <cfRule type="containsText" dxfId="2939" priority="1303" operator="containsText" text="－">
      <formula>NOT(ISERROR(SEARCH("－",H65)))</formula>
    </cfRule>
  </conditionalFormatting>
  <conditionalFormatting sqref="I65">
    <cfRule type="containsText" dxfId="2938" priority="1298" operator="containsText" text="退">
      <formula>NOT(ISERROR(SEARCH("退",I65)))</formula>
    </cfRule>
    <cfRule type="containsText" dxfId="2937" priority="1299" operator="containsText" text="入">
      <formula>NOT(ISERROR(SEARCH("入",I65)))</formula>
    </cfRule>
    <cfRule type="containsText" dxfId="2936" priority="1300" operator="containsText" text="入,退">
      <formula>NOT(ISERROR(SEARCH("入,退",I65)))</formula>
    </cfRule>
    <cfRule type="containsText" dxfId="2935" priority="1301" operator="containsText" text="入,退">
      <formula>NOT(ISERROR(SEARCH("入,退",I65)))</formula>
    </cfRule>
    <cfRule type="cellIs" dxfId="2934" priority="1302" operator="equal">
      <formula>"休"</formula>
    </cfRule>
  </conditionalFormatting>
  <conditionalFormatting sqref="I65">
    <cfRule type="containsText" dxfId="2933" priority="1297" operator="containsText" text="外">
      <formula>NOT(ISERROR(SEARCH("外",I65)))</formula>
    </cfRule>
  </conditionalFormatting>
  <conditionalFormatting sqref="I65">
    <cfRule type="containsText" dxfId="2932" priority="1296" operator="containsText" text="－">
      <formula>NOT(ISERROR(SEARCH("－",I65)))</formula>
    </cfRule>
  </conditionalFormatting>
  <conditionalFormatting sqref="K65">
    <cfRule type="containsText" dxfId="2931" priority="1291" operator="containsText" text="退">
      <formula>NOT(ISERROR(SEARCH("退",K65)))</formula>
    </cfRule>
    <cfRule type="containsText" dxfId="2930" priority="1292" operator="containsText" text="入">
      <formula>NOT(ISERROR(SEARCH("入",K65)))</formula>
    </cfRule>
    <cfRule type="containsText" dxfId="2929" priority="1293" operator="containsText" text="入,退">
      <formula>NOT(ISERROR(SEARCH("入,退",K65)))</formula>
    </cfRule>
    <cfRule type="containsText" dxfId="2928" priority="1294" operator="containsText" text="入,退">
      <formula>NOT(ISERROR(SEARCH("入,退",K65)))</formula>
    </cfRule>
    <cfRule type="cellIs" dxfId="2927" priority="1295" operator="equal">
      <formula>"休"</formula>
    </cfRule>
  </conditionalFormatting>
  <conditionalFormatting sqref="K65">
    <cfRule type="containsText" dxfId="2926" priority="1290" operator="containsText" text="外">
      <formula>NOT(ISERROR(SEARCH("外",K65)))</formula>
    </cfRule>
  </conditionalFormatting>
  <conditionalFormatting sqref="K65">
    <cfRule type="containsText" dxfId="2925" priority="1289" operator="containsText" text="－">
      <formula>NOT(ISERROR(SEARCH("－",K65)))</formula>
    </cfRule>
  </conditionalFormatting>
  <conditionalFormatting sqref="V65">
    <cfRule type="containsText" dxfId="2924" priority="1284" operator="containsText" text="退">
      <formula>NOT(ISERROR(SEARCH("退",V65)))</formula>
    </cfRule>
    <cfRule type="containsText" dxfId="2923" priority="1285" operator="containsText" text="入">
      <formula>NOT(ISERROR(SEARCH("入",V65)))</formula>
    </cfRule>
    <cfRule type="containsText" dxfId="2922" priority="1286" operator="containsText" text="入,退">
      <formula>NOT(ISERROR(SEARCH("入,退",V65)))</formula>
    </cfRule>
    <cfRule type="containsText" dxfId="2921" priority="1287" operator="containsText" text="入,退">
      <formula>NOT(ISERROR(SEARCH("入,退",V65)))</formula>
    </cfRule>
    <cfRule type="cellIs" dxfId="2920" priority="1288" operator="equal">
      <formula>"休"</formula>
    </cfRule>
  </conditionalFormatting>
  <conditionalFormatting sqref="V65">
    <cfRule type="containsText" dxfId="2919" priority="1283" operator="containsText" text="外">
      <formula>NOT(ISERROR(SEARCH("外",V65)))</formula>
    </cfRule>
  </conditionalFormatting>
  <conditionalFormatting sqref="V65">
    <cfRule type="containsText" dxfId="2918" priority="1282" operator="containsText" text="－">
      <formula>NOT(ISERROR(SEARCH("－",V65)))</formula>
    </cfRule>
  </conditionalFormatting>
  <conditionalFormatting sqref="AB65:AC65">
    <cfRule type="containsText" dxfId="2917" priority="1277" operator="containsText" text="退">
      <formula>NOT(ISERROR(SEARCH("退",AB65)))</formula>
    </cfRule>
    <cfRule type="containsText" dxfId="2916" priority="1278" operator="containsText" text="入">
      <formula>NOT(ISERROR(SEARCH("入",AB65)))</formula>
    </cfRule>
    <cfRule type="containsText" dxfId="2915" priority="1279" operator="containsText" text="入,退">
      <formula>NOT(ISERROR(SEARCH("入,退",AB65)))</formula>
    </cfRule>
    <cfRule type="containsText" dxfId="2914" priority="1280" operator="containsText" text="入,退">
      <formula>NOT(ISERROR(SEARCH("入,退",AB65)))</formula>
    </cfRule>
    <cfRule type="cellIs" dxfId="2913" priority="1281" operator="equal">
      <formula>"休"</formula>
    </cfRule>
  </conditionalFormatting>
  <conditionalFormatting sqref="AB65:AC65">
    <cfRule type="containsText" dxfId="2912" priority="1276" operator="containsText" text="外">
      <formula>NOT(ISERROR(SEARCH("外",AB65)))</formula>
    </cfRule>
  </conditionalFormatting>
  <conditionalFormatting sqref="AB65:AC65">
    <cfRule type="containsText" dxfId="2911" priority="1275" operator="containsText" text="－">
      <formula>NOT(ISERROR(SEARCH("－",AB65)))</formula>
    </cfRule>
  </conditionalFormatting>
  <conditionalFormatting sqref="F76:AJ76">
    <cfRule type="containsText" dxfId="2910" priority="1273" operator="containsText" text="日">
      <formula>NOT(ISERROR(SEARCH("日",F76)))</formula>
    </cfRule>
    <cfRule type="containsText" dxfId="2909" priority="1274" operator="containsText" text="土">
      <formula>NOT(ISERROR(SEARCH("土",F76)))</formula>
    </cfRule>
  </conditionalFormatting>
  <conditionalFormatting sqref="F76:AJ76">
    <cfRule type="containsText" dxfId="2908" priority="1266" operator="containsText" text="その他">
      <formula>NOT(ISERROR(SEARCH("その他",F76)))</formula>
    </cfRule>
    <cfRule type="containsText" dxfId="2907" priority="1267" operator="containsText" text="冬休">
      <formula>NOT(ISERROR(SEARCH("冬休",F76)))</formula>
    </cfRule>
    <cfRule type="containsText" dxfId="2906" priority="1268" operator="containsText" text="夏休">
      <formula>NOT(ISERROR(SEARCH("夏休",F76)))</formula>
    </cfRule>
    <cfRule type="containsText" dxfId="2905" priority="1269" operator="containsText" text="製作">
      <formula>NOT(ISERROR(SEARCH("製作",F76)))</formula>
    </cfRule>
    <cfRule type="cellIs" dxfId="2904" priority="1270" operator="equal">
      <formula>"中止,製作"</formula>
    </cfRule>
    <cfRule type="containsText" dxfId="2903" priority="1271" operator="containsText" text="中止,製作,夏休,冬休,その他">
      <formula>NOT(ISERROR(SEARCH("中止,製作,夏休,冬休,その他",F76)))</formula>
    </cfRule>
    <cfRule type="containsText" dxfId="2902" priority="1272" operator="containsText" text="中止">
      <formula>NOT(ISERROR(SEARCH("中止",F76)))</formula>
    </cfRule>
  </conditionalFormatting>
  <conditionalFormatting sqref="F83:AJ83">
    <cfRule type="containsText" dxfId="2901" priority="1264" operator="containsText" text="日">
      <formula>NOT(ISERROR(SEARCH("日",F83)))</formula>
    </cfRule>
    <cfRule type="containsText" dxfId="2900" priority="1265" operator="containsText" text="土">
      <formula>NOT(ISERROR(SEARCH("土",F83)))</formula>
    </cfRule>
  </conditionalFormatting>
  <conditionalFormatting sqref="F83:AJ83">
    <cfRule type="containsText" dxfId="2899" priority="1257" operator="containsText" text="その他">
      <formula>NOT(ISERROR(SEARCH("その他",F83)))</formula>
    </cfRule>
    <cfRule type="containsText" dxfId="2898" priority="1258" operator="containsText" text="冬休">
      <formula>NOT(ISERROR(SEARCH("冬休",F83)))</formula>
    </cfRule>
    <cfRule type="containsText" dxfId="2897" priority="1259" operator="containsText" text="夏休">
      <formula>NOT(ISERROR(SEARCH("夏休",F83)))</formula>
    </cfRule>
    <cfRule type="containsText" dxfId="2896" priority="1260" operator="containsText" text="製作">
      <formula>NOT(ISERROR(SEARCH("製作",F83)))</formula>
    </cfRule>
    <cfRule type="cellIs" dxfId="2895" priority="1261" operator="equal">
      <formula>"中止,製作"</formula>
    </cfRule>
    <cfRule type="containsText" dxfId="2894" priority="1262" operator="containsText" text="中止,製作,夏休,冬休,その他">
      <formula>NOT(ISERROR(SEARCH("中止,製作,夏休,冬休,その他",F83)))</formula>
    </cfRule>
    <cfRule type="containsText" dxfId="2893" priority="1263" operator="containsText" text="中止">
      <formula>NOT(ISERROR(SEARCH("中止",F83)))</formula>
    </cfRule>
  </conditionalFormatting>
  <conditionalFormatting sqref="F77:AJ77 H78:AJ78 F79:I79 L79:P79 S79:W79 Z79:AD79 AG79:AJ79 F80:AJ80 F82:AJ82 G81:L81 N81:S81 U81:AJ81">
    <cfRule type="containsText" dxfId="2892" priority="1252" operator="containsText" text="退">
      <formula>NOT(ISERROR(SEARCH("退",F77)))</formula>
    </cfRule>
    <cfRule type="containsText" dxfId="2891" priority="1253" operator="containsText" text="入">
      <formula>NOT(ISERROR(SEARCH("入",F77)))</formula>
    </cfRule>
    <cfRule type="containsText" dxfId="2890" priority="1254" operator="containsText" text="入,退">
      <formula>NOT(ISERROR(SEARCH("入,退",F77)))</formula>
    </cfRule>
    <cfRule type="containsText" dxfId="2889" priority="1255" operator="containsText" text="入,退">
      <formula>NOT(ISERROR(SEARCH("入,退",F77)))</formula>
    </cfRule>
    <cfRule type="cellIs" dxfId="2888" priority="1256" operator="equal">
      <formula>"休"</formula>
    </cfRule>
  </conditionalFormatting>
  <conditionalFormatting sqref="F77:AJ77 H78:AJ78 F79:I79 L79:P79 S79:W79 Z79:AD79 AG79:AJ79 F80:AJ80 F82:AJ82 G81:L81 N81:S81 U81:AJ81">
    <cfRule type="containsText" dxfId="2887" priority="1251" operator="containsText" text="外">
      <formula>NOT(ISERROR(SEARCH("外",F77)))</formula>
    </cfRule>
  </conditionalFormatting>
  <conditionalFormatting sqref="F77:AJ77 H78:AJ78 F79:I79 L79:P79 S79:W79 Z79:AD79 AG79:AJ79 F80:AJ80 F82:AJ82 G81:L81 N81:S81 U81:AJ81">
    <cfRule type="containsText" dxfId="2886" priority="1250" operator="containsText" text="－">
      <formula>NOT(ISERROR(SEARCH("－",F77)))</formula>
    </cfRule>
  </conditionalFormatting>
  <conditionalFormatting sqref="F84:AJ87">
    <cfRule type="containsText" dxfId="2885" priority="1245" operator="containsText" text="退">
      <formula>NOT(ISERROR(SEARCH("退",F84)))</formula>
    </cfRule>
    <cfRule type="containsText" dxfId="2884" priority="1246" operator="containsText" text="入">
      <formula>NOT(ISERROR(SEARCH("入",F84)))</formula>
    </cfRule>
    <cfRule type="containsText" dxfId="2883" priority="1247" operator="containsText" text="入,退">
      <formula>NOT(ISERROR(SEARCH("入,退",F84)))</formula>
    </cfRule>
    <cfRule type="containsText" dxfId="2882" priority="1248" operator="containsText" text="入,退">
      <formula>NOT(ISERROR(SEARCH("入,退",F84)))</formula>
    </cfRule>
    <cfRule type="cellIs" dxfId="2881" priority="1249" operator="equal">
      <formula>"休"</formula>
    </cfRule>
  </conditionalFormatting>
  <conditionalFormatting sqref="F84:AJ87">
    <cfRule type="containsText" dxfId="2880" priority="1244" operator="containsText" text="外">
      <formula>NOT(ISERROR(SEARCH("外",F84)))</formula>
    </cfRule>
  </conditionalFormatting>
  <conditionalFormatting sqref="F84:AJ87">
    <cfRule type="containsText" dxfId="2879" priority="1243" operator="containsText" text="－">
      <formula>NOT(ISERROR(SEARCH("－",F84)))</formula>
    </cfRule>
  </conditionalFormatting>
  <conditionalFormatting sqref="F89:AJ92">
    <cfRule type="containsText" dxfId="2878" priority="1238" operator="containsText" text="退">
      <formula>NOT(ISERROR(SEARCH("退",F89)))</formula>
    </cfRule>
    <cfRule type="containsText" dxfId="2877" priority="1239" operator="containsText" text="入">
      <formula>NOT(ISERROR(SEARCH("入",F89)))</formula>
    </cfRule>
    <cfRule type="containsText" dxfId="2876" priority="1240" operator="containsText" text="入,退">
      <formula>NOT(ISERROR(SEARCH("入,退",F89)))</formula>
    </cfRule>
    <cfRule type="containsText" dxfId="2875" priority="1241" operator="containsText" text="入,退">
      <formula>NOT(ISERROR(SEARCH("入,退",F89)))</formula>
    </cfRule>
    <cfRule type="cellIs" dxfId="2874" priority="1242" operator="equal">
      <formula>"休"</formula>
    </cfRule>
  </conditionalFormatting>
  <conditionalFormatting sqref="F89:AJ92">
    <cfRule type="containsText" dxfId="2873" priority="1237" operator="containsText" text="外">
      <formula>NOT(ISERROR(SEARCH("外",F89)))</formula>
    </cfRule>
  </conditionalFormatting>
  <conditionalFormatting sqref="F89:AJ92">
    <cfRule type="containsText" dxfId="2872" priority="1236" operator="containsText" text="－">
      <formula>NOT(ISERROR(SEARCH("－",F89)))</formula>
    </cfRule>
  </conditionalFormatting>
  <conditionalFormatting sqref="K53:L53">
    <cfRule type="containsText" dxfId="2871" priority="1231" operator="containsText" text="退">
      <formula>NOT(ISERROR(SEARCH("退",K53)))</formula>
    </cfRule>
    <cfRule type="containsText" dxfId="2870" priority="1232" operator="containsText" text="入">
      <formula>NOT(ISERROR(SEARCH("入",K53)))</formula>
    </cfRule>
    <cfRule type="containsText" dxfId="2869" priority="1233" operator="containsText" text="入,退">
      <formula>NOT(ISERROR(SEARCH("入,退",K53)))</formula>
    </cfRule>
    <cfRule type="containsText" dxfId="2868" priority="1234" operator="containsText" text="入,退">
      <formula>NOT(ISERROR(SEARCH("入,退",K53)))</formula>
    </cfRule>
    <cfRule type="cellIs" dxfId="2867" priority="1235" operator="equal">
      <formula>"休"</formula>
    </cfRule>
  </conditionalFormatting>
  <conditionalFormatting sqref="K53:L53">
    <cfRule type="containsText" dxfId="2866" priority="1230" operator="containsText" text="外">
      <formula>NOT(ISERROR(SEARCH("外",K53)))</formula>
    </cfRule>
  </conditionalFormatting>
  <conditionalFormatting sqref="K53:L53">
    <cfRule type="containsText" dxfId="2865" priority="1229" operator="containsText" text="－">
      <formula>NOT(ISERROR(SEARCH("－",K53)))</formula>
    </cfRule>
  </conditionalFormatting>
  <conditionalFormatting sqref="R53:S53">
    <cfRule type="containsText" dxfId="2864" priority="1224" operator="containsText" text="退">
      <formula>NOT(ISERROR(SEARCH("退",R53)))</formula>
    </cfRule>
    <cfRule type="containsText" dxfId="2863" priority="1225" operator="containsText" text="入">
      <formula>NOT(ISERROR(SEARCH("入",R53)))</formula>
    </cfRule>
    <cfRule type="containsText" dxfId="2862" priority="1226" operator="containsText" text="入,退">
      <formula>NOT(ISERROR(SEARCH("入,退",R53)))</formula>
    </cfRule>
    <cfRule type="containsText" dxfId="2861" priority="1227" operator="containsText" text="入,退">
      <formula>NOT(ISERROR(SEARCH("入,退",R53)))</formula>
    </cfRule>
    <cfRule type="cellIs" dxfId="2860" priority="1228" operator="equal">
      <formula>"休"</formula>
    </cfRule>
  </conditionalFormatting>
  <conditionalFormatting sqref="R53:S53">
    <cfRule type="containsText" dxfId="2859" priority="1223" operator="containsText" text="外">
      <formula>NOT(ISERROR(SEARCH("外",R53)))</formula>
    </cfRule>
  </conditionalFormatting>
  <conditionalFormatting sqref="R53:S53">
    <cfRule type="containsText" dxfId="2858" priority="1222" operator="containsText" text="－">
      <formula>NOT(ISERROR(SEARCH("－",R53)))</formula>
    </cfRule>
  </conditionalFormatting>
  <conditionalFormatting sqref="Y53:Z53">
    <cfRule type="containsText" dxfId="2857" priority="1217" operator="containsText" text="退">
      <formula>NOT(ISERROR(SEARCH("退",Y53)))</formula>
    </cfRule>
    <cfRule type="containsText" dxfId="2856" priority="1218" operator="containsText" text="入">
      <formula>NOT(ISERROR(SEARCH("入",Y53)))</formula>
    </cfRule>
    <cfRule type="containsText" dxfId="2855" priority="1219" operator="containsText" text="入,退">
      <formula>NOT(ISERROR(SEARCH("入,退",Y53)))</formula>
    </cfRule>
    <cfRule type="containsText" dxfId="2854" priority="1220" operator="containsText" text="入,退">
      <formula>NOT(ISERROR(SEARCH("入,退",Y53)))</formula>
    </cfRule>
    <cfRule type="cellIs" dxfId="2853" priority="1221" operator="equal">
      <formula>"休"</formula>
    </cfRule>
  </conditionalFormatting>
  <conditionalFormatting sqref="Y53:Z53">
    <cfRule type="containsText" dxfId="2852" priority="1216" operator="containsText" text="外">
      <formula>NOT(ISERROR(SEARCH("外",Y53)))</formula>
    </cfRule>
  </conditionalFormatting>
  <conditionalFormatting sqref="Y53:Z53">
    <cfRule type="containsText" dxfId="2851" priority="1215" operator="containsText" text="－">
      <formula>NOT(ISERROR(SEARCH("－",Y53)))</formula>
    </cfRule>
  </conditionalFormatting>
  <conditionalFormatting sqref="AF53:AG53">
    <cfRule type="containsText" dxfId="2850" priority="1210" operator="containsText" text="退">
      <formula>NOT(ISERROR(SEARCH("退",AF53)))</formula>
    </cfRule>
    <cfRule type="containsText" dxfId="2849" priority="1211" operator="containsText" text="入">
      <formula>NOT(ISERROR(SEARCH("入",AF53)))</formula>
    </cfRule>
    <cfRule type="containsText" dxfId="2848" priority="1212" operator="containsText" text="入,退">
      <formula>NOT(ISERROR(SEARCH("入,退",AF53)))</formula>
    </cfRule>
    <cfRule type="containsText" dxfId="2847" priority="1213" operator="containsText" text="入,退">
      <formula>NOT(ISERROR(SEARCH("入,退",AF53)))</formula>
    </cfRule>
    <cfRule type="cellIs" dxfId="2846" priority="1214" operator="equal">
      <formula>"休"</formula>
    </cfRule>
  </conditionalFormatting>
  <conditionalFormatting sqref="AF53:AG53">
    <cfRule type="containsText" dxfId="2845" priority="1209" operator="containsText" text="外">
      <formula>NOT(ISERROR(SEARCH("外",AF53)))</formula>
    </cfRule>
  </conditionalFormatting>
  <conditionalFormatting sqref="AF53:AG53">
    <cfRule type="containsText" dxfId="2844" priority="1208" operator="containsText" text="－">
      <formula>NOT(ISERROR(SEARCH("－",AF53)))</formula>
    </cfRule>
  </conditionalFormatting>
  <conditionalFormatting sqref="I54:J54">
    <cfRule type="containsText" dxfId="2843" priority="1203" operator="containsText" text="退">
      <formula>NOT(ISERROR(SEARCH("退",I54)))</formula>
    </cfRule>
    <cfRule type="containsText" dxfId="2842" priority="1204" operator="containsText" text="入">
      <formula>NOT(ISERROR(SEARCH("入",I54)))</formula>
    </cfRule>
    <cfRule type="containsText" dxfId="2841" priority="1205" operator="containsText" text="入,退">
      <formula>NOT(ISERROR(SEARCH("入,退",I54)))</formula>
    </cfRule>
    <cfRule type="containsText" dxfId="2840" priority="1206" operator="containsText" text="入,退">
      <formula>NOT(ISERROR(SEARCH("入,退",I54)))</formula>
    </cfRule>
    <cfRule type="cellIs" dxfId="2839" priority="1207" operator="equal">
      <formula>"休"</formula>
    </cfRule>
  </conditionalFormatting>
  <conditionalFormatting sqref="I54:J54">
    <cfRule type="containsText" dxfId="2838" priority="1202" operator="containsText" text="外">
      <formula>NOT(ISERROR(SEARCH("外",I54)))</formula>
    </cfRule>
  </conditionalFormatting>
  <conditionalFormatting sqref="I54:J54">
    <cfRule type="containsText" dxfId="2837" priority="1201" operator="containsText" text="－">
      <formula>NOT(ISERROR(SEARCH("－",I54)))</formula>
    </cfRule>
  </conditionalFormatting>
  <conditionalFormatting sqref="P54:Q54">
    <cfRule type="containsText" dxfId="2836" priority="1196" operator="containsText" text="退">
      <formula>NOT(ISERROR(SEARCH("退",P54)))</formula>
    </cfRule>
    <cfRule type="containsText" dxfId="2835" priority="1197" operator="containsText" text="入">
      <formula>NOT(ISERROR(SEARCH("入",P54)))</formula>
    </cfRule>
    <cfRule type="containsText" dxfId="2834" priority="1198" operator="containsText" text="入,退">
      <formula>NOT(ISERROR(SEARCH("入,退",P54)))</formula>
    </cfRule>
    <cfRule type="containsText" dxfId="2833" priority="1199" operator="containsText" text="入,退">
      <formula>NOT(ISERROR(SEARCH("入,退",P54)))</formula>
    </cfRule>
    <cfRule type="cellIs" dxfId="2832" priority="1200" operator="equal">
      <formula>"休"</formula>
    </cfRule>
  </conditionalFormatting>
  <conditionalFormatting sqref="P54:Q54">
    <cfRule type="containsText" dxfId="2831" priority="1195" operator="containsText" text="外">
      <formula>NOT(ISERROR(SEARCH("外",P54)))</formula>
    </cfRule>
  </conditionalFormatting>
  <conditionalFormatting sqref="P54:Q54">
    <cfRule type="containsText" dxfId="2830" priority="1194" operator="containsText" text="－">
      <formula>NOT(ISERROR(SEARCH("－",P54)))</formula>
    </cfRule>
  </conditionalFormatting>
  <conditionalFormatting sqref="W54:X54">
    <cfRule type="containsText" dxfId="2829" priority="1189" operator="containsText" text="退">
      <formula>NOT(ISERROR(SEARCH("退",W54)))</formula>
    </cfRule>
    <cfRule type="containsText" dxfId="2828" priority="1190" operator="containsText" text="入">
      <formula>NOT(ISERROR(SEARCH("入",W54)))</formula>
    </cfRule>
    <cfRule type="containsText" dxfId="2827" priority="1191" operator="containsText" text="入,退">
      <formula>NOT(ISERROR(SEARCH("入,退",W54)))</formula>
    </cfRule>
    <cfRule type="containsText" dxfId="2826" priority="1192" operator="containsText" text="入,退">
      <formula>NOT(ISERROR(SEARCH("入,退",W54)))</formula>
    </cfRule>
    <cfRule type="cellIs" dxfId="2825" priority="1193" operator="equal">
      <formula>"休"</formula>
    </cfRule>
  </conditionalFormatting>
  <conditionalFormatting sqref="W54:X54">
    <cfRule type="containsText" dxfId="2824" priority="1188" operator="containsText" text="外">
      <formula>NOT(ISERROR(SEARCH("外",W54)))</formula>
    </cfRule>
  </conditionalFormatting>
  <conditionalFormatting sqref="W54:X54">
    <cfRule type="containsText" dxfId="2823" priority="1187" operator="containsText" text="－">
      <formula>NOT(ISERROR(SEARCH("－",W54)))</formula>
    </cfRule>
  </conditionalFormatting>
  <conditionalFormatting sqref="AD54:AE54">
    <cfRule type="containsText" dxfId="2822" priority="1182" operator="containsText" text="退">
      <formula>NOT(ISERROR(SEARCH("退",AD54)))</formula>
    </cfRule>
    <cfRule type="containsText" dxfId="2821" priority="1183" operator="containsText" text="入">
      <formula>NOT(ISERROR(SEARCH("入",AD54)))</formula>
    </cfRule>
    <cfRule type="containsText" dxfId="2820" priority="1184" operator="containsText" text="入,退">
      <formula>NOT(ISERROR(SEARCH("入,退",AD54)))</formula>
    </cfRule>
    <cfRule type="containsText" dxfId="2819" priority="1185" operator="containsText" text="入,退">
      <formula>NOT(ISERROR(SEARCH("入,退",AD54)))</formula>
    </cfRule>
    <cfRule type="cellIs" dxfId="2818" priority="1186" operator="equal">
      <formula>"休"</formula>
    </cfRule>
  </conditionalFormatting>
  <conditionalFormatting sqref="AD54:AE54">
    <cfRule type="containsText" dxfId="2817" priority="1181" operator="containsText" text="外">
      <formula>NOT(ISERROR(SEARCH("外",AD54)))</formula>
    </cfRule>
  </conditionalFormatting>
  <conditionalFormatting sqref="AD54:AE54">
    <cfRule type="containsText" dxfId="2816" priority="1180" operator="containsText" text="－">
      <formula>NOT(ISERROR(SEARCH("－",AD54)))</formula>
    </cfRule>
  </conditionalFormatting>
  <conditionalFormatting sqref="M55:N55">
    <cfRule type="containsText" dxfId="2815" priority="1175" operator="containsText" text="退">
      <formula>NOT(ISERROR(SEARCH("退",M55)))</formula>
    </cfRule>
    <cfRule type="containsText" dxfId="2814" priority="1176" operator="containsText" text="入">
      <formula>NOT(ISERROR(SEARCH("入",M55)))</formula>
    </cfRule>
    <cfRule type="containsText" dxfId="2813" priority="1177" operator="containsText" text="入,退">
      <formula>NOT(ISERROR(SEARCH("入,退",M55)))</formula>
    </cfRule>
    <cfRule type="containsText" dxfId="2812" priority="1178" operator="containsText" text="入,退">
      <formula>NOT(ISERROR(SEARCH("入,退",M55)))</formula>
    </cfRule>
    <cfRule type="cellIs" dxfId="2811" priority="1179" operator="equal">
      <formula>"休"</formula>
    </cfRule>
  </conditionalFormatting>
  <conditionalFormatting sqref="M55:N55">
    <cfRule type="containsText" dxfId="2810" priority="1174" operator="containsText" text="外">
      <formula>NOT(ISERROR(SEARCH("外",M55)))</formula>
    </cfRule>
  </conditionalFormatting>
  <conditionalFormatting sqref="M55:N55">
    <cfRule type="containsText" dxfId="2809" priority="1173" operator="containsText" text="－">
      <formula>NOT(ISERROR(SEARCH("－",M55)))</formula>
    </cfRule>
  </conditionalFormatting>
  <conditionalFormatting sqref="T55:U55">
    <cfRule type="containsText" dxfId="2808" priority="1168" operator="containsText" text="退">
      <formula>NOT(ISERROR(SEARCH("退",T55)))</formula>
    </cfRule>
    <cfRule type="containsText" dxfId="2807" priority="1169" operator="containsText" text="入">
      <formula>NOT(ISERROR(SEARCH("入",T55)))</formula>
    </cfRule>
    <cfRule type="containsText" dxfId="2806" priority="1170" operator="containsText" text="入,退">
      <formula>NOT(ISERROR(SEARCH("入,退",T55)))</formula>
    </cfRule>
    <cfRule type="containsText" dxfId="2805" priority="1171" operator="containsText" text="入,退">
      <formula>NOT(ISERROR(SEARCH("入,退",T55)))</formula>
    </cfRule>
    <cfRule type="cellIs" dxfId="2804" priority="1172" operator="equal">
      <formula>"休"</formula>
    </cfRule>
  </conditionalFormatting>
  <conditionalFormatting sqref="T55:U55">
    <cfRule type="containsText" dxfId="2803" priority="1167" operator="containsText" text="外">
      <formula>NOT(ISERROR(SEARCH("外",T55)))</formula>
    </cfRule>
  </conditionalFormatting>
  <conditionalFormatting sqref="T55:U55">
    <cfRule type="containsText" dxfId="2802" priority="1166" operator="containsText" text="－">
      <formula>NOT(ISERROR(SEARCH("－",T55)))</formula>
    </cfRule>
  </conditionalFormatting>
  <conditionalFormatting sqref="AA55:AB55">
    <cfRule type="containsText" dxfId="2801" priority="1161" operator="containsText" text="退">
      <formula>NOT(ISERROR(SEARCH("退",AA55)))</formula>
    </cfRule>
    <cfRule type="containsText" dxfId="2800" priority="1162" operator="containsText" text="入">
      <formula>NOT(ISERROR(SEARCH("入",AA55)))</formula>
    </cfRule>
    <cfRule type="containsText" dxfId="2799" priority="1163" operator="containsText" text="入,退">
      <formula>NOT(ISERROR(SEARCH("入,退",AA55)))</formula>
    </cfRule>
    <cfRule type="containsText" dxfId="2798" priority="1164" operator="containsText" text="入,退">
      <formula>NOT(ISERROR(SEARCH("入,退",AA55)))</formula>
    </cfRule>
    <cfRule type="cellIs" dxfId="2797" priority="1165" operator="equal">
      <formula>"休"</formula>
    </cfRule>
  </conditionalFormatting>
  <conditionalFormatting sqref="AA55:AB55">
    <cfRule type="containsText" dxfId="2796" priority="1160" operator="containsText" text="外">
      <formula>NOT(ISERROR(SEARCH("外",AA55)))</formula>
    </cfRule>
  </conditionalFormatting>
  <conditionalFormatting sqref="AA55:AB55">
    <cfRule type="containsText" dxfId="2795" priority="1159" operator="containsText" text="－">
      <formula>NOT(ISERROR(SEARCH("－",AA55)))</formula>
    </cfRule>
  </conditionalFormatting>
  <conditionalFormatting sqref="AH55:AI55">
    <cfRule type="containsText" dxfId="2794" priority="1154" operator="containsText" text="退">
      <formula>NOT(ISERROR(SEARCH("退",AH55)))</formula>
    </cfRule>
    <cfRule type="containsText" dxfId="2793" priority="1155" operator="containsText" text="入">
      <formula>NOT(ISERROR(SEARCH("入",AH55)))</formula>
    </cfRule>
    <cfRule type="containsText" dxfId="2792" priority="1156" operator="containsText" text="入,退">
      <formula>NOT(ISERROR(SEARCH("入,退",AH55)))</formula>
    </cfRule>
    <cfRule type="containsText" dxfId="2791" priority="1157" operator="containsText" text="入,退">
      <formula>NOT(ISERROR(SEARCH("入,退",AH55)))</formula>
    </cfRule>
    <cfRule type="cellIs" dxfId="2790" priority="1158" operator="equal">
      <formula>"休"</formula>
    </cfRule>
  </conditionalFormatting>
  <conditionalFormatting sqref="AH55:AI55">
    <cfRule type="containsText" dxfId="2789" priority="1153" operator="containsText" text="外">
      <formula>NOT(ISERROR(SEARCH("外",AH55)))</formula>
    </cfRule>
  </conditionalFormatting>
  <conditionalFormatting sqref="AH55:AI55">
    <cfRule type="containsText" dxfId="2788" priority="1152" operator="containsText" text="－">
      <formula>NOT(ISERROR(SEARCH("－",AH55)))</formula>
    </cfRule>
  </conditionalFormatting>
  <conditionalFormatting sqref="Q65">
    <cfRule type="containsText" dxfId="2787" priority="1147" operator="containsText" text="退">
      <formula>NOT(ISERROR(SEARCH("退",Q65)))</formula>
    </cfRule>
    <cfRule type="containsText" dxfId="2786" priority="1148" operator="containsText" text="入">
      <formula>NOT(ISERROR(SEARCH("入",Q65)))</formula>
    </cfRule>
    <cfRule type="containsText" dxfId="2785" priority="1149" operator="containsText" text="入,退">
      <formula>NOT(ISERROR(SEARCH("入,退",Q65)))</formula>
    </cfRule>
    <cfRule type="containsText" dxfId="2784" priority="1150" operator="containsText" text="入,退">
      <formula>NOT(ISERROR(SEARCH("入,退",Q65)))</formula>
    </cfRule>
    <cfRule type="cellIs" dxfId="2783" priority="1151" operator="equal">
      <formula>"休"</formula>
    </cfRule>
  </conditionalFormatting>
  <conditionalFormatting sqref="Q65">
    <cfRule type="containsText" dxfId="2782" priority="1146" operator="containsText" text="外">
      <formula>NOT(ISERROR(SEARCH("外",Q65)))</formula>
    </cfRule>
  </conditionalFormatting>
  <conditionalFormatting sqref="Q65">
    <cfRule type="containsText" dxfId="2781" priority="1145" operator="containsText" text="－">
      <formula>NOT(ISERROR(SEARCH("－",Q65)))</formula>
    </cfRule>
  </conditionalFormatting>
  <conditionalFormatting sqref="P65">
    <cfRule type="containsText" dxfId="2780" priority="1140" operator="containsText" text="退">
      <formula>NOT(ISERROR(SEARCH("退",P65)))</formula>
    </cfRule>
    <cfRule type="containsText" dxfId="2779" priority="1141" operator="containsText" text="入">
      <formula>NOT(ISERROR(SEARCH("入",P65)))</formula>
    </cfRule>
    <cfRule type="containsText" dxfId="2778" priority="1142" operator="containsText" text="入,退">
      <formula>NOT(ISERROR(SEARCH("入,退",P65)))</formula>
    </cfRule>
    <cfRule type="containsText" dxfId="2777" priority="1143" operator="containsText" text="入,退">
      <formula>NOT(ISERROR(SEARCH("入,退",P65)))</formula>
    </cfRule>
    <cfRule type="cellIs" dxfId="2776" priority="1144" operator="equal">
      <formula>"休"</formula>
    </cfRule>
  </conditionalFormatting>
  <conditionalFormatting sqref="P65">
    <cfRule type="containsText" dxfId="2775" priority="1139" operator="containsText" text="外">
      <formula>NOT(ISERROR(SEARCH("外",P65)))</formula>
    </cfRule>
  </conditionalFormatting>
  <conditionalFormatting sqref="P65">
    <cfRule type="containsText" dxfId="2774" priority="1138" operator="containsText" text="－">
      <formula>NOT(ISERROR(SEARCH("－",P65)))</formula>
    </cfRule>
  </conditionalFormatting>
  <conditionalFormatting sqref="X65">
    <cfRule type="containsText" dxfId="2773" priority="1133" operator="containsText" text="退">
      <formula>NOT(ISERROR(SEARCH("退",X65)))</formula>
    </cfRule>
    <cfRule type="containsText" dxfId="2772" priority="1134" operator="containsText" text="入">
      <formula>NOT(ISERROR(SEARCH("入",X65)))</formula>
    </cfRule>
    <cfRule type="containsText" dxfId="2771" priority="1135" operator="containsText" text="入,退">
      <formula>NOT(ISERROR(SEARCH("入,退",X65)))</formula>
    </cfRule>
    <cfRule type="containsText" dxfId="2770" priority="1136" operator="containsText" text="入,退">
      <formula>NOT(ISERROR(SEARCH("入,退",X65)))</formula>
    </cfRule>
    <cfRule type="cellIs" dxfId="2769" priority="1137" operator="equal">
      <formula>"休"</formula>
    </cfRule>
  </conditionalFormatting>
  <conditionalFormatting sqref="X65">
    <cfRule type="containsText" dxfId="2768" priority="1132" operator="containsText" text="外">
      <formula>NOT(ISERROR(SEARCH("外",X65)))</formula>
    </cfRule>
  </conditionalFormatting>
  <conditionalFormatting sqref="X65">
    <cfRule type="containsText" dxfId="2767" priority="1131" operator="containsText" text="－">
      <formula>NOT(ISERROR(SEARCH("－",X65)))</formula>
    </cfRule>
  </conditionalFormatting>
  <conditionalFormatting sqref="W65">
    <cfRule type="containsText" dxfId="2766" priority="1126" operator="containsText" text="退">
      <formula>NOT(ISERROR(SEARCH("退",W65)))</formula>
    </cfRule>
    <cfRule type="containsText" dxfId="2765" priority="1127" operator="containsText" text="入">
      <formula>NOT(ISERROR(SEARCH("入",W65)))</formula>
    </cfRule>
    <cfRule type="containsText" dxfId="2764" priority="1128" operator="containsText" text="入,退">
      <formula>NOT(ISERROR(SEARCH("入,退",W65)))</formula>
    </cfRule>
    <cfRule type="containsText" dxfId="2763" priority="1129" operator="containsText" text="入,退">
      <formula>NOT(ISERROR(SEARCH("入,退",W65)))</formula>
    </cfRule>
    <cfRule type="cellIs" dxfId="2762" priority="1130" operator="equal">
      <formula>"休"</formula>
    </cfRule>
  </conditionalFormatting>
  <conditionalFormatting sqref="W65">
    <cfRule type="containsText" dxfId="2761" priority="1125" operator="containsText" text="外">
      <formula>NOT(ISERROR(SEARCH("外",W65)))</formula>
    </cfRule>
  </conditionalFormatting>
  <conditionalFormatting sqref="W65">
    <cfRule type="containsText" dxfId="2760" priority="1124" operator="containsText" text="－">
      <formula>NOT(ISERROR(SEARCH("－",W65)))</formula>
    </cfRule>
  </conditionalFormatting>
  <conditionalFormatting sqref="AE65">
    <cfRule type="containsText" dxfId="2759" priority="1119" operator="containsText" text="退">
      <formula>NOT(ISERROR(SEARCH("退",AE65)))</formula>
    </cfRule>
    <cfRule type="containsText" dxfId="2758" priority="1120" operator="containsText" text="入">
      <formula>NOT(ISERROR(SEARCH("入",AE65)))</formula>
    </cfRule>
    <cfRule type="containsText" dxfId="2757" priority="1121" operator="containsText" text="入,退">
      <formula>NOT(ISERROR(SEARCH("入,退",AE65)))</formula>
    </cfRule>
    <cfRule type="containsText" dxfId="2756" priority="1122" operator="containsText" text="入,退">
      <formula>NOT(ISERROR(SEARCH("入,退",AE65)))</formula>
    </cfRule>
    <cfRule type="cellIs" dxfId="2755" priority="1123" operator="equal">
      <formula>"休"</formula>
    </cfRule>
  </conditionalFormatting>
  <conditionalFormatting sqref="AE65">
    <cfRule type="containsText" dxfId="2754" priority="1118" operator="containsText" text="外">
      <formula>NOT(ISERROR(SEARCH("外",AE65)))</formula>
    </cfRule>
  </conditionalFormatting>
  <conditionalFormatting sqref="AE65">
    <cfRule type="containsText" dxfId="2753" priority="1117" operator="containsText" text="－">
      <formula>NOT(ISERROR(SEARCH("－",AE65)))</formula>
    </cfRule>
  </conditionalFormatting>
  <conditionalFormatting sqref="AD65">
    <cfRule type="containsText" dxfId="2752" priority="1112" operator="containsText" text="退">
      <formula>NOT(ISERROR(SEARCH("退",AD65)))</formula>
    </cfRule>
    <cfRule type="containsText" dxfId="2751" priority="1113" operator="containsText" text="入">
      <formula>NOT(ISERROR(SEARCH("入",AD65)))</formula>
    </cfRule>
    <cfRule type="containsText" dxfId="2750" priority="1114" operator="containsText" text="入,退">
      <formula>NOT(ISERROR(SEARCH("入,退",AD65)))</formula>
    </cfRule>
    <cfRule type="containsText" dxfId="2749" priority="1115" operator="containsText" text="入,退">
      <formula>NOT(ISERROR(SEARCH("入,退",AD65)))</formula>
    </cfRule>
    <cfRule type="cellIs" dxfId="2748" priority="1116" operator="equal">
      <formula>"休"</formula>
    </cfRule>
  </conditionalFormatting>
  <conditionalFormatting sqref="AD65">
    <cfRule type="containsText" dxfId="2747" priority="1111" operator="containsText" text="外">
      <formula>NOT(ISERROR(SEARCH("外",AD65)))</formula>
    </cfRule>
  </conditionalFormatting>
  <conditionalFormatting sqref="AD65">
    <cfRule type="containsText" dxfId="2746" priority="1110" operator="containsText" text="－">
      <formula>NOT(ISERROR(SEARCH("－",AD65)))</formula>
    </cfRule>
  </conditionalFormatting>
  <conditionalFormatting sqref="AJ65">
    <cfRule type="containsText" dxfId="2745" priority="1105" operator="containsText" text="退">
      <formula>NOT(ISERROR(SEARCH("退",AJ65)))</formula>
    </cfRule>
    <cfRule type="containsText" dxfId="2744" priority="1106" operator="containsText" text="入">
      <formula>NOT(ISERROR(SEARCH("入",AJ65)))</formula>
    </cfRule>
    <cfRule type="containsText" dxfId="2743" priority="1107" operator="containsText" text="入,退">
      <formula>NOT(ISERROR(SEARCH("入,退",AJ65)))</formula>
    </cfRule>
    <cfRule type="containsText" dxfId="2742" priority="1108" operator="containsText" text="入,退">
      <formula>NOT(ISERROR(SEARCH("入,退",AJ65)))</formula>
    </cfRule>
    <cfRule type="cellIs" dxfId="2741" priority="1109" operator="equal">
      <formula>"休"</formula>
    </cfRule>
  </conditionalFormatting>
  <conditionalFormatting sqref="AJ65">
    <cfRule type="containsText" dxfId="2740" priority="1104" operator="containsText" text="外">
      <formula>NOT(ISERROR(SEARCH("外",AJ65)))</formula>
    </cfRule>
  </conditionalFormatting>
  <conditionalFormatting sqref="AJ65">
    <cfRule type="containsText" dxfId="2739" priority="1103" operator="containsText" text="－">
      <formula>NOT(ISERROR(SEARCH("－",AJ65)))</formula>
    </cfRule>
  </conditionalFormatting>
  <conditionalFormatting sqref="AI65">
    <cfRule type="containsText" dxfId="2738" priority="1098" operator="containsText" text="退">
      <formula>NOT(ISERROR(SEARCH("退",AI65)))</formula>
    </cfRule>
    <cfRule type="containsText" dxfId="2737" priority="1099" operator="containsText" text="入">
      <formula>NOT(ISERROR(SEARCH("入",AI65)))</formula>
    </cfRule>
    <cfRule type="containsText" dxfId="2736" priority="1100" operator="containsText" text="入,退">
      <formula>NOT(ISERROR(SEARCH("入,退",AI65)))</formula>
    </cfRule>
    <cfRule type="containsText" dxfId="2735" priority="1101" operator="containsText" text="入,退">
      <formula>NOT(ISERROR(SEARCH("入,退",AI65)))</formula>
    </cfRule>
    <cfRule type="cellIs" dxfId="2734" priority="1102" operator="equal">
      <formula>"休"</formula>
    </cfRule>
  </conditionalFormatting>
  <conditionalFormatting sqref="AI65">
    <cfRule type="containsText" dxfId="2733" priority="1097" operator="containsText" text="外">
      <formula>NOT(ISERROR(SEARCH("外",AI65)))</formula>
    </cfRule>
  </conditionalFormatting>
  <conditionalFormatting sqref="AI65">
    <cfRule type="containsText" dxfId="2732" priority="1096" operator="containsText" text="－">
      <formula>NOT(ISERROR(SEARCH("－",AI65)))</formula>
    </cfRule>
  </conditionalFormatting>
  <conditionalFormatting sqref="AJ36:AJ39">
    <cfRule type="containsText" dxfId="2731" priority="1091" operator="containsText" text="退">
      <formula>NOT(ISERROR(SEARCH("退",AJ36)))</formula>
    </cfRule>
    <cfRule type="containsText" dxfId="2730" priority="1092" operator="containsText" text="入">
      <formula>NOT(ISERROR(SEARCH("入",AJ36)))</formula>
    </cfRule>
    <cfRule type="containsText" dxfId="2729" priority="1093" operator="containsText" text="入,退">
      <formula>NOT(ISERROR(SEARCH("入,退",AJ36)))</formula>
    </cfRule>
    <cfRule type="containsText" dxfId="2728" priority="1094" operator="containsText" text="入,退">
      <formula>NOT(ISERROR(SEARCH("入,退",AJ36)))</formula>
    </cfRule>
    <cfRule type="cellIs" dxfId="2727" priority="1095" operator="equal">
      <formula>"休"</formula>
    </cfRule>
  </conditionalFormatting>
  <conditionalFormatting sqref="AJ36:AJ39">
    <cfRule type="containsText" dxfId="2726" priority="1090" operator="containsText" text="外">
      <formula>NOT(ISERROR(SEARCH("外",AJ36)))</formula>
    </cfRule>
  </conditionalFormatting>
  <conditionalFormatting sqref="AJ38">
    <cfRule type="containsText" dxfId="2725" priority="1089" operator="containsText" text="－">
      <formula>NOT(ISERROR(SEARCH("－",AJ38)))</formula>
    </cfRule>
  </conditionalFormatting>
  <conditionalFormatting sqref="AJ36:AJ39">
    <cfRule type="containsText" dxfId="2724" priority="1088" operator="containsText" text="－">
      <formula>NOT(ISERROR(SEARCH("－",AJ36)))</formula>
    </cfRule>
  </conditionalFormatting>
  <conditionalFormatting sqref="F53:F54 F56:F58">
    <cfRule type="containsText" dxfId="2723" priority="1083" operator="containsText" text="退">
      <formula>NOT(ISERROR(SEARCH("退",F53)))</formula>
    </cfRule>
    <cfRule type="containsText" dxfId="2722" priority="1084" operator="containsText" text="入">
      <formula>NOT(ISERROR(SEARCH("入",F53)))</formula>
    </cfRule>
    <cfRule type="containsText" dxfId="2721" priority="1085" operator="containsText" text="入,退">
      <formula>NOT(ISERROR(SEARCH("入,退",F53)))</formula>
    </cfRule>
    <cfRule type="containsText" dxfId="2720" priority="1086" operator="containsText" text="入,退">
      <formula>NOT(ISERROR(SEARCH("入,退",F53)))</formula>
    </cfRule>
    <cfRule type="cellIs" dxfId="2719" priority="1087" operator="equal">
      <formula>"休"</formula>
    </cfRule>
  </conditionalFormatting>
  <conditionalFormatting sqref="F53:F54 F56:F58">
    <cfRule type="containsText" dxfId="2718" priority="1082" operator="containsText" text="外">
      <formula>NOT(ISERROR(SEARCH("外",F53)))</formula>
    </cfRule>
  </conditionalFormatting>
  <conditionalFormatting sqref="F57">
    <cfRule type="containsText" dxfId="2717" priority="1081" operator="containsText" text="－">
      <formula>NOT(ISERROR(SEARCH("－",F57)))</formula>
    </cfRule>
  </conditionalFormatting>
  <conditionalFormatting sqref="F53:F54 F56:F58">
    <cfRule type="containsText" dxfId="2716" priority="1080" operator="containsText" text="－">
      <formula>NOT(ISERROR(SEARCH("－",F53)))</formula>
    </cfRule>
  </conditionalFormatting>
  <conditionalFormatting sqref="F59">
    <cfRule type="containsText" dxfId="2715" priority="1078" operator="containsText" text="日">
      <formula>NOT(ISERROR(SEARCH("日",F59)))</formula>
    </cfRule>
    <cfRule type="containsText" dxfId="2714" priority="1079" operator="containsText" text="土">
      <formula>NOT(ISERROR(SEARCH("土",F59)))</formula>
    </cfRule>
  </conditionalFormatting>
  <conditionalFormatting sqref="F59">
    <cfRule type="containsText" dxfId="2713" priority="1071" operator="containsText" text="その他">
      <formula>NOT(ISERROR(SEARCH("その他",F59)))</formula>
    </cfRule>
    <cfRule type="containsText" dxfId="2712" priority="1072" operator="containsText" text="冬休">
      <formula>NOT(ISERROR(SEARCH("冬休",F59)))</formula>
    </cfRule>
    <cfRule type="containsText" dxfId="2711" priority="1073" operator="containsText" text="夏休">
      <formula>NOT(ISERROR(SEARCH("夏休",F59)))</formula>
    </cfRule>
    <cfRule type="containsText" dxfId="2710" priority="1074" operator="containsText" text="製作">
      <formula>NOT(ISERROR(SEARCH("製作",F59)))</formula>
    </cfRule>
    <cfRule type="cellIs" dxfId="2709" priority="1075" operator="equal">
      <formula>"中止,製作"</formula>
    </cfRule>
    <cfRule type="containsText" dxfId="2708" priority="1076" operator="containsText" text="中止,製作,夏休,冬休,その他">
      <formula>NOT(ISERROR(SEARCH("中止,製作,夏休,冬休,その他",F59)))</formula>
    </cfRule>
    <cfRule type="containsText" dxfId="2707" priority="1077" operator="containsText" text="中止">
      <formula>NOT(ISERROR(SEARCH("中止",F59)))</formula>
    </cfRule>
  </conditionalFormatting>
  <conditionalFormatting sqref="F64">
    <cfRule type="containsText" dxfId="2706" priority="1069" operator="containsText" text="日">
      <formula>NOT(ISERROR(SEARCH("日",F64)))</formula>
    </cfRule>
    <cfRule type="containsText" dxfId="2705" priority="1070" operator="containsText" text="土">
      <formula>NOT(ISERROR(SEARCH("土",F64)))</formula>
    </cfRule>
  </conditionalFormatting>
  <conditionalFormatting sqref="F64">
    <cfRule type="containsText" dxfId="2704" priority="1062" operator="containsText" text="その他">
      <formula>NOT(ISERROR(SEARCH("その他",F64)))</formula>
    </cfRule>
    <cfRule type="containsText" dxfId="2703" priority="1063" operator="containsText" text="冬休">
      <formula>NOT(ISERROR(SEARCH("冬休",F64)))</formula>
    </cfRule>
    <cfRule type="containsText" dxfId="2702" priority="1064" operator="containsText" text="夏休">
      <formula>NOT(ISERROR(SEARCH("夏休",F64)))</formula>
    </cfRule>
    <cfRule type="containsText" dxfId="2701" priority="1065" operator="containsText" text="製作">
      <formula>NOT(ISERROR(SEARCH("製作",F64)))</formula>
    </cfRule>
    <cfRule type="cellIs" dxfId="2700" priority="1066" operator="equal">
      <formula>"中止,製作"</formula>
    </cfRule>
    <cfRule type="containsText" dxfId="2699" priority="1067" operator="containsText" text="中止,製作,夏休,冬休,その他">
      <formula>NOT(ISERROR(SEARCH("中止,製作,夏休,冬休,その他",F64)))</formula>
    </cfRule>
    <cfRule type="containsText" dxfId="2698" priority="1068" operator="containsText" text="中止">
      <formula>NOT(ISERROR(SEARCH("中止",F64)))</formula>
    </cfRule>
  </conditionalFormatting>
  <conditionalFormatting sqref="F65:F68">
    <cfRule type="containsText" dxfId="2697" priority="1057" operator="containsText" text="退">
      <formula>NOT(ISERROR(SEARCH("退",F65)))</formula>
    </cfRule>
    <cfRule type="containsText" dxfId="2696" priority="1058" operator="containsText" text="入">
      <formula>NOT(ISERROR(SEARCH("入",F65)))</formula>
    </cfRule>
    <cfRule type="containsText" dxfId="2695" priority="1059" operator="containsText" text="入,退">
      <formula>NOT(ISERROR(SEARCH("入,退",F65)))</formula>
    </cfRule>
    <cfRule type="containsText" dxfId="2694" priority="1060" operator="containsText" text="入,退">
      <formula>NOT(ISERROR(SEARCH("入,退",F65)))</formula>
    </cfRule>
    <cfRule type="cellIs" dxfId="2693" priority="1061" operator="equal">
      <formula>"休"</formula>
    </cfRule>
  </conditionalFormatting>
  <conditionalFormatting sqref="F65:F68">
    <cfRule type="containsText" dxfId="2692" priority="1056" operator="containsText" text="外">
      <formula>NOT(ISERROR(SEARCH("外",F65)))</formula>
    </cfRule>
  </conditionalFormatting>
  <conditionalFormatting sqref="F65:F68">
    <cfRule type="containsText" dxfId="2691" priority="1055" operator="containsText" text="－">
      <formula>NOT(ISERROR(SEARCH("－",F65)))</formula>
    </cfRule>
  </conditionalFormatting>
  <conditionalFormatting sqref="F62:F63">
    <cfRule type="containsText" dxfId="2690" priority="1050" operator="containsText" text="退">
      <formula>NOT(ISERROR(SEARCH("退",F62)))</formula>
    </cfRule>
    <cfRule type="containsText" dxfId="2689" priority="1051" operator="containsText" text="入">
      <formula>NOT(ISERROR(SEARCH("入",F62)))</formula>
    </cfRule>
    <cfRule type="containsText" dxfId="2688" priority="1052" operator="containsText" text="入,退">
      <formula>NOT(ISERROR(SEARCH("入,退",F62)))</formula>
    </cfRule>
    <cfRule type="containsText" dxfId="2687" priority="1053" operator="containsText" text="入,退">
      <formula>NOT(ISERROR(SEARCH("入,退",F62)))</formula>
    </cfRule>
    <cfRule type="cellIs" dxfId="2686" priority="1054" operator="equal">
      <formula>"休"</formula>
    </cfRule>
  </conditionalFormatting>
  <conditionalFormatting sqref="F62:F63">
    <cfRule type="containsText" dxfId="2685" priority="1049" operator="containsText" text="外">
      <formula>NOT(ISERROR(SEARCH("外",F62)))</formula>
    </cfRule>
  </conditionalFormatting>
  <conditionalFormatting sqref="F62">
    <cfRule type="containsText" dxfId="2684" priority="1048" operator="containsText" text="－">
      <formula>NOT(ISERROR(SEARCH("－",F62)))</formula>
    </cfRule>
  </conditionalFormatting>
  <conditionalFormatting sqref="F62:F63">
    <cfRule type="containsText" dxfId="2683" priority="1047" operator="containsText" text="－">
      <formula>NOT(ISERROR(SEARCH("－",F62)))</formula>
    </cfRule>
  </conditionalFormatting>
  <conditionalFormatting sqref="G53:G54 G56:G58">
    <cfRule type="containsText" dxfId="2682" priority="1042" operator="containsText" text="退">
      <formula>NOT(ISERROR(SEARCH("退",G53)))</formula>
    </cfRule>
    <cfRule type="containsText" dxfId="2681" priority="1043" operator="containsText" text="入">
      <formula>NOT(ISERROR(SEARCH("入",G53)))</formula>
    </cfRule>
    <cfRule type="containsText" dxfId="2680" priority="1044" operator="containsText" text="入,退">
      <formula>NOT(ISERROR(SEARCH("入,退",G53)))</formula>
    </cfRule>
    <cfRule type="containsText" dxfId="2679" priority="1045" operator="containsText" text="入,退">
      <formula>NOT(ISERROR(SEARCH("入,退",G53)))</formula>
    </cfRule>
    <cfRule type="cellIs" dxfId="2678" priority="1046" operator="equal">
      <formula>"休"</formula>
    </cfRule>
  </conditionalFormatting>
  <conditionalFormatting sqref="G53:G54 G56:G58">
    <cfRule type="containsText" dxfId="2677" priority="1041" operator="containsText" text="外">
      <formula>NOT(ISERROR(SEARCH("外",G53)))</formula>
    </cfRule>
  </conditionalFormatting>
  <conditionalFormatting sqref="G57">
    <cfRule type="containsText" dxfId="2676" priority="1040" operator="containsText" text="－">
      <formula>NOT(ISERROR(SEARCH("－",G57)))</formula>
    </cfRule>
  </conditionalFormatting>
  <conditionalFormatting sqref="G53:G54 G56:G58">
    <cfRule type="containsText" dxfId="2675" priority="1039" operator="containsText" text="－">
      <formula>NOT(ISERROR(SEARCH("－",G53)))</formula>
    </cfRule>
  </conditionalFormatting>
  <conditionalFormatting sqref="G59">
    <cfRule type="containsText" dxfId="2674" priority="1037" operator="containsText" text="日">
      <formula>NOT(ISERROR(SEARCH("日",G59)))</formula>
    </cfRule>
    <cfRule type="containsText" dxfId="2673" priority="1038" operator="containsText" text="土">
      <formula>NOT(ISERROR(SEARCH("土",G59)))</formula>
    </cfRule>
  </conditionalFormatting>
  <conditionalFormatting sqref="G59">
    <cfRule type="containsText" dxfId="2672" priority="1030" operator="containsText" text="その他">
      <formula>NOT(ISERROR(SEARCH("その他",G59)))</formula>
    </cfRule>
    <cfRule type="containsText" dxfId="2671" priority="1031" operator="containsText" text="冬休">
      <formula>NOT(ISERROR(SEARCH("冬休",G59)))</formula>
    </cfRule>
    <cfRule type="containsText" dxfId="2670" priority="1032" operator="containsText" text="夏休">
      <formula>NOT(ISERROR(SEARCH("夏休",G59)))</formula>
    </cfRule>
    <cfRule type="containsText" dxfId="2669" priority="1033" operator="containsText" text="製作">
      <formula>NOT(ISERROR(SEARCH("製作",G59)))</formula>
    </cfRule>
    <cfRule type="cellIs" dxfId="2668" priority="1034" operator="equal">
      <formula>"中止,製作"</formula>
    </cfRule>
    <cfRule type="containsText" dxfId="2667" priority="1035" operator="containsText" text="中止,製作,夏休,冬休,その他">
      <formula>NOT(ISERROR(SEARCH("中止,製作,夏休,冬休,その他",G59)))</formula>
    </cfRule>
    <cfRule type="containsText" dxfId="2666" priority="1036" operator="containsText" text="中止">
      <formula>NOT(ISERROR(SEARCH("中止",G59)))</formula>
    </cfRule>
  </conditionalFormatting>
  <conditionalFormatting sqref="G64">
    <cfRule type="containsText" dxfId="2665" priority="1028" operator="containsText" text="日">
      <formula>NOT(ISERROR(SEARCH("日",G64)))</formula>
    </cfRule>
    <cfRule type="containsText" dxfId="2664" priority="1029" operator="containsText" text="土">
      <formula>NOT(ISERROR(SEARCH("土",G64)))</formula>
    </cfRule>
  </conditionalFormatting>
  <conditionalFormatting sqref="G64">
    <cfRule type="containsText" dxfId="2663" priority="1021" operator="containsText" text="その他">
      <formula>NOT(ISERROR(SEARCH("その他",G64)))</formula>
    </cfRule>
    <cfRule type="containsText" dxfId="2662" priority="1022" operator="containsText" text="冬休">
      <formula>NOT(ISERROR(SEARCH("冬休",G64)))</formula>
    </cfRule>
    <cfRule type="containsText" dxfId="2661" priority="1023" operator="containsText" text="夏休">
      <formula>NOT(ISERROR(SEARCH("夏休",G64)))</formula>
    </cfRule>
    <cfRule type="containsText" dxfId="2660" priority="1024" operator="containsText" text="製作">
      <formula>NOT(ISERROR(SEARCH("製作",G64)))</formula>
    </cfRule>
    <cfRule type="cellIs" dxfId="2659" priority="1025" operator="equal">
      <formula>"中止,製作"</formula>
    </cfRule>
    <cfRule type="containsText" dxfId="2658" priority="1026" operator="containsText" text="中止,製作,夏休,冬休,その他">
      <formula>NOT(ISERROR(SEARCH("中止,製作,夏休,冬休,その他",G64)))</formula>
    </cfRule>
    <cfRule type="containsText" dxfId="2657" priority="1027" operator="containsText" text="中止">
      <formula>NOT(ISERROR(SEARCH("中止",G64)))</formula>
    </cfRule>
  </conditionalFormatting>
  <conditionalFormatting sqref="G65:G68">
    <cfRule type="containsText" dxfId="2656" priority="1016" operator="containsText" text="退">
      <formula>NOT(ISERROR(SEARCH("退",G65)))</formula>
    </cfRule>
    <cfRule type="containsText" dxfId="2655" priority="1017" operator="containsText" text="入">
      <formula>NOT(ISERROR(SEARCH("入",G65)))</formula>
    </cfRule>
    <cfRule type="containsText" dxfId="2654" priority="1018" operator="containsText" text="入,退">
      <formula>NOT(ISERROR(SEARCH("入,退",G65)))</formula>
    </cfRule>
    <cfRule type="containsText" dxfId="2653" priority="1019" operator="containsText" text="入,退">
      <formula>NOT(ISERROR(SEARCH("入,退",G65)))</formula>
    </cfRule>
    <cfRule type="cellIs" dxfId="2652" priority="1020" operator="equal">
      <formula>"休"</formula>
    </cfRule>
  </conditionalFormatting>
  <conditionalFormatting sqref="G65:G68">
    <cfRule type="containsText" dxfId="2651" priority="1015" operator="containsText" text="外">
      <formula>NOT(ISERROR(SEARCH("外",G65)))</formula>
    </cfRule>
  </conditionalFormatting>
  <conditionalFormatting sqref="G65:G68">
    <cfRule type="containsText" dxfId="2650" priority="1014" operator="containsText" text="－">
      <formula>NOT(ISERROR(SEARCH("－",G65)))</formula>
    </cfRule>
  </conditionalFormatting>
  <conditionalFormatting sqref="G62:G63">
    <cfRule type="containsText" dxfId="2649" priority="1009" operator="containsText" text="退">
      <formula>NOT(ISERROR(SEARCH("退",G62)))</formula>
    </cfRule>
    <cfRule type="containsText" dxfId="2648" priority="1010" operator="containsText" text="入">
      <formula>NOT(ISERROR(SEARCH("入",G62)))</formula>
    </cfRule>
    <cfRule type="containsText" dxfId="2647" priority="1011" operator="containsText" text="入,退">
      <formula>NOT(ISERROR(SEARCH("入,退",G62)))</formula>
    </cfRule>
    <cfRule type="containsText" dxfId="2646" priority="1012" operator="containsText" text="入,退">
      <formula>NOT(ISERROR(SEARCH("入,退",G62)))</formula>
    </cfRule>
    <cfRule type="cellIs" dxfId="2645" priority="1013" operator="equal">
      <formula>"休"</formula>
    </cfRule>
  </conditionalFormatting>
  <conditionalFormatting sqref="G62:G63">
    <cfRule type="containsText" dxfId="2644" priority="1008" operator="containsText" text="外">
      <formula>NOT(ISERROR(SEARCH("外",G62)))</formula>
    </cfRule>
  </conditionalFormatting>
  <conditionalFormatting sqref="G62">
    <cfRule type="containsText" dxfId="2643" priority="1007" operator="containsText" text="－">
      <formula>NOT(ISERROR(SEARCH("－",G62)))</formula>
    </cfRule>
  </conditionalFormatting>
  <conditionalFormatting sqref="G62:G63">
    <cfRule type="containsText" dxfId="2642"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2641" priority="1005" operator="equal">
      <formula>0</formula>
    </cfRule>
  </conditionalFormatting>
  <conditionalFormatting sqref="AN36:AN39">
    <cfRule type="cellIs" dxfId="2640" priority="1004" operator="equal">
      <formula>0</formula>
    </cfRule>
  </conditionalFormatting>
  <conditionalFormatting sqref="AN41:AN44">
    <cfRule type="cellIs" dxfId="2639" priority="1003" operator="equal">
      <formula>0</formula>
    </cfRule>
  </conditionalFormatting>
  <conditionalFormatting sqref="AN64 AN53:AN59">
    <cfRule type="cellIs" dxfId="2638" priority="1002" operator="equal">
      <formula>0</formula>
    </cfRule>
  </conditionalFormatting>
  <conditionalFormatting sqref="AN60:AN63">
    <cfRule type="cellIs" dxfId="2637" priority="1001" operator="equal">
      <formula>0</formula>
    </cfRule>
  </conditionalFormatting>
  <conditionalFormatting sqref="AN65:AN68">
    <cfRule type="cellIs" dxfId="2636" priority="1000" operator="equal">
      <formula>0</formula>
    </cfRule>
  </conditionalFormatting>
  <conditionalFormatting sqref="AN88 AN77:AN83">
    <cfRule type="cellIs" dxfId="2635" priority="999" operator="equal">
      <formula>0</formula>
    </cfRule>
  </conditionalFormatting>
  <conditionalFormatting sqref="AN84:AN87">
    <cfRule type="cellIs" dxfId="2634" priority="998" operator="equal">
      <formula>0</formula>
    </cfRule>
  </conditionalFormatting>
  <conditionalFormatting sqref="AN89:AN92">
    <cfRule type="cellIs" dxfId="2633" priority="997" operator="equal">
      <formula>0</formula>
    </cfRule>
  </conditionalFormatting>
  <conditionalFormatting sqref="AN112 AN101:AN107">
    <cfRule type="cellIs" dxfId="2632" priority="996" operator="equal">
      <formula>0</formula>
    </cfRule>
  </conditionalFormatting>
  <conditionalFormatting sqref="AN108:AN111">
    <cfRule type="cellIs" dxfId="2631" priority="995" operator="equal">
      <formula>0</formula>
    </cfRule>
  </conditionalFormatting>
  <conditionalFormatting sqref="AN113:AN116">
    <cfRule type="cellIs" dxfId="2630" priority="994" operator="equal">
      <formula>0</formula>
    </cfRule>
  </conditionalFormatting>
  <conditionalFormatting sqref="AN136 AN125:AN131">
    <cfRule type="cellIs" dxfId="2629" priority="993" operator="equal">
      <formula>0</formula>
    </cfRule>
  </conditionalFormatting>
  <conditionalFormatting sqref="AN132:AN135">
    <cfRule type="cellIs" dxfId="2628" priority="992" operator="equal">
      <formula>0</formula>
    </cfRule>
  </conditionalFormatting>
  <conditionalFormatting sqref="AN137:AN140">
    <cfRule type="cellIs" dxfId="2627" priority="991" operator="equal">
      <formula>0</formula>
    </cfRule>
  </conditionalFormatting>
  <conditionalFormatting sqref="AN160 AN149:AN155">
    <cfRule type="cellIs" dxfId="2626" priority="990" operator="equal">
      <formula>0</formula>
    </cfRule>
  </conditionalFormatting>
  <conditionalFormatting sqref="AN156:AN159">
    <cfRule type="cellIs" dxfId="2625" priority="989" operator="equal">
      <formula>0</formula>
    </cfRule>
  </conditionalFormatting>
  <conditionalFormatting sqref="AN161:AN164">
    <cfRule type="cellIs" dxfId="2624" priority="988" operator="equal">
      <formula>0</formula>
    </cfRule>
  </conditionalFormatting>
  <conditionalFormatting sqref="AN184 AN173:AN179">
    <cfRule type="cellIs" dxfId="2623" priority="987" operator="equal">
      <formula>0</formula>
    </cfRule>
  </conditionalFormatting>
  <conditionalFormatting sqref="AN180:AN183">
    <cfRule type="cellIs" dxfId="2622" priority="986" operator="equal">
      <formula>0</formula>
    </cfRule>
  </conditionalFormatting>
  <conditionalFormatting sqref="AN185:AN188">
    <cfRule type="cellIs" dxfId="2621" priority="985" operator="equal">
      <formula>0</formula>
    </cfRule>
  </conditionalFormatting>
  <conditionalFormatting sqref="AN208 AN197:AN203">
    <cfRule type="cellIs" dxfId="2620" priority="984" operator="equal">
      <formula>0</formula>
    </cfRule>
  </conditionalFormatting>
  <conditionalFormatting sqref="AN204:AN207">
    <cfRule type="cellIs" dxfId="2619" priority="983" operator="equal">
      <formula>0</formula>
    </cfRule>
  </conditionalFormatting>
  <conditionalFormatting sqref="AN209:AN212">
    <cfRule type="cellIs" dxfId="2618" priority="982" operator="equal">
      <formula>0</formula>
    </cfRule>
  </conditionalFormatting>
  <conditionalFormatting sqref="AN232 AN221:AN227">
    <cfRule type="cellIs" dxfId="2617" priority="981" operator="equal">
      <formula>0</formula>
    </cfRule>
  </conditionalFormatting>
  <conditionalFormatting sqref="AN228:AN231">
    <cfRule type="cellIs" dxfId="2616" priority="980" operator="equal">
      <formula>0</formula>
    </cfRule>
  </conditionalFormatting>
  <conditionalFormatting sqref="AN233:AN236">
    <cfRule type="cellIs" dxfId="2615" priority="979" operator="equal">
      <formula>0</formula>
    </cfRule>
  </conditionalFormatting>
  <conditionalFormatting sqref="AN256 AN245:AN251">
    <cfRule type="cellIs" dxfId="2614" priority="978" operator="equal">
      <formula>0</formula>
    </cfRule>
  </conditionalFormatting>
  <conditionalFormatting sqref="AN252:AN255">
    <cfRule type="cellIs" dxfId="2613" priority="977" operator="equal">
      <formula>0</formula>
    </cfRule>
  </conditionalFormatting>
  <conditionalFormatting sqref="AN257:AN260">
    <cfRule type="cellIs" dxfId="2612" priority="976" operator="equal">
      <formula>0</formula>
    </cfRule>
  </conditionalFormatting>
  <conditionalFormatting sqref="AN280 AN269:AN275">
    <cfRule type="cellIs" dxfId="2611" priority="975" operator="equal">
      <formula>0</formula>
    </cfRule>
  </conditionalFormatting>
  <conditionalFormatting sqref="AN276:AN279">
    <cfRule type="cellIs" dxfId="2610" priority="974" operator="equal">
      <formula>0</formula>
    </cfRule>
  </conditionalFormatting>
  <conditionalFormatting sqref="AN281:AN284">
    <cfRule type="cellIs" dxfId="2609" priority="973" operator="equal">
      <formula>0</formula>
    </cfRule>
  </conditionalFormatting>
  <conditionalFormatting sqref="AN304 AN293:AN299">
    <cfRule type="cellIs" dxfId="2608" priority="972" operator="equal">
      <formula>0</formula>
    </cfRule>
  </conditionalFormatting>
  <conditionalFormatting sqref="AN300:AN303">
    <cfRule type="cellIs" dxfId="2607" priority="971" operator="equal">
      <formula>0</formula>
    </cfRule>
  </conditionalFormatting>
  <conditionalFormatting sqref="AN305:AN308">
    <cfRule type="cellIs" dxfId="2606" priority="970" operator="equal">
      <formula>0</formula>
    </cfRule>
  </conditionalFormatting>
  <conditionalFormatting sqref="AN328 AN317:AN323">
    <cfRule type="cellIs" dxfId="2605" priority="969" operator="equal">
      <formula>0</formula>
    </cfRule>
  </conditionalFormatting>
  <conditionalFormatting sqref="AN324:AN327">
    <cfRule type="cellIs" dxfId="2604" priority="968" operator="equal">
      <formula>0</formula>
    </cfRule>
  </conditionalFormatting>
  <conditionalFormatting sqref="AN329:AN332">
    <cfRule type="cellIs" dxfId="2603" priority="967" operator="equal">
      <formula>0</formula>
    </cfRule>
  </conditionalFormatting>
  <conditionalFormatting sqref="AN352 AN341:AN347">
    <cfRule type="cellIs" dxfId="2602" priority="966" operator="equal">
      <formula>0</formula>
    </cfRule>
  </conditionalFormatting>
  <conditionalFormatting sqref="AN348:AN351">
    <cfRule type="cellIs" dxfId="2601" priority="965" operator="equal">
      <formula>0</formula>
    </cfRule>
  </conditionalFormatting>
  <conditionalFormatting sqref="AN353:AN356">
    <cfRule type="cellIs" dxfId="2600" priority="964" operator="equal">
      <formula>0</formula>
    </cfRule>
  </conditionalFormatting>
  <conditionalFormatting sqref="AN376 AN365:AN371">
    <cfRule type="cellIs" dxfId="2599" priority="963" operator="equal">
      <formula>0</formula>
    </cfRule>
  </conditionalFormatting>
  <conditionalFormatting sqref="AN372:AN375">
    <cfRule type="cellIs" dxfId="2598" priority="962" operator="equal">
      <formula>0</formula>
    </cfRule>
  </conditionalFormatting>
  <conditionalFormatting sqref="AN377:AN380">
    <cfRule type="cellIs" dxfId="2597" priority="961" operator="equal">
      <formula>0</formula>
    </cfRule>
  </conditionalFormatting>
  <conditionalFormatting sqref="AN400 AN389:AN395">
    <cfRule type="cellIs" dxfId="2596" priority="960" operator="equal">
      <formula>0</formula>
    </cfRule>
  </conditionalFormatting>
  <conditionalFormatting sqref="AN396:AN399">
    <cfRule type="cellIs" dxfId="2595" priority="959" operator="equal">
      <formula>0</formula>
    </cfRule>
  </conditionalFormatting>
  <conditionalFormatting sqref="AN401:AN404">
    <cfRule type="cellIs" dxfId="2594" priority="958" operator="equal">
      <formula>0</formula>
    </cfRule>
  </conditionalFormatting>
  <conditionalFormatting sqref="AN424 AN413:AN419">
    <cfRule type="cellIs" dxfId="2593" priority="957" operator="equal">
      <formula>0</formula>
    </cfRule>
  </conditionalFormatting>
  <conditionalFormatting sqref="AN420:AN423">
    <cfRule type="cellIs" dxfId="2592" priority="956" operator="equal">
      <formula>0</formula>
    </cfRule>
  </conditionalFormatting>
  <conditionalFormatting sqref="AN425:AN428">
    <cfRule type="cellIs" dxfId="2591" priority="955" operator="equal">
      <formula>0</formula>
    </cfRule>
  </conditionalFormatting>
  <conditionalFormatting sqref="AN448 AN437:AN443">
    <cfRule type="cellIs" dxfId="2590" priority="954" operator="equal">
      <formula>0</formula>
    </cfRule>
  </conditionalFormatting>
  <conditionalFormatting sqref="AN444:AN447">
    <cfRule type="cellIs" dxfId="2589" priority="953" operator="equal">
      <formula>0</formula>
    </cfRule>
  </conditionalFormatting>
  <conditionalFormatting sqref="AN449:AN452">
    <cfRule type="cellIs" dxfId="2588" priority="952" operator="equal">
      <formula>0</formula>
    </cfRule>
  </conditionalFormatting>
  <conditionalFormatting sqref="AN472 AN461:AN467">
    <cfRule type="cellIs" dxfId="2587" priority="951" operator="equal">
      <formula>0</formula>
    </cfRule>
  </conditionalFormatting>
  <conditionalFormatting sqref="AN468:AN471">
    <cfRule type="cellIs" dxfId="2586" priority="950" operator="equal">
      <formula>0</formula>
    </cfRule>
  </conditionalFormatting>
  <conditionalFormatting sqref="AN473:AN476">
    <cfRule type="cellIs" dxfId="2585" priority="949" operator="equal">
      <formula>0</formula>
    </cfRule>
  </conditionalFormatting>
  <conditionalFormatting sqref="AN496 AN485:AN491">
    <cfRule type="cellIs" dxfId="2584" priority="948" operator="equal">
      <formula>0</formula>
    </cfRule>
  </conditionalFormatting>
  <conditionalFormatting sqref="AN492:AN495">
    <cfRule type="cellIs" dxfId="2583" priority="947" operator="equal">
      <formula>0</formula>
    </cfRule>
  </conditionalFormatting>
  <conditionalFormatting sqref="AN497:AN500">
    <cfRule type="cellIs" dxfId="2582" priority="946" operator="equal">
      <formula>0</formula>
    </cfRule>
  </conditionalFormatting>
  <conditionalFormatting sqref="AN520 AN509:AN515">
    <cfRule type="cellIs" dxfId="2581" priority="945" operator="equal">
      <formula>0</formula>
    </cfRule>
  </conditionalFormatting>
  <conditionalFormatting sqref="AN516:AN519">
    <cfRule type="cellIs" dxfId="2580" priority="944" operator="equal">
      <formula>0</formula>
    </cfRule>
  </conditionalFormatting>
  <conditionalFormatting sqref="AN521:AN524">
    <cfRule type="cellIs" dxfId="2579" priority="943" operator="equal">
      <formula>0</formula>
    </cfRule>
  </conditionalFormatting>
  <conditionalFormatting sqref="F55:G55">
    <cfRule type="containsText" dxfId="2578" priority="938" operator="containsText" text="退">
      <formula>NOT(ISERROR(SEARCH("退",F55)))</formula>
    </cfRule>
    <cfRule type="containsText" dxfId="2577" priority="939" operator="containsText" text="入">
      <formula>NOT(ISERROR(SEARCH("入",F55)))</formula>
    </cfRule>
    <cfRule type="containsText" dxfId="2576" priority="940" operator="containsText" text="入,退">
      <formula>NOT(ISERROR(SEARCH("入,退",F55)))</formula>
    </cfRule>
    <cfRule type="containsText" dxfId="2575" priority="941" operator="containsText" text="入,退">
      <formula>NOT(ISERROR(SEARCH("入,退",F55)))</formula>
    </cfRule>
    <cfRule type="cellIs" dxfId="2574" priority="942" operator="equal">
      <formula>"休"</formula>
    </cfRule>
  </conditionalFormatting>
  <conditionalFormatting sqref="F55:G55">
    <cfRule type="containsText" dxfId="2573" priority="937" operator="containsText" text="外">
      <formula>NOT(ISERROR(SEARCH("外",F55)))</formula>
    </cfRule>
  </conditionalFormatting>
  <conditionalFormatting sqref="F55:G55">
    <cfRule type="containsText" dxfId="2572" priority="936" operator="containsText" text="－">
      <formula>NOT(ISERROR(SEARCH("－",F55)))</formula>
    </cfRule>
  </conditionalFormatting>
  <conditionalFormatting sqref="F78:G78">
    <cfRule type="containsText" dxfId="2571" priority="931" operator="containsText" text="退">
      <formula>NOT(ISERROR(SEARCH("退",F78)))</formula>
    </cfRule>
    <cfRule type="containsText" dxfId="2570" priority="932" operator="containsText" text="入">
      <formula>NOT(ISERROR(SEARCH("入",F78)))</formula>
    </cfRule>
    <cfRule type="containsText" dxfId="2569" priority="933" operator="containsText" text="入,退">
      <formula>NOT(ISERROR(SEARCH("入,退",F78)))</formula>
    </cfRule>
    <cfRule type="containsText" dxfId="2568" priority="934" operator="containsText" text="入,退">
      <formula>NOT(ISERROR(SEARCH("入,退",F78)))</formula>
    </cfRule>
    <cfRule type="cellIs" dxfId="2567" priority="935" operator="equal">
      <formula>"休"</formula>
    </cfRule>
  </conditionalFormatting>
  <conditionalFormatting sqref="F78:G78">
    <cfRule type="containsText" dxfId="2566" priority="930" operator="containsText" text="外">
      <formula>NOT(ISERROR(SEARCH("外",F78)))</formula>
    </cfRule>
  </conditionalFormatting>
  <conditionalFormatting sqref="F78:G78">
    <cfRule type="containsText" dxfId="2565" priority="929" operator="containsText" text="－">
      <formula>NOT(ISERROR(SEARCH("－",F78)))</formula>
    </cfRule>
  </conditionalFormatting>
  <conditionalFormatting sqref="J79:K79">
    <cfRule type="containsText" dxfId="2564" priority="924" operator="containsText" text="退">
      <formula>NOT(ISERROR(SEARCH("退",J79)))</formula>
    </cfRule>
    <cfRule type="containsText" dxfId="2563" priority="925" operator="containsText" text="入">
      <formula>NOT(ISERROR(SEARCH("入",J79)))</formula>
    </cfRule>
    <cfRule type="containsText" dxfId="2562" priority="926" operator="containsText" text="入,退">
      <formula>NOT(ISERROR(SEARCH("入,退",J79)))</formula>
    </cfRule>
    <cfRule type="containsText" dxfId="2561" priority="927" operator="containsText" text="入,退">
      <formula>NOT(ISERROR(SEARCH("入,退",J79)))</formula>
    </cfRule>
    <cfRule type="cellIs" dxfId="2560" priority="928" operator="equal">
      <formula>"休"</formula>
    </cfRule>
  </conditionalFormatting>
  <conditionalFormatting sqref="J79:K79">
    <cfRule type="containsText" dxfId="2559" priority="923" operator="containsText" text="外">
      <formula>NOT(ISERROR(SEARCH("外",J79)))</formula>
    </cfRule>
  </conditionalFormatting>
  <conditionalFormatting sqref="J79:K79">
    <cfRule type="containsText" dxfId="2558" priority="922" operator="containsText" text="－">
      <formula>NOT(ISERROR(SEARCH("－",J79)))</formula>
    </cfRule>
  </conditionalFormatting>
  <conditionalFormatting sqref="Q79:R79">
    <cfRule type="containsText" dxfId="2557" priority="917" operator="containsText" text="退">
      <formula>NOT(ISERROR(SEARCH("退",Q79)))</formula>
    </cfRule>
    <cfRule type="containsText" dxfId="2556" priority="918" operator="containsText" text="入">
      <formula>NOT(ISERROR(SEARCH("入",Q79)))</formula>
    </cfRule>
    <cfRule type="containsText" dxfId="2555" priority="919" operator="containsText" text="入,退">
      <formula>NOT(ISERROR(SEARCH("入,退",Q79)))</formula>
    </cfRule>
    <cfRule type="containsText" dxfId="2554" priority="920" operator="containsText" text="入,退">
      <formula>NOT(ISERROR(SEARCH("入,退",Q79)))</formula>
    </cfRule>
    <cfRule type="cellIs" dxfId="2553" priority="921" operator="equal">
      <formula>"休"</formula>
    </cfRule>
  </conditionalFormatting>
  <conditionalFormatting sqref="Q79:R79">
    <cfRule type="containsText" dxfId="2552" priority="916" operator="containsText" text="外">
      <formula>NOT(ISERROR(SEARCH("外",Q79)))</formula>
    </cfRule>
  </conditionalFormatting>
  <conditionalFormatting sqref="Q79:R79">
    <cfRule type="containsText" dxfId="2551" priority="915" operator="containsText" text="－">
      <formula>NOT(ISERROR(SEARCH("－",Q79)))</formula>
    </cfRule>
  </conditionalFormatting>
  <conditionalFormatting sqref="X79:Y79">
    <cfRule type="containsText" dxfId="2550" priority="910" operator="containsText" text="退">
      <formula>NOT(ISERROR(SEARCH("退",X79)))</formula>
    </cfRule>
    <cfRule type="containsText" dxfId="2549" priority="911" operator="containsText" text="入">
      <formula>NOT(ISERROR(SEARCH("入",X79)))</formula>
    </cfRule>
    <cfRule type="containsText" dxfId="2548" priority="912" operator="containsText" text="入,退">
      <formula>NOT(ISERROR(SEARCH("入,退",X79)))</formula>
    </cfRule>
    <cfRule type="containsText" dxfId="2547" priority="913" operator="containsText" text="入,退">
      <formula>NOT(ISERROR(SEARCH("入,退",X79)))</formula>
    </cfRule>
    <cfRule type="cellIs" dxfId="2546" priority="914" operator="equal">
      <formula>"休"</formula>
    </cfRule>
  </conditionalFormatting>
  <conditionalFormatting sqref="X79:Y79">
    <cfRule type="containsText" dxfId="2545" priority="909" operator="containsText" text="外">
      <formula>NOT(ISERROR(SEARCH("外",X79)))</formula>
    </cfRule>
  </conditionalFormatting>
  <conditionalFormatting sqref="X79:Y79">
    <cfRule type="containsText" dxfId="2544" priority="908" operator="containsText" text="－">
      <formula>NOT(ISERROR(SEARCH("－",X79)))</formula>
    </cfRule>
  </conditionalFormatting>
  <conditionalFormatting sqref="AE79:AF79">
    <cfRule type="containsText" dxfId="2543" priority="903" operator="containsText" text="退">
      <formula>NOT(ISERROR(SEARCH("退",AE79)))</formula>
    </cfRule>
    <cfRule type="containsText" dxfId="2542" priority="904" operator="containsText" text="入">
      <formula>NOT(ISERROR(SEARCH("入",AE79)))</formula>
    </cfRule>
    <cfRule type="containsText" dxfId="2541" priority="905" operator="containsText" text="入,退">
      <formula>NOT(ISERROR(SEARCH("入,退",AE79)))</formula>
    </cfRule>
    <cfRule type="containsText" dxfId="2540" priority="906" operator="containsText" text="入,退">
      <formula>NOT(ISERROR(SEARCH("入,退",AE79)))</formula>
    </cfRule>
    <cfRule type="cellIs" dxfId="2539" priority="907" operator="equal">
      <formula>"休"</formula>
    </cfRule>
  </conditionalFormatting>
  <conditionalFormatting sqref="AE79:AF79">
    <cfRule type="containsText" dxfId="2538" priority="902" operator="containsText" text="外">
      <formula>NOT(ISERROR(SEARCH("外",AE79)))</formula>
    </cfRule>
  </conditionalFormatting>
  <conditionalFormatting sqref="AE79:AF79">
    <cfRule type="containsText" dxfId="2537" priority="901" operator="containsText" text="－">
      <formula>NOT(ISERROR(SEARCH("－",AE79)))</formula>
    </cfRule>
  </conditionalFormatting>
  <conditionalFormatting sqref="F81">
    <cfRule type="containsText" dxfId="2536" priority="896" operator="containsText" text="退">
      <formula>NOT(ISERROR(SEARCH("退",F81)))</formula>
    </cfRule>
    <cfRule type="containsText" dxfId="2535" priority="897" operator="containsText" text="入">
      <formula>NOT(ISERROR(SEARCH("入",F81)))</formula>
    </cfRule>
    <cfRule type="containsText" dxfId="2534" priority="898" operator="containsText" text="入,退">
      <formula>NOT(ISERROR(SEARCH("入,退",F81)))</formula>
    </cfRule>
    <cfRule type="containsText" dxfId="2533" priority="899" operator="containsText" text="入,退">
      <formula>NOT(ISERROR(SEARCH("入,退",F81)))</formula>
    </cfRule>
    <cfRule type="cellIs" dxfId="2532" priority="900" operator="equal">
      <formula>"休"</formula>
    </cfRule>
  </conditionalFormatting>
  <conditionalFormatting sqref="F81">
    <cfRule type="containsText" dxfId="2531" priority="895" operator="containsText" text="外">
      <formula>NOT(ISERROR(SEARCH("外",F81)))</formula>
    </cfRule>
  </conditionalFormatting>
  <conditionalFormatting sqref="F81">
    <cfRule type="containsText" dxfId="2530" priority="894" operator="containsText" text="－">
      <formula>NOT(ISERROR(SEARCH("－",F81)))</formula>
    </cfRule>
  </conditionalFormatting>
  <conditionalFormatting sqref="M81">
    <cfRule type="containsText" dxfId="2529" priority="889" operator="containsText" text="退">
      <formula>NOT(ISERROR(SEARCH("退",M81)))</formula>
    </cfRule>
    <cfRule type="containsText" dxfId="2528" priority="890" operator="containsText" text="入">
      <formula>NOT(ISERROR(SEARCH("入",M81)))</formula>
    </cfRule>
    <cfRule type="containsText" dxfId="2527" priority="891" operator="containsText" text="入,退">
      <formula>NOT(ISERROR(SEARCH("入,退",M81)))</formula>
    </cfRule>
    <cfRule type="containsText" dxfId="2526" priority="892" operator="containsText" text="入,退">
      <formula>NOT(ISERROR(SEARCH("入,退",M81)))</formula>
    </cfRule>
    <cfRule type="cellIs" dxfId="2525" priority="893" operator="equal">
      <formula>"休"</formula>
    </cfRule>
  </conditionalFormatting>
  <conditionalFormatting sqref="M81">
    <cfRule type="containsText" dxfId="2524" priority="888" operator="containsText" text="外">
      <formula>NOT(ISERROR(SEARCH("外",M81)))</formula>
    </cfRule>
  </conditionalFormatting>
  <conditionalFormatting sqref="M81">
    <cfRule type="containsText" dxfId="2523" priority="887" operator="containsText" text="－">
      <formula>NOT(ISERROR(SEARCH("－",M81)))</formula>
    </cfRule>
  </conditionalFormatting>
  <conditionalFormatting sqref="T81">
    <cfRule type="containsText" dxfId="2522" priority="882" operator="containsText" text="退">
      <formula>NOT(ISERROR(SEARCH("退",T81)))</formula>
    </cfRule>
    <cfRule type="containsText" dxfId="2521" priority="883" operator="containsText" text="入">
      <formula>NOT(ISERROR(SEARCH("入",T81)))</formula>
    </cfRule>
    <cfRule type="containsText" dxfId="2520" priority="884" operator="containsText" text="入,退">
      <formula>NOT(ISERROR(SEARCH("入,退",T81)))</formula>
    </cfRule>
    <cfRule type="containsText" dxfId="2519" priority="885" operator="containsText" text="入,退">
      <formula>NOT(ISERROR(SEARCH("入,退",T81)))</formula>
    </cfRule>
    <cfRule type="cellIs" dxfId="2518" priority="886" operator="equal">
      <formula>"休"</formula>
    </cfRule>
  </conditionalFormatting>
  <conditionalFormatting sqref="T81">
    <cfRule type="containsText" dxfId="2517" priority="881" operator="containsText" text="外">
      <formula>NOT(ISERROR(SEARCH("外",T81)))</formula>
    </cfRule>
  </conditionalFormatting>
  <conditionalFormatting sqref="T81">
    <cfRule type="containsText" dxfId="2516" priority="880" operator="containsText" text="－">
      <formula>NOT(ISERROR(SEARCH("－",T81)))</formula>
    </cfRule>
  </conditionalFormatting>
  <conditionalFormatting sqref="F60 H60:I60">
    <cfRule type="containsText" dxfId="2515" priority="879" operator="containsText" text="－">
      <formula>NOT(ISERROR(SEARCH("－",F60)))</formula>
    </cfRule>
  </conditionalFormatting>
  <conditionalFormatting sqref="F60 H60:I60">
    <cfRule type="containsText" dxfId="2514" priority="874" operator="containsText" text="退">
      <formula>NOT(ISERROR(SEARCH("退",F60)))</formula>
    </cfRule>
    <cfRule type="containsText" dxfId="2513" priority="875" operator="containsText" text="入">
      <formula>NOT(ISERROR(SEARCH("入",F60)))</formula>
    </cfRule>
    <cfRule type="containsText" dxfId="2512" priority="876" operator="containsText" text="入,退">
      <formula>NOT(ISERROR(SEARCH("入,退",F60)))</formula>
    </cfRule>
    <cfRule type="containsText" dxfId="2511" priority="877" operator="containsText" text="入,退">
      <formula>NOT(ISERROR(SEARCH("入,退",F60)))</formula>
    </cfRule>
    <cfRule type="cellIs" dxfId="2510" priority="878" operator="equal">
      <formula>"休"</formula>
    </cfRule>
  </conditionalFormatting>
  <conditionalFormatting sqref="F60 H60:I60">
    <cfRule type="containsText" dxfId="2509" priority="873" operator="containsText" text="外">
      <formula>NOT(ISERROR(SEARCH("外",F60)))</formula>
    </cfRule>
  </conditionalFormatting>
  <conditionalFormatting sqref="F61 H61:I61">
    <cfRule type="containsText" dxfId="2508" priority="872" operator="containsText" text="－">
      <formula>NOT(ISERROR(SEARCH("－",F61)))</formula>
    </cfRule>
  </conditionalFormatting>
  <conditionalFormatting sqref="F61 H61:I61">
    <cfRule type="containsText" dxfId="2507" priority="867" operator="containsText" text="退">
      <formula>NOT(ISERROR(SEARCH("退",F61)))</formula>
    </cfRule>
    <cfRule type="containsText" dxfId="2506" priority="868" operator="containsText" text="入">
      <formula>NOT(ISERROR(SEARCH("入",F61)))</formula>
    </cfRule>
    <cfRule type="containsText" dxfId="2505" priority="869" operator="containsText" text="入,退">
      <formula>NOT(ISERROR(SEARCH("入,退",F61)))</formula>
    </cfRule>
    <cfRule type="containsText" dxfId="2504" priority="870" operator="containsText" text="入,退">
      <formula>NOT(ISERROR(SEARCH("入,退",F61)))</formula>
    </cfRule>
    <cfRule type="cellIs" dxfId="2503" priority="871" operator="equal">
      <formula>"休"</formula>
    </cfRule>
  </conditionalFormatting>
  <conditionalFormatting sqref="F61 H61:I61">
    <cfRule type="containsText" dxfId="2502" priority="866" operator="containsText" text="外">
      <formula>NOT(ISERROR(SEARCH("外",F61)))</formula>
    </cfRule>
  </conditionalFormatting>
  <conditionalFormatting sqref="F100:AJ100">
    <cfRule type="containsText" dxfId="2501" priority="864" operator="containsText" text="日">
      <formula>NOT(ISERROR(SEARCH("日",F100)))</formula>
    </cfRule>
    <cfRule type="containsText" dxfId="2500" priority="865" operator="containsText" text="土">
      <formula>NOT(ISERROR(SEARCH("土",F100)))</formula>
    </cfRule>
  </conditionalFormatting>
  <conditionalFormatting sqref="F100:AJ100">
    <cfRule type="containsText" dxfId="2499" priority="857" operator="containsText" text="その他">
      <formula>NOT(ISERROR(SEARCH("その他",F100)))</formula>
    </cfRule>
    <cfRule type="containsText" dxfId="2498" priority="858" operator="containsText" text="冬休">
      <formula>NOT(ISERROR(SEARCH("冬休",F100)))</formula>
    </cfRule>
    <cfRule type="containsText" dxfId="2497" priority="859" operator="containsText" text="夏休">
      <formula>NOT(ISERROR(SEARCH("夏休",F100)))</formula>
    </cfRule>
    <cfRule type="containsText" dxfId="2496" priority="860" operator="containsText" text="製作">
      <formula>NOT(ISERROR(SEARCH("製作",F100)))</formula>
    </cfRule>
    <cfRule type="cellIs" dxfId="2495" priority="861" operator="equal">
      <formula>"中止,製作"</formula>
    </cfRule>
    <cfRule type="containsText" dxfId="2494" priority="862" operator="containsText" text="中止,製作,夏休,冬休,その他">
      <formula>NOT(ISERROR(SEARCH("中止,製作,夏休,冬休,その他",F100)))</formula>
    </cfRule>
    <cfRule type="containsText" dxfId="2493" priority="863" operator="containsText" text="中止">
      <formula>NOT(ISERROR(SEARCH("中止",F100)))</formula>
    </cfRule>
  </conditionalFormatting>
  <conditionalFormatting sqref="F107:AJ107">
    <cfRule type="containsText" dxfId="2492" priority="855" operator="containsText" text="日">
      <formula>NOT(ISERROR(SEARCH("日",F107)))</formula>
    </cfRule>
    <cfRule type="containsText" dxfId="2491" priority="856" operator="containsText" text="土">
      <formula>NOT(ISERROR(SEARCH("土",F107)))</formula>
    </cfRule>
  </conditionalFormatting>
  <conditionalFormatting sqref="F107:AJ107">
    <cfRule type="containsText" dxfId="2490" priority="848" operator="containsText" text="その他">
      <formula>NOT(ISERROR(SEARCH("その他",F107)))</formula>
    </cfRule>
    <cfRule type="containsText" dxfId="2489" priority="849" operator="containsText" text="冬休">
      <formula>NOT(ISERROR(SEARCH("冬休",F107)))</formula>
    </cfRule>
    <cfRule type="containsText" dxfId="2488" priority="850" operator="containsText" text="夏休">
      <formula>NOT(ISERROR(SEARCH("夏休",F107)))</formula>
    </cfRule>
    <cfRule type="containsText" dxfId="2487" priority="851" operator="containsText" text="製作">
      <formula>NOT(ISERROR(SEARCH("製作",F107)))</formula>
    </cfRule>
    <cfRule type="cellIs" dxfId="2486" priority="852" operator="equal">
      <formula>"中止,製作"</formula>
    </cfRule>
    <cfRule type="containsText" dxfId="2485" priority="853" operator="containsText" text="中止,製作,夏休,冬休,その他">
      <formula>NOT(ISERROR(SEARCH("中止,製作,夏休,冬休,その他",F107)))</formula>
    </cfRule>
    <cfRule type="containsText" dxfId="2484" priority="854" operator="containsText" text="中止">
      <formula>NOT(ISERROR(SEARCH("中止",F107)))</formula>
    </cfRule>
  </conditionalFormatting>
  <conditionalFormatting sqref="F112:AJ112">
    <cfRule type="containsText" dxfId="2483" priority="846" operator="containsText" text="日">
      <formula>NOT(ISERROR(SEARCH("日",F112)))</formula>
    </cfRule>
    <cfRule type="containsText" dxfId="2482" priority="847" operator="containsText" text="土">
      <formula>NOT(ISERROR(SEARCH("土",F112)))</formula>
    </cfRule>
  </conditionalFormatting>
  <conditionalFormatting sqref="F112:AJ112">
    <cfRule type="containsText" dxfId="2481" priority="839" operator="containsText" text="その他">
      <formula>NOT(ISERROR(SEARCH("その他",F112)))</formula>
    </cfRule>
    <cfRule type="containsText" dxfId="2480" priority="840" operator="containsText" text="冬休">
      <formula>NOT(ISERROR(SEARCH("冬休",F112)))</formula>
    </cfRule>
    <cfRule type="containsText" dxfId="2479" priority="841" operator="containsText" text="夏休">
      <formula>NOT(ISERROR(SEARCH("夏休",F112)))</formula>
    </cfRule>
    <cfRule type="containsText" dxfId="2478" priority="842" operator="containsText" text="製作">
      <formula>NOT(ISERROR(SEARCH("製作",F112)))</formula>
    </cfRule>
    <cfRule type="cellIs" dxfId="2477" priority="843" operator="equal">
      <formula>"中止,製作"</formula>
    </cfRule>
    <cfRule type="containsText" dxfId="2476" priority="844" operator="containsText" text="中止,製作,夏休,冬休,その他">
      <formula>NOT(ISERROR(SEARCH("中止,製作,夏休,冬休,その他",F112)))</formula>
    </cfRule>
    <cfRule type="containsText" dxfId="2475"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2474" priority="834" operator="containsText" text="退">
      <formula>NOT(ISERROR(SEARCH("退",F101)))</formula>
    </cfRule>
    <cfRule type="containsText" dxfId="2473" priority="835" operator="containsText" text="入">
      <formula>NOT(ISERROR(SEARCH("入",F101)))</formula>
    </cfRule>
    <cfRule type="containsText" dxfId="2472" priority="836" operator="containsText" text="入,退">
      <formula>NOT(ISERROR(SEARCH("入,退",F101)))</formula>
    </cfRule>
    <cfRule type="containsText" dxfId="2471" priority="837" operator="containsText" text="入,退">
      <formula>NOT(ISERROR(SEARCH("入,退",F101)))</formula>
    </cfRule>
    <cfRule type="cellIs" dxfId="2470" priority="838" operator="equal">
      <formula>"休"</formula>
    </cfRule>
  </conditionalFormatting>
  <conditionalFormatting sqref="F103:I103 L103:M103 S103:T103 Z103:AA103 AG103:AJ103 F106:AJ106 G105:L105 N105:S105 F101:AJ101 H102:AJ102 F104:AJ104 U105:AJ105">
    <cfRule type="containsText" dxfId="2469"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2468" priority="832" operator="containsText" text="－">
      <formula>NOT(ISERROR(SEARCH("－",F101)))</formula>
    </cfRule>
  </conditionalFormatting>
  <conditionalFormatting sqref="F108:AJ111">
    <cfRule type="containsText" dxfId="2467" priority="827" operator="containsText" text="退">
      <formula>NOT(ISERROR(SEARCH("退",F108)))</formula>
    </cfRule>
    <cfRule type="containsText" dxfId="2466" priority="828" operator="containsText" text="入">
      <formula>NOT(ISERROR(SEARCH("入",F108)))</formula>
    </cfRule>
    <cfRule type="containsText" dxfId="2465" priority="829" operator="containsText" text="入,退">
      <formula>NOT(ISERROR(SEARCH("入,退",F108)))</formula>
    </cfRule>
    <cfRule type="containsText" dxfId="2464" priority="830" operator="containsText" text="入,退">
      <formula>NOT(ISERROR(SEARCH("入,退",F108)))</formula>
    </cfRule>
    <cfRule type="cellIs" dxfId="2463" priority="831" operator="equal">
      <formula>"休"</formula>
    </cfRule>
  </conditionalFormatting>
  <conditionalFormatting sqref="F108:AJ111">
    <cfRule type="containsText" dxfId="2462" priority="826" operator="containsText" text="外">
      <formula>NOT(ISERROR(SEARCH("外",F108)))</formula>
    </cfRule>
  </conditionalFormatting>
  <conditionalFormatting sqref="F108:AJ111">
    <cfRule type="containsText" dxfId="2461" priority="825" operator="containsText" text="－">
      <formula>NOT(ISERROR(SEARCH("－",F108)))</formula>
    </cfRule>
  </conditionalFormatting>
  <conditionalFormatting sqref="F113:AJ116">
    <cfRule type="containsText" dxfId="2460" priority="820" operator="containsText" text="退">
      <formula>NOT(ISERROR(SEARCH("退",F113)))</formula>
    </cfRule>
    <cfRule type="containsText" dxfId="2459" priority="821" operator="containsText" text="入">
      <formula>NOT(ISERROR(SEARCH("入",F113)))</formula>
    </cfRule>
    <cfRule type="containsText" dxfId="2458" priority="822" operator="containsText" text="入,退">
      <formula>NOT(ISERROR(SEARCH("入,退",F113)))</formula>
    </cfRule>
    <cfRule type="containsText" dxfId="2457" priority="823" operator="containsText" text="入,退">
      <formula>NOT(ISERROR(SEARCH("入,退",F113)))</formula>
    </cfRule>
    <cfRule type="cellIs" dxfId="2456" priority="824" operator="equal">
      <formula>"休"</formula>
    </cfRule>
  </conditionalFormatting>
  <conditionalFormatting sqref="F113:AJ116">
    <cfRule type="containsText" dxfId="2455" priority="819" operator="containsText" text="外">
      <formula>NOT(ISERROR(SEARCH("外",F113)))</formula>
    </cfRule>
  </conditionalFormatting>
  <conditionalFormatting sqref="F113:AJ116">
    <cfRule type="containsText" dxfId="2454" priority="818" operator="containsText" text="－">
      <formula>NOT(ISERROR(SEARCH("－",F113)))</formula>
    </cfRule>
  </conditionalFormatting>
  <conditionalFormatting sqref="F102:G102">
    <cfRule type="containsText" dxfId="2453" priority="813" operator="containsText" text="退">
      <formula>NOT(ISERROR(SEARCH("退",F102)))</formula>
    </cfRule>
    <cfRule type="containsText" dxfId="2452" priority="814" operator="containsText" text="入">
      <formula>NOT(ISERROR(SEARCH("入",F102)))</formula>
    </cfRule>
    <cfRule type="containsText" dxfId="2451" priority="815" operator="containsText" text="入,退">
      <formula>NOT(ISERROR(SEARCH("入,退",F102)))</formula>
    </cfRule>
    <cfRule type="containsText" dxfId="2450" priority="816" operator="containsText" text="入,退">
      <formula>NOT(ISERROR(SEARCH("入,退",F102)))</formula>
    </cfRule>
    <cfRule type="cellIs" dxfId="2449" priority="817" operator="equal">
      <formula>"休"</formula>
    </cfRule>
  </conditionalFormatting>
  <conditionalFormatting sqref="F102:G102">
    <cfRule type="containsText" dxfId="2448" priority="812" operator="containsText" text="外">
      <formula>NOT(ISERROR(SEARCH("外",F102)))</formula>
    </cfRule>
  </conditionalFormatting>
  <conditionalFormatting sqref="F102:G102">
    <cfRule type="containsText" dxfId="2447" priority="811" operator="containsText" text="－">
      <formula>NOT(ISERROR(SEARCH("－",F102)))</formula>
    </cfRule>
  </conditionalFormatting>
  <conditionalFormatting sqref="J103:K103">
    <cfRule type="containsText" dxfId="2446" priority="806" operator="containsText" text="退">
      <formula>NOT(ISERROR(SEARCH("退",J103)))</formula>
    </cfRule>
    <cfRule type="containsText" dxfId="2445" priority="807" operator="containsText" text="入">
      <formula>NOT(ISERROR(SEARCH("入",J103)))</formula>
    </cfRule>
    <cfRule type="containsText" dxfId="2444" priority="808" operator="containsText" text="入,退">
      <formula>NOT(ISERROR(SEARCH("入,退",J103)))</formula>
    </cfRule>
    <cfRule type="containsText" dxfId="2443" priority="809" operator="containsText" text="入,退">
      <formula>NOT(ISERROR(SEARCH("入,退",J103)))</formula>
    </cfRule>
    <cfRule type="cellIs" dxfId="2442" priority="810" operator="equal">
      <formula>"休"</formula>
    </cfRule>
  </conditionalFormatting>
  <conditionalFormatting sqref="J103:K103">
    <cfRule type="containsText" dxfId="2441" priority="805" operator="containsText" text="外">
      <formula>NOT(ISERROR(SEARCH("外",J103)))</formula>
    </cfRule>
  </conditionalFormatting>
  <conditionalFormatting sqref="J103:K103">
    <cfRule type="containsText" dxfId="2440" priority="804" operator="containsText" text="－">
      <formula>NOT(ISERROR(SEARCH("－",J103)))</formula>
    </cfRule>
  </conditionalFormatting>
  <conditionalFormatting sqref="F105">
    <cfRule type="containsText" dxfId="2439" priority="799" operator="containsText" text="退">
      <formula>NOT(ISERROR(SEARCH("退",F105)))</formula>
    </cfRule>
    <cfRule type="containsText" dxfId="2438" priority="800" operator="containsText" text="入">
      <formula>NOT(ISERROR(SEARCH("入",F105)))</formula>
    </cfRule>
    <cfRule type="containsText" dxfId="2437" priority="801" operator="containsText" text="入,退">
      <formula>NOT(ISERROR(SEARCH("入,退",F105)))</formula>
    </cfRule>
    <cfRule type="containsText" dxfId="2436" priority="802" operator="containsText" text="入,退">
      <formula>NOT(ISERROR(SEARCH("入,退",F105)))</formula>
    </cfRule>
    <cfRule type="cellIs" dxfId="2435" priority="803" operator="equal">
      <formula>"休"</formula>
    </cfRule>
  </conditionalFormatting>
  <conditionalFormatting sqref="F105">
    <cfRule type="containsText" dxfId="2434" priority="798" operator="containsText" text="外">
      <formula>NOT(ISERROR(SEARCH("外",F105)))</formula>
    </cfRule>
  </conditionalFormatting>
  <conditionalFormatting sqref="F105">
    <cfRule type="containsText" dxfId="2433" priority="797" operator="containsText" text="－">
      <formula>NOT(ISERROR(SEARCH("－",F105)))</formula>
    </cfRule>
  </conditionalFormatting>
  <conditionalFormatting sqref="M105">
    <cfRule type="containsText" dxfId="2432" priority="792" operator="containsText" text="退">
      <formula>NOT(ISERROR(SEARCH("退",M105)))</formula>
    </cfRule>
    <cfRule type="containsText" dxfId="2431" priority="793" operator="containsText" text="入">
      <formula>NOT(ISERROR(SEARCH("入",M105)))</formula>
    </cfRule>
    <cfRule type="containsText" dxfId="2430" priority="794" operator="containsText" text="入,退">
      <formula>NOT(ISERROR(SEARCH("入,退",M105)))</formula>
    </cfRule>
    <cfRule type="containsText" dxfId="2429" priority="795" operator="containsText" text="入,退">
      <formula>NOT(ISERROR(SEARCH("入,退",M105)))</formula>
    </cfRule>
    <cfRule type="cellIs" dxfId="2428" priority="796" operator="equal">
      <formula>"休"</formula>
    </cfRule>
  </conditionalFormatting>
  <conditionalFormatting sqref="M105">
    <cfRule type="containsText" dxfId="2427" priority="791" operator="containsText" text="外">
      <formula>NOT(ISERROR(SEARCH("外",M105)))</formula>
    </cfRule>
  </conditionalFormatting>
  <conditionalFormatting sqref="M105">
    <cfRule type="containsText" dxfId="2426" priority="790" operator="containsText" text="－">
      <formula>NOT(ISERROR(SEARCH("－",M105)))</formula>
    </cfRule>
  </conditionalFormatting>
  <conditionalFormatting sqref="T105">
    <cfRule type="containsText" dxfId="2425" priority="785" operator="containsText" text="退">
      <formula>NOT(ISERROR(SEARCH("退",T105)))</formula>
    </cfRule>
    <cfRule type="containsText" dxfId="2424" priority="786" operator="containsText" text="入">
      <formula>NOT(ISERROR(SEARCH("入",T105)))</formula>
    </cfRule>
    <cfRule type="containsText" dxfId="2423" priority="787" operator="containsText" text="入,退">
      <formula>NOT(ISERROR(SEARCH("入,退",T105)))</formula>
    </cfRule>
    <cfRule type="containsText" dxfId="2422" priority="788" operator="containsText" text="入,退">
      <formula>NOT(ISERROR(SEARCH("入,退",T105)))</formula>
    </cfRule>
    <cfRule type="cellIs" dxfId="2421" priority="789" operator="equal">
      <formula>"休"</formula>
    </cfRule>
  </conditionalFormatting>
  <conditionalFormatting sqref="T105">
    <cfRule type="containsText" dxfId="2420" priority="784" operator="containsText" text="外">
      <formula>NOT(ISERROR(SEARCH("外",T105)))</formula>
    </cfRule>
  </conditionalFormatting>
  <conditionalFormatting sqref="T105">
    <cfRule type="containsText" dxfId="2419" priority="783" operator="containsText" text="－">
      <formula>NOT(ISERROR(SEARCH("－",T105)))</formula>
    </cfRule>
  </conditionalFormatting>
  <conditionalFormatting sqref="H65">
    <cfRule type="containsText" dxfId="2418" priority="778" operator="containsText" text="退">
      <formula>NOT(ISERROR(SEARCH("退",H65)))</formula>
    </cfRule>
    <cfRule type="containsText" dxfId="2417" priority="779" operator="containsText" text="入">
      <formula>NOT(ISERROR(SEARCH("入",H65)))</formula>
    </cfRule>
    <cfRule type="containsText" dxfId="2416" priority="780" operator="containsText" text="入,退">
      <formula>NOT(ISERROR(SEARCH("入,退",H65)))</formula>
    </cfRule>
    <cfRule type="containsText" dxfId="2415" priority="781" operator="containsText" text="入,退">
      <formula>NOT(ISERROR(SEARCH("入,退",H65)))</formula>
    </cfRule>
    <cfRule type="cellIs" dxfId="2414" priority="782" operator="equal">
      <formula>"休"</formula>
    </cfRule>
  </conditionalFormatting>
  <conditionalFormatting sqref="H65">
    <cfRule type="containsText" dxfId="2413" priority="777" operator="containsText" text="外">
      <formula>NOT(ISERROR(SEARCH("外",H65)))</formula>
    </cfRule>
  </conditionalFormatting>
  <conditionalFormatting sqref="H65">
    <cfRule type="containsText" dxfId="2412" priority="776" operator="containsText" text="－">
      <formula>NOT(ISERROR(SEARCH("－",H65)))</formula>
    </cfRule>
  </conditionalFormatting>
  <conditionalFormatting sqref="F88:AJ88">
    <cfRule type="containsText" dxfId="2411" priority="774" operator="containsText" text="日">
      <formula>NOT(ISERROR(SEARCH("日",F88)))</formula>
    </cfRule>
    <cfRule type="containsText" dxfId="2410" priority="775" operator="containsText" text="土">
      <formula>NOT(ISERROR(SEARCH("土",F88)))</formula>
    </cfRule>
  </conditionalFormatting>
  <conditionalFormatting sqref="F88:AJ88">
    <cfRule type="containsText" dxfId="2409" priority="767" operator="containsText" text="その他">
      <formula>NOT(ISERROR(SEARCH("その他",F88)))</formula>
    </cfRule>
    <cfRule type="containsText" dxfId="2408" priority="768" operator="containsText" text="冬休">
      <formula>NOT(ISERROR(SEARCH("冬休",F88)))</formula>
    </cfRule>
    <cfRule type="containsText" dxfId="2407" priority="769" operator="containsText" text="夏休">
      <formula>NOT(ISERROR(SEARCH("夏休",F88)))</formula>
    </cfRule>
    <cfRule type="containsText" dxfId="2406" priority="770" operator="containsText" text="製作">
      <formula>NOT(ISERROR(SEARCH("製作",F88)))</formula>
    </cfRule>
    <cfRule type="cellIs" dxfId="2405" priority="771" operator="equal">
      <formula>"中止,製作"</formula>
    </cfRule>
    <cfRule type="containsText" dxfId="2404" priority="772" operator="containsText" text="中止,製作,夏休,冬休,その他">
      <formula>NOT(ISERROR(SEARCH("中止,製作,夏休,冬休,その他",F88)))</formula>
    </cfRule>
    <cfRule type="containsText" dxfId="2403" priority="773" operator="containsText" text="中止">
      <formula>NOT(ISERROR(SEARCH("中止",F88)))</formula>
    </cfRule>
  </conditionalFormatting>
  <conditionalFormatting sqref="N103:P103">
    <cfRule type="containsText" dxfId="2402" priority="762" operator="containsText" text="退">
      <formula>NOT(ISERROR(SEARCH("退",N103)))</formula>
    </cfRule>
    <cfRule type="containsText" dxfId="2401" priority="763" operator="containsText" text="入">
      <formula>NOT(ISERROR(SEARCH("入",N103)))</formula>
    </cfRule>
    <cfRule type="containsText" dxfId="2400" priority="764" operator="containsText" text="入,退">
      <formula>NOT(ISERROR(SEARCH("入,退",N103)))</formula>
    </cfRule>
    <cfRule type="containsText" dxfId="2399" priority="765" operator="containsText" text="入,退">
      <formula>NOT(ISERROR(SEARCH("入,退",N103)))</formula>
    </cfRule>
    <cfRule type="cellIs" dxfId="2398" priority="766" operator="equal">
      <formula>"休"</formula>
    </cfRule>
  </conditionalFormatting>
  <conditionalFormatting sqref="N103:P103">
    <cfRule type="containsText" dxfId="2397" priority="761" operator="containsText" text="外">
      <formula>NOT(ISERROR(SEARCH("外",N103)))</formula>
    </cfRule>
  </conditionalFormatting>
  <conditionalFormatting sqref="N103:P103">
    <cfRule type="containsText" dxfId="2396" priority="760" operator="containsText" text="－">
      <formula>NOT(ISERROR(SEARCH("－",N103)))</formula>
    </cfRule>
  </conditionalFormatting>
  <conditionalFormatting sqref="Q103:R103">
    <cfRule type="containsText" dxfId="2395" priority="755" operator="containsText" text="退">
      <formula>NOT(ISERROR(SEARCH("退",Q103)))</formula>
    </cfRule>
    <cfRule type="containsText" dxfId="2394" priority="756" operator="containsText" text="入">
      <formula>NOT(ISERROR(SEARCH("入",Q103)))</formula>
    </cfRule>
    <cfRule type="containsText" dxfId="2393" priority="757" operator="containsText" text="入,退">
      <formula>NOT(ISERROR(SEARCH("入,退",Q103)))</formula>
    </cfRule>
    <cfRule type="containsText" dxfId="2392" priority="758" operator="containsText" text="入,退">
      <formula>NOT(ISERROR(SEARCH("入,退",Q103)))</formula>
    </cfRule>
    <cfRule type="cellIs" dxfId="2391" priority="759" operator="equal">
      <formula>"休"</formula>
    </cfRule>
  </conditionalFormatting>
  <conditionalFormatting sqref="Q103:R103">
    <cfRule type="containsText" dxfId="2390" priority="754" operator="containsText" text="外">
      <formula>NOT(ISERROR(SEARCH("外",Q103)))</formula>
    </cfRule>
  </conditionalFormatting>
  <conditionalFormatting sqref="Q103:R103">
    <cfRule type="containsText" dxfId="2389" priority="753" operator="containsText" text="－">
      <formula>NOT(ISERROR(SEARCH("－",Q103)))</formula>
    </cfRule>
  </conditionalFormatting>
  <conditionalFormatting sqref="U103:W103">
    <cfRule type="containsText" dxfId="2388" priority="748" operator="containsText" text="退">
      <formula>NOT(ISERROR(SEARCH("退",U103)))</formula>
    </cfRule>
    <cfRule type="containsText" dxfId="2387" priority="749" operator="containsText" text="入">
      <formula>NOT(ISERROR(SEARCH("入",U103)))</formula>
    </cfRule>
    <cfRule type="containsText" dxfId="2386" priority="750" operator="containsText" text="入,退">
      <formula>NOT(ISERROR(SEARCH("入,退",U103)))</formula>
    </cfRule>
    <cfRule type="containsText" dxfId="2385" priority="751" operator="containsText" text="入,退">
      <formula>NOT(ISERROR(SEARCH("入,退",U103)))</formula>
    </cfRule>
    <cfRule type="cellIs" dxfId="2384" priority="752" operator="equal">
      <formula>"休"</formula>
    </cfRule>
  </conditionalFormatting>
  <conditionalFormatting sqref="U103:W103">
    <cfRule type="containsText" dxfId="2383" priority="747" operator="containsText" text="外">
      <formula>NOT(ISERROR(SEARCH("外",U103)))</formula>
    </cfRule>
  </conditionalFormatting>
  <conditionalFormatting sqref="U103:W103">
    <cfRule type="containsText" dxfId="2382" priority="746" operator="containsText" text="－">
      <formula>NOT(ISERROR(SEARCH("－",U103)))</formula>
    </cfRule>
  </conditionalFormatting>
  <conditionalFormatting sqref="X103:Y103">
    <cfRule type="containsText" dxfId="2381" priority="741" operator="containsText" text="退">
      <formula>NOT(ISERROR(SEARCH("退",X103)))</formula>
    </cfRule>
    <cfRule type="containsText" dxfId="2380" priority="742" operator="containsText" text="入">
      <formula>NOT(ISERROR(SEARCH("入",X103)))</formula>
    </cfRule>
    <cfRule type="containsText" dxfId="2379" priority="743" operator="containsText" text="入,退">
      <formula>NOT(ISERROR(SEARCH("入,退",X103)))</formula>
    </cfRule>
    <cfRule type="containsText" dxfId="2378" priority="744" operator="containsText" text="入,退">
      <formula>NOT(ISERROR(SEARCH("入,退",X103)))</formula>
    </cfRule>
    <cfRule type="cellIs" dxfId="2377" priority="745" operator="equal">
      <formula>"休"</formula>
    </cfRule>
  </conditionalFormatting>
  <conditionalFormatting sqref="X103:Y103">
    <cfRule type="containsText" dxfId="2376" priority="740" operator="containsText" text="外">
      <formula>NOT(ISERROR(SEARCH("外",X103)))</formula>
    </cfRule>
  </conditionalFormatting>
  <conditionalFormatting sqref="X103:Y103">
    <cfRule type="containsText" dxfId="2375" priority="739" operator="containsText" text="－">
      <formula>NOT(ISERROR(SEARCH("－",X103)))</formula>
    </cfRule>
  </conditionalFormatting>
  <conditionalFormatting sqref="AB103:AD103">
    <cfRule type="containsText" dxfId="2374" priority="734" operator="containsText" text="退">
      <formula>NOT(ISERROR(SEARCH("退",AB103)))</formula>
    </cfRule>
    <cfRule type="containsText" dxfId="2373" priority="735" operator="containsText" text="入">
      <formula>NOT(ISERROR(SEARCH("入",AB103)))</formula>
    </cfRule>
    <cfRule type="containsText" dxfId="2372" priority="736" operator="containsText" text="入,退">
      <formula>NOT(ISERROR(SEARCH("入,退",AB103)))</formula>
    </cfRule>
    <cfRule type="containsText" dxfId="2371" priority="737" operator="containsText" text="入,退">
      <formula>NOT(ISERROR(SEARCH("入,退",AB103)))</formula>
    </cfRule>
    <cfRule type="cellIs" dxfId="2370" priority="738" operator="equal">
      <formula>"休"</formula>
    </cfRule>
  </conditionalFormatting>
  <conditionalFormatting sqref="AB103:AD103">
    <cfRule type="containsText" dxfId="2369" priority="733" operator="containsText" text="外">
      <formula>NOT(ISERROR(SEARCH("外",AB103)))</formula>
    </cfRule>
  </conditionalFormatting>
  <conditionalFormatting sqref="AB103:AD103">
    <cfRule type="containsText" dxfId="2368" priority="732" operator="containsText" text="－">
      <formula>NOT(ISERROR(SEARCH("－",AB103)))</formula>
    </cfRule>
  </conditionalFormatting>
  <conditionalFormatting sqref="AE103:AF103">
    <cfRule type="containsText" dxfId="2367" priority="727" operator="containsText" text="退">
      <formula>NOT(ISERROR(SEARCH("退",AE103)))</formula>
    </cfRule>
    <cfRule type="containsText" dxfId="2366" priority="728" operator="containsText" text="入">
      <formula>NOT(ISERROR(SEARCH("入",AE103)))</formula>
    </cfRule>
    <cfRule type="containsText" dxfId="2365" priority="729" operator="containsText" text="入,退">
      <formula>NOT(ISERROR(SEARCH("入,退",AE103)))</formula>
    </cfRule>
    <cfRule type="containsText" dxfId="2364" priority="730" operator="containsText" text="入,退">
      <formula>NOT(ISERROR(SEARCH("入,退",AE103)))</formula>
    </cfRule>
    <cfRule type="cellIs" dxfId="2363" priority="731" operator="equal">
      <formula>"休"</formula>
    </cfRule>
  </conditionalFormatting>
  <conditionalFormatting sqref="AE103:AF103">
    <cfRule type="containsText" dxfId="2362" priority="726" operator="containsText" text="外">
      <formula>NOT(ISERROR(SEARCH("外",AE103)))</formula>
    </cfRule>
  </conditionalFormatting>
  <conditionalFormatting sqref="AE103:AF103">
    <cfRule type="containsText" dxfId="2361" priority="725" operator="containsText" text="－">
      <formula>NOT(ISERROR(SEARCH("－",AE103)))</formula>
    </cfRule>
  </conditionalFormatting>
  <conditionalFormatting sqref="F124:AJ124">
    <cfRule type="containsText" dxfId="2360" priority="723" operator="containsText" text="日">
      <formula>NOT(ISERROR(SEARCH("日",F124)))</formula>
    </cfRule>
    <cfRule type="containsText" dxfId="2359" priority="724" operator="containsText" text="土">
      <formula>NOT(ISERROR(SEARCH("土",F124)))</formula>
    </cfRule>
  </conditionalFormatting>
  <conditionalFormatting sqref="F124:AJ124">
    <cfRule type="containsText" dxfId="2358" priority="716" operator="containsText" text="その他">
      <formula>NOT(ISERROR(SEARCH("その他",F124)))</formula>
    </cfRule>
    <cfRule type="containsText" dxfId="2357" priority="717" operator="containsText" text="冬休">
      <formula>NOT(ISERROR(SEARCH("冬休",F124)))</formula>
    </cfRule>
    <cfRule type="containsText" dxfId="2356" priority="718" operator="containsText" text="夏休">
      <formula>NOT(ISERROR(SEARCH("夏休",F124)))</formula>
    </cfRule>
    <cfRule type="containsText" dxfId="2355" priority="719" operator="containsText" text="製作">
      <formula>NOT(ISERROR(SEARCH("製作",F124)))</formula>
    </cfRule>
    <cfRule type="cellIs" dxfId="2354" priority="720" operator="equal">
      <formula>"中止,製作"</formula>
    </cfRule>
    <cfRule type="containsText" dxfId="2353" priority="721" operator="containsText" text="中止,製作,夏休,冬休,その他">
      <formula>NOT(ISERROR(SEARCH("中止,製作,夏休,冬休,その他",F124)))</formula>
    </cfRule>
    <cfRule type="containsText" dxfId="2352" priority="722" operator="containsText" text="中止">
      <formula>NOT(ISERROR(SEARCH("中止",F124)))</formula>
    </cfRule>
  </conditionalFormatting>
  <conditionalFormatting sqref="F131:AJ131">
    <cfRule type="containsText" dxfId="2351" priority="714" operator="containsText" text="日">
      <formula>NOT(ISERROR(SEARCH("日",F131)))</formula>
    </cfRule>
    <cfRule type="containsText" dxfId="2350" priority="715" operator="containsText" text="土">
      <formula>NOT(ISERROR(SEARCH("土",F131)))</formula>
    </cfRule>
  </conditionalFormatting>
  <conditionalFormatting sqref="F131:AJ131">
    <cfRule type="containsText" dxfId="2349" priority="707" operator="containsText" text="その他">
      <formula>NOT(ISERROR(SEARCH("その他",F131)))</formula>
    </cfRule>
    <cfRule type="containsText" dxfId="2348" priority="708" operator="containsText" text="冬休">
      <formula>NOT(ISERROR(SEARCH("冬休",F131)))</formula>
    </cfRule>
    <cfRule type="containsText" dxfId="2347" priority="709" operator="containsText" text="夏休">
      <formula>NOT(ISERROR(SEARCH("夏休",F131)))</formula>
    </cfRule>
    <cfRule type="containsText" dxfId="2346" priority="710" operator="containsText" text="製作">
      <formula>NOT(ISERROR(SEARCH("製作",F131)))</formula>
    </cfRule>
    <cfRule type="cellIs" dxfId="2345" priority="711" operator="equal">
      <formula>"中止,製作"</formula>
    </cfRule>
    <cfRule type="containsText" dxfId="2344" priority="712" operator="containsText" text="中止,製作,夏休,冬休,その他">
      <formula>NOT(ISERROR(SEARCH("中止,製作,夏休,冬休,その他",F131)))</formula>
    </cfRule>
    <cfRule type="containsText" dxfId="2343" priority="713" operator="containsText" text="中止">
      <formula>NOT(ISERROR(SEARCH("中止",F131)))</formula>
    </cfRule>
  </conditionalFormatting>
  <conditionalFormatting sqref="F136:AJ136">
    <cfRule type="containsText" dxfId="2342" priority="705" operator="containsText" text="日">
      <formula>NOT(ISERROR(SEARCH("日",F136)))</formula>
    </cfRule>
    <cfRule type="containsText" dxfId="2341" priority="706" operator="containsText" text="土">
      <formula>NOT(ISERROR(SEARCH("土",F136)))</formula>
    </cfRule>
  </conditionalFormatting>
  <conditionalFormatting sqref="F136:AJ136">
    <cfRule type="containsText" dxfId="2340" priority="698" operator="containsText" text="その他">
      <formula>NOT(ISERROR(SEARCH("その他",F136)))</formula>
    </cfRule>
    <cfRule type="containsText" dxfId="2339" priority="699" operator="containsText" text="冬休">
      <formula>NOT(ISERROR(SEARCH("冬休",F136)))</formula>
    </cfRule>
    <cfRule type="containsText" dxfId="2338" priority="700" operator="containsText" text="夏休">
      <formula>NOT(ISERROR(SEARCH("夏休",F136)))</formula>
    </cfRule>
    <cfRule type="containsText" dxfId="2337" priority="701" operator="containsText" text="製作">
      <formula>NOT(ISERROR(SEARCH("製作",F136)))</formula>
    </cfRule>
    <cfRule type="cellIs" dxfId="2336" priority="702" operator="equal">
      <formula>"中止,製作"</formula>
    </cfRule>
    <cfRule type="containsText" dxfId="2335" priority="703" operator="containsText" text="中止,製作,夏休,冬休,その他">
      <formula>NOT(ISERROR(SEARCH("中止,製作,夏休,冬休,その他",F136)))</formula>
    </cfRule>
    <cfRule type="containsText" dxfId="2334"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2333" priority="693" operator="containsText" text="退">
      <formula>NOT(ISERROR(SEARCH("退",F125)))</formula>
    </cfRule>
    <cfRule type="containsText" dxfId="2332" priority="694" operator="containsText" text="入">
      <formula>NOT(ISERROR(SEARCH("入",F125)))</formula>
    </cfRule>
    <cfRule type="containsText" dxfId="2331" priority="695" operator="containsText" text="入,退">
      <formula>NOT(ISERROR(SEARCH("入,退",F125)))</formula>
    </cfRule>
    <cfRule type="containsText" dxfId="2330" priority="696" operator="containsText" text="入,退">
      <formula>NOT(ISERROR(SEARCH("入,退",F125)))</formula>
    </cfRule>
    <cfRule type="cellIs" dxfId="2329" priority="697" operator="equal">
      <formula>"休"</formula>
    </cfRule>
  </conditionalFormatting>
  <conditionalFormatting sqref="F127:I127 L127:M127 S127:T127 AG127:AJ127 F130:AJ130 G129:L129 J126:N126 F125:AJ125 Q126:U126 X126:AB126 AE126:AJ126 F128:AJ128 N129:S129 U129:AJ129">
    <cfRule type="containsText" dxfId="2328"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2327" priority="691" operator="containsText" text="－">
      <formula>NOT(ISERROR(SEARCH("－",F125)))</formula>
    </cfRule>
  </conditionalFormatting>
  <conditionalFormatting sqref="F132:AJ135">
    <cfRule type="containsText" dxfId="2326" priority="686" operator="containsText" text="退">
      <formula>NOT(ISERROR(SEARCH("退",F132)))</formula>
    </cfRule>
    <cfRule type="containsText" dxfId="2325" priority="687" operator="containsText" text="入">
      <formula>NOT(ISERROR(SEARCH("入",F132)))</formula>
    </cfRule>
    <cfRule type="containsText" dxfId="2324" priority="688" operator="containsText" text="入,退">
      <formula>NOT(ISERROR(SEARCH("入,退",F132)))</formula>
    </cfRule>
    <cfRule type="containsText" dxfId="2323" priority="689" operator="containsText" text="入,退">
      <formula>NOT(ISERROR(SEARCH("入,退",F132)))</formula>
    </cfRule>
    <cfRule type="cellIs" dxfId="2322" priority="690" operator="equal">
      <formula>"休"</formula>
    </cfRule>
  </conditionalFormatting>
  <conditionalFormatting sqref="F132:AJ135">
    <cfRule type="containsText" dxfId="2321" priority="685" operator="containsText" text="外">
      <formula>NOT(ISERROR(SEARCH("外",F132)))</formula>
    </cfRule>
  </conditionalFormatting>
  <conditionalFormatting sqref="F132:AJ135">
    <cfRule type="containsText" dxfId="2320" priority="684" operator="containsText" text="－">
      <formula>NOT(ISERROR(SEARCH("－",F132)))</formula>
    </cfRule>
  </conditionalFormatting>
  <conditionalFormatting sqref="F137:AJ140">
    <cfRule type="containsText" dxfId="2319" priority="679" operator="containsText" text="退">
      <formula>NOT(ISERROR(SEARCH("退",F137)))</formula>
    </cfRule>
    <cfRule type="containsText" dxfId="2318" priority="680" operator="containsText" text="入">
      <formula>NOT(ISERROR(SEARCH("入",F137)))</formula>
    </cfRule>
    <cfRule type="containsText" dxfId="2317" priority="681" operator="containsText" text="入,退">
      <formula>NOT(ISERROR(SEARCH("入,退",F137)))</formula>
    </cfRule>
    <cfRule type="containsText" dxfId="2316" priority="682" operator="containsText" text="入,退">
      <formula>NOT(ISERROR(SEARCH("入,退",F137)))</formula>
    </cfRule>
    <cfRule type="cellIs" dxfId="2315" priority="683" operator="equal">
      <formula>"休"</formula>
    </cfRule>
  </conditionalFormatting>
  <conditionalFormatting sqref="F137:AJ140">
    <cfRule type="containsText" dxfId="2314" priority="678" operator="containsText" text="外">
      <formula>NOT(ISERROR(SEARCH("外",F137)))</formula>
    </cfRule>
  </conditionalFormatting>
  <conditionalFormatting sqref="F137:AJ140">
    <cfRule type="containsText" dxfId="2313" priority="677" operator="containsText" text="－">
      <formula>NOT(ISERROR(SEARCH("－",F137)))</formula>
    </cfRule>
  </conditionalFormatting>
  <conditionalFormatting sqref="F126:G126">
    <cfRule type="containsText" dxfId="2312" priority="672" operator="containsText" text="退">
      <formula>NOT(ISERROR(SEARCH("退",F126)))</formula>
    </cfRule>
    <cfRule type="containsText" dxfId="2311" priority="673" operator="containsText" text="入">
      <formula>NOT(ISERROR(SEARCH("入",F126)))</formula>
    </cfRule>
    <cfRule type="containsText" dxfId="2310" priority="674" operator="containsText" text="入,退">
      <formula>NOT(ISERROR(SEARCH("入,退",F126)))</formula>
    </cfRule>
    <cfRule type="containsText" dxfId="2309" priority="675" operator="containsText" text="入,退">
      <formula>NOT(ISERROR(SEARCH("入,退",F126)))</formula>
    </cfRule>
    <cfRule type="cellIs" dxfId="2308" priority="676" operator="equal">
      <formula>"休"</formula>
    </cfRule>
  </conditionalFormatting>
  <conditionalFormatting sqref="F126:G126">
    <cfRule type="containsText" dxfId="2307" priority="671" operator="containsText" text="外">
      <formula>NOT(ISERROR(SEARCH("外",F126)))</formula>
    </cfRule>
  </conditionalFormatting>
  <conditionalFormatting sqref="F126:G126">
    <cfRule type="containsText" dxfId="2306" priority="670" operator="containsText" text="－">
      <formula>NOT(ISERROR(SEARCH("－",F126)))</formula>
    </cfRule>
  </conditionalFormatting>
  <conditionalFormatting sqref="J127:K127">
    <cfRule type="containsText" dxfId="2305" priority="665" operator="containsText" text="退">
      <formula>NOT(ISERROR(SEARCH("退",J127)))</formula>
    </cfRule>
    <cfRule type="containsText" dxfId="2304" priority="666" operator="containsText" text="入">
      <formula>NOT(ISERROR(SEARCH("入",J127)))</formula>
    </cfRule>
    <cfRule type="containsText" dxfId="2303" priority="667" operator="containsText" text="入,退">
      <formula>NOT(ISERROR(SEARCH("入,退",J127)))</formula>
    </cfRule>
    <cfRule type="containsText" dxfId="2302" priority="668" operator="containsText" text="入,退">
      <formula>NOT(ISERROR(SEARCH("入,退",J127)))</formula>
    </cfRule>
    <cfRule type="cellIs" dxfId="2301" priority="669" operator="equal">
      <formula>"休"</formula>
    </cfRule>
  </conditionalFormatting>
  <conditionalFormatting sqref="J127:K127">
    <cfRule type="containsText" dxfId="2300" priority="664" operator="containsText" text="外">
      <formula>NOT(ISERROR(SEARCH("外",J127)))</formula>
    </cfRule>
  </conditionalFormatting>
  <conditionalFormatting sqref="J127:K127">
    <cfRule type="containsText" dxfId="2299" priority="663" operator="containsText" text="－">
      <formula>NOT(ISERROR(SEARCH("－",J127)))</formula>
    </cfRule>
  </conditionalFormatting>
  <conditionalFormatting sqref="F129">
    <cfRule type="containsText" dxfId="2298" priority="658" operator="containsText" text="退">
      <formula>NOT(ISERROR(SEARCH("退",F129)))</formula>
    </cfRule>
    <cfRule type="containsText" dxfId="2297" priority="659" operator="containsText" text="入">
      <formula>NOT(ISERROR(SEARCH("入",F129)))</formula>
    </cfRule>
    <cfRule type="containsText" dxfId="2296" priority="660" operator="containsText" text="入,退">
      <formula>NOT(ISERROR(SEARCH("入,退",F129)))</formula>
    </cfRule>
    <cfRule type="containsText" dxfId="2295" priority="661" operator="containsText" text="入,退">
      <formula>NOT(ISERROR(SEARCH("入,退",F129)))</formula>
    </cfRule>
    <cfRule type="cellIs" dxfId="2294" priority="662" operator="equal">
      <formula>"休"</formula>
    </cfRule>
  </conditionalFormatting>
  <conditionalFormatting sqref="F129">
    <cfRule type="containsText" dxfId="2293" priority="657" operator="containsText" text="外">
      <formula>NOT(ISERROR(SEARCH("外",F129)))</formula>
    </cfRule>
  </conditionalFormatting>
  <conditionalFormatting sqref="F129">
    <cfRule type="containsText" dxfId="2292" priority="656" operator="containsText" text="－">
      <formula>NOT(ISERROR(SEARCH("－",F129)))</formula>
    </cfRule>
  </conditionalFormatting>
  <conditionalFormatting sqref="M129">
    <cfRule type="containsText" dxfId="2291" priority="651" operator="containsText" text="退">
      <formula>NOT(ISERROR(SEARCH("退",M129)))</formula>
    </cfRule>
    <cfRule type="containsText" dxfId="2290" priority="652" operator="containsText" text="入">
      <formula>NOT(ISERROR(SEARCH("入",M129)))</formula>
    </cfRule>
    <cfRule type="containsText" dxfId="2289" priority="653" operator="containsText" text="入,退">
      <formula>NOT(ISERROR(SEARCH("入,退",M129)))</formula>
    </cfRule>
    <cfRule type="containsText" dxfId="2288" priority="654" operator="containsText" text="入,退">
      <formula>NOT(ISERROR(SEARCH("入,退",M129)))</formula>
    </cfRule>
    <cfRule type="cellIs" dxfId="2287" priority="655" operator="equal">
      <formula>"休"</formula>
    </cfRule>
  </conditionalFormatting>
  <conditionalFormatting sqref="M129">
    <cfRule type="containsText" dxfId="2286" priority="650" operator="containsText" text="外">
      <formula>NOT(ISERROR(SEARCH("外",M129)))</formula>
    </cfRule>
  </conditionalFormatting>
  <conditionalFormatting sqref="M129">
    <cfRule type="containsText" dxfId="2285" priority="649" operator="containsText" text="－">
      <formula>NOT(ISERROR(SEARCH("－",M129)))</formula>
    </cfRule>
  </conditionalFormatting>
  <conditionalFormatting sqref="T129">
    <cfRule type="containsText" dxfId="2284" priority="644" operator="containsText" text="退">
      <formula>NOT(ISERROR(SEARCH("退",T129)))</formula>
    </cfRule>
    <cfRule type="containsText" dxfId="2283" priority="645" operator="containsText" text="入">
      <formula>NOT(ISERROR(SEARCH("入",T129)))</formula>
    </cfRule>
    <cfRule type="containsText" dxfId="2282" priority="646" operator="containsText" text="入,退">
      <formula>NOT(ISERROR(SEARCH("入,退",T129)))</formula>
    </cfRule>
    <cfRule type="containsText" dxfId="2281" priority="647" operator="containsText" text="入,退">
      <formula>NOT(ISERROR(SEARCH("入,退",T129)))</formula>
    </cfRule>
    <cfRule type="cellIs" dxfId="2280" priority="648" operator="equal">
      <formula>"休"</formula>
    </cfRule>
  </conditionalFormatting>
  <conditionalFormatting sqref="T129">
    <cfRule type="containsText" dxfId="2279" priority="643" operator="containsText" text="外">
      <formula>NOT(ISERROR(SEARCH("外",T129)))</formula>
    </cfRule>
  </conditionalFormatting>
  <conditionalFormatting sqref="T129">
    <cfRule type="containsText" dxfId="2278" priority="642" operator="containsText" text="－">
      <formula>NOT(ISERROR(SEARCH("－",T129)))</formula>
    </cfRule>
  </conditionalFormatting>
  <conditionalFormatting sqref="N127:P127">
    <cfRule type="containsText" dxfId="2277" priority="637" operator="containsText" text="退">
      <formula>NOT(ISERROR(SEARCH("退",N127)))</formula>
    </cfRule>
    <cfRule type="containsText" dxfId="2276" priority="638" operator="containsText" text="入">
      <formula>NOT(ISERROR(SEARCH("入",N127)))</formula>
    </cfRule>
    <cfRule type="containsText" dxfId="2275" priority="639" operator="containsText" text="入,退">
      <formula>NOT(ISERROR(SEARCH("入,退",N127)))</formula>
    </cfRule>
    <cfRule type="containsText" dxfId="2274" priority="640" operator="containsText" text="入,退">
      <formula>NOT(ISERROR(SEARCH("入,退",N127)))</formula>
    </cfRule>
    <cfRule type="cellIs" dxfId="2273" priority="641" operator="equal">
      <formula>"休"</formula>
    </cfRule>
  </conditionalFormatting>
  <conditionalFormatting sqref="N127:P127">
    <cfRule type="containsText" dxfId="2272" priority="636" operator="containsText" text="外">
      <formula>NOT(ISERROR(SEARCH("外",N127)))</formula>
    </cfRule>
  </conditionalFormatting>
  <conditionalFormatting sqref="N127:P127">
    <cfRule type="containsText" dxfId="2271" priority="635" operator="containsText" text="－">
      <formula>NOT(ISERROR(SEARCH("－",N127)))</formula>
    </cfRule>
  </conditionalFormatting>
  <conditionalFormatting sqref="Q127:R127">
    <cfRule type="containsText" dxfId="2270" priority="630" operator="containsText" text="退">
      <formula>NOT(ISERROR(SEARCH("退",Q127)))</formula>
    </cfRule>
    <cfRule type="containsText" dxfId="2269" priority="631" operator="containsText" text="入">
      <formula>NOT(ISERROR(SEARCH("入",Q127)))</formula>
    </cfRule>
    <cfRule type="containsText" dxfId="2268" priority="632" operator="containsText" text="入,退">
      <formula>NOT(ISERROR(SEARCH("入,退",Q127)))</formula>
    </cfRule>
    <cfRule type="containsText" dxfId="2267" priority="633" operator="containsText" text="入,退">
      <formula>NOT(ISERROR(SEARCH("入,退",Q127)))</formula>
    </cfRule>
    <cfRule type="cellIs" dxfId="2266" priority="634" operator="equal">
      <formula>"休"</formula>
    </cfRule>
  </conditionalFormatting>
  <conditionalFormatting sqref="Q127:R127">
    <cfRule type="containsText" dxfId="2265" priority="629" operator="containsText" text="外">
      <formula>NOT(ISERROR(SEARCH("外",Q127)))</formula>
    </cfRule>
  </conditionalFormatting>
  <conditionalFormatting sqref="Q127:R127">
    <cfRule type="containsText" dxfId="2264" priority="628" operator="containsText" text="－">
      <formula>NOT(ISERROR(SEARCH("－",Q127)))</formula>
    </cfRule>
  </conditionalFormatting>
  <conditionalFormatting sqref="U127:W127">
    <cfRule type="containsText" dxfId="2263" priority="623" operator="containsText" text="退">
      <formula>NOT(ISERROR(SEARCH("退",U127)))</formula>
    </cfRule>
    <cfRule type="containsText" dxfId="2262" priority="624" operator="containsText" text="入">
      <formula>NOT(ISERROR(SEARCH("入",U127)))</formula>
    </cfRule>
    <cfRule type="containsText" dxfId="2261" priority="625" operator="containsText" text="入,退">
      <formula>NOT(ISERROR(SEARCH("入,退",U127)))</formula>
    </cfRule>
    <cfRule type="containsText" dxfId="2260" priority="626" operator="containsText" text="入,退">
      <formula>NOT(ISERROR(SEARCH("入,退",U127)))</formula>
    </cfRule>
    <cfRule type="cellIs" dxfId="2259" priority="627" operator="equal">
      <formula>"休"</formula>
    </cfRule>
  </conditionalFormatting>
  <conditionalFormatting sqref="U127:W127">
    <cfRule type="containsText" dxfId="2258" priority="622" operator="containsText" text="外">
      <formula>NOT(ISERROR(SEARCH("外",U127)))</formula>
    </cfRule>
  </conditionalFormatting>
  <conditionalFormatting sqref="U127:W127">
    <cfRule type="containsText" dxfId="2257" priority="621" operator="containsText" text="－">
      <formula>NOT(ISERROR(SEARCH("－",U127)))</formula>
    </cfRule>
  </conditionalFormatting>
  <conditionalFormatting sqref="X127:Y127">
    <cfRule type="containsText" dxfId="2256" priority="616" operator="containsText" text="退">
      <formula>NOT(ISERROR(SEARCH("退",X127)))</formula>
    </cfRule>
    <cfRule type="containsText" dxfId="2255" priority="617" operator="containsText" text="入">
      <formula>NOT(ISERROR(SEARCH("入",X127)))</formula>
    </cfRule>
    <cfRule type="containsText" dxfId="2254" priority="618" operator="containsText" text="入,退">
      <formula>NOT(ISERROR(SEARCH("入,退",X127)))</formula>
    </cfRule>
    <cfRule type="containsText" dxfId="2253" priority="619" operator="containsText" text="入,退">
      <formula>NOT(ISERROR(SEARCH("入,退",X127)))</formula>
    </cfRule>
    <cfRule type="cellIs" dxfId="2252" priority="620" operator="equal">
      <formula>"休"</formula>
    </cfRule>
  </conditionalFormatting>
  <conditionalFormatting sqref="X127:Y127">
    <cfRule type="containsText" dxfId="2251" priority="615" operator="containsText" text="外">
      <formula>NOT(ISERROR(SEARCH("外",X127)))</formula>
    </cfRule>
  </conditionalFormatting>
  <conditionalFormatting sqref="X127:Y127">
    <cfRule type="containsText" dxfId="2250" priority="614" operator="containsText" text="－">
      <formula>NOT(ISERROR(SEARCH("－",X127)))</formula>
    </cfRule>
  </conditionalFormatting>
  <conditionalFormatting sqref="AE127:AF127">
    <cfRule type="containsText" dxfId="2249" priority="609" operator="containsText" text="退">
      <formula>NOT(ISERROR(SEARCH("退",AE127)))</formula>
    </cfRule>
    <cfRule type="containsText" dxfId="2248" priority="610" operator="containsText" text="入">
      <formula>NOT(ISERROR(SEARCH("入",AE127)))</formula>
    </cfRule>
    <cfRule type="containsText" dxfId="2247" priority="611" operator="containsText" text="入,退">
      <formula>NOT(ISERROR(SEARCH("入,退",AE127)))</formula>
    </cfRule>
    <cfRule type="containsText" dxfId="2246" priority="612" operator="containsText" text="入,退">
      <formula>NOT(ISERROR(SEARCH("入,退",AE127)))</formula>
    </cfRule>
    <cfRule type="cellIs" dxfId="2245" priority="613" operator="equal">
      <formula>"休"</formula>
    </cfRule>
  </conditionalFormatting>
  <conditionalFormatting sqref="AE127:AF127">
    <cfRule type="containsText" dxfId="2244" priority="608" operator="containsText" text="外">
      <formula>NOT(ISERROR(SEARCH("外",AE127)))</formula>
    </cfRule>
  </conditionalFormatting>
  <conditionalFormatting sqref="AE127:AF127">
    <cfRule type="containsText" dxfId="2243" priority="607" operator="containsText" text="－">
      <formula>NOT(ISERROR(SEARCH("－",AE127)))</formula>
    </cfRule>
  </conditionalFormatting>
  <conditionalFormatting sqref="H126:I126">
    <cfRule type="containsText" dxfId="2242" priority="602" operator="containsText" text="退">
      <formula>NOT(ISERROR(SEARCH("退",H126)))</formula>
    </cfRule>
    <cfRule type="containsText" dxfId="2241" priority="603" operator="containsText" text="入">
      <formula>NOT(ISERROR(SEARCH("入",H126)))</formula>
    </cfRule>
    <cfRule type="containsText" dxfId="2240" priority="604" operator="containsText" text="入,退">
      <formula>NOT(ISERROR(SEARCH("入,退",H126)))</formula>
    </cfRule>
    <cfRule type="containsText" dxfId="2239" priority="605" operator="containsText" text="入,退">
      <formula>NOT(ISERROR(SEARCH("入,退",H126)))</formula>
    </cfRule>
    <cfRule type="cellIs" dxfId="2238" priority="606" operator="equal">
      <formula>"休"</formula>
    </cfRule>
  </conditionalFormatting>
  <conditionalFormatting sqref="H126:I126">
    <cfRule type="containsText" dxfId="2237" priority="601" operator="containsText" text="外">
      <formula>NOT(ISERROR(SEARCH("外",H126)))</formula>
    </cfRule>
  </conditionalFormatting>
  <conditionalFormatting sqref="H126:I126">
    <cfRule type="containsText" dxfId="2236" priority="600" operator="containsText" text="－">
      <formula>NOT(ISERROR(SEARCH("－",H126)))</formula>
    </cfRule>
  </conditionalFormatting>
  <conditionalFormatting sqref="O126:P126">
    <cfRule type="containsText" dxfId="2235" priority="595" operator="containsText" text="退">
      <formula>NOT(ISERROR(SEARCH("退",O126)))</formula>
    </cfRule>
    <cfRule type="containsText" dxfId="2234" priority="596" operator="containsText" text="入">
      <formula>NOT(ISERROR(SEARCH("入",O126)))</formula>
    </cfRule>
    <cfRule type="containsText" dxfId="2233" priority="597" operator="containsText" text="入,退">
      <formula>NOT(ISERROR(SEARCH("入,退",O126)))</formula>
    </cfRule>
    <cfRule type="containsText" dxfId="2232" priority="598" operator="containsText" text="入,退">
      <formula>NOT(ISERROR(SEARCH("入,退",O126)))</formula>
    </cfRule>
    <cfRule type="cellIs" dxfId="2231" priority="599" operator="equal">
      <formula>"休"</formula>
    </cfRule>
  </conditionalFormatting>
  <conditionalFormatting sqref="O126:P126">
    <cfRule type="containsText" dxfId="2230" priority="594" operator="containsText" text="外">
      <formula>NOT(ISERROR(SEARCH("外",O126)))</formula>
    </cfRule>
  </conditionalFormatting>
  <conditionalFormatting sqref="O126:P126">
    <cfRule type="containsText" dxfId="2229" priority="593" operator="containsText" text="－">
      <formula>NOT(ISERROR(SEARCH("－",O126)))</formula>
    </cfRule>
  </conditionalFormatting>
  <conditionalFormatting sqref="V126:W126">
    <cfRule type="containsText" dxfId="2228" priority="588" operator="containsText" text="退">
      <formula>NOT(ISERROR(SEARCH("退",V126)))</formula>
    </cfRule>
    <cfRule type="containsText" dxfId="2227" priority="589" operator="containsText" text="入">
      <formula>NOT(ISERROR(SEARCH("入",V126)))</formula>
    </cfRule>
    <cfRule type="containsText" dxfId="2226" priority="590" operator="containsText" text="入,退">
      <formula>NOT(ISERROR(SEARCH("入,退",V126)))</formula>
    </cfRule>
    <cfRule type="containsText" dxfId="2225" priority="591" operator="containsText" text="入,退">
      <formula>NOT(ISERROR(SEARCH("入,退",V126)))</formula>
    </cfRule>
    <cfRule type="cellIs" dxfId="2224" priority="592" operator="equal">
      <formula>"休"</formula>
    </cfRule>
  </conditionalFormatting>
  <conditionalFormatting sqref="V126:W126">
    <cfRule type="containsText" dxfId="2223" priority="587" operator="containsText" text="外">
      <formula>NOT(ISERROR(SEARCH("外",V126)))</formula>
    </cfRule>
  </conditionalFormatting>
  <conditionalFormatting sqref="V126:W126">
    <cfRule type="containsText" dxfId="2222" priority="586" operator="containsText" text="－">
      <formula>NOT(ISERROR(SEARCH("－",V126)))</formula>
    </cfRule>
  </conditionalFormatting>
  <conditionalFormatting sqref="AC126:AD126">
    <cfRule type="containsText" dxfId="2221" priority="581" operator="containsText" text="退">
      <formula>NOT(ISERROR(SEARCH("退",AC126)))</formula>
    </cfRule>
    <cfRule type="containsText" dxfId="2220" priority="582" operator="containsText" text="入">
      <formula>NOT(ISERROR(SEARCH("入",AC126)))</formula>
    </cfRule>
    <cfRule type="containsText" dxfId="2219" priority="583" operator="containsText" text="入,退">
      <formula>NOT(ISERROR(SEARCH("入,退",AC126)))</formula>
    </cfRule>
    <cfRule type="containsText" dxfId="2218" priority="584" operator="containsText" text="入,退">
      <formula>NOT(ISERROR(SEARCH("入,退",AC126)))</formula>
    </cfRule>
    <cfRule type="cellIs" dxfId="2217" priority="585" operator="equal">
      <formula>"休"</formula>
    </cfRule>
  </conditionalFormatting>
  <conditionalFormatting sqref="AC126:AD126">
    <cfRule type="containsText" dxfId="2216" priority="580" operator="containsText" text="外">
      <formula>NOT(ISERROR(SEARCH("外",AC126)))</formula>
    </cfRule>
  </conditionalFormatting>
  <conditionalFormatting sqref="AC126:AD126">
    <cfRule type="containsText" dxfId="2215" priority="579" operator="containsText" text="－">
      <formula>NOT(ISERROR(SEARCH("－",AC126)))</formula>
    </cfRule>
  </conditionalFormatting>
  <conditionalFormatting sqref="Z127:AA127">
    <cfRule type="containsText" dxfId="2214" priority="574" operator="containsText" text="退">
      <formula>NOT(ISERROR(SEARCH("退",Z127)))</formula>
    </cfRule>
    <cfRule type="containsText" dxfId="2213" priority="575" operator="containsText" text="入">
      <formula>NOT(ISERROR(SEARCH("入",Z127)))</formula>
    </cfRule>
    <cfRule type="containsText" dxfId="2212" priority="576" operator="containsText" text="入,退">
      <formula>NOT(ISERROR(SEARCH("入,退",Z127)))</formula>
    </cfRule>
    <cfRule type="containsText" dxfId="2211" priority="577" operator="containsText" text="入,退">
      <formula>NOT(ISERROR(SEARCH("入,退",Z127)))</formula>
    </cfRule>
    <cfRule type="cellIs" dxfId="2210" priority="578" operator="equal">
      <formula>"休"</formula>
    </cfRule>
  </conditionalFormatting>
  <conditionalFormatting sqref="Z127:AA127">
    <cfRule type="containsText" dxfId="2209" priority="573" operator="containsText" text="外">
      <formula>NOT(ISERROR(SEARCH("外",Z127)))</formula>
    </cfRule>
  </conditionalFormatting>
  <conditionalFormatting sqref="Z127:AA127">
    <cfRule type="containsText" dxfId="2208" priority="572" operator="containsText" text="－">
      <formula>NOT(ISERROR(SEARCH("－",Z127)))</formula>
    </cfRule>
  </conditionalFormatting>
  <conditionalFormatting sqref="AB127:AD127">
    <cfRule type="containsText" dxfId="2207" priority="567" operator="containsText" text="退">
      <formula>NOT(ISERROR(SEARCH("退",AB127)))</formula>
    </cfRule>
    <cfRule type="containsText" dxfId="2206" priority="568" operator="containsText" text="入">
      <formula>NOT(ISERROR(SEARCH("入",AB127)))</formula>
    </cfRule>
    <cfRule type="containsText" dxfId="2205" priority="569" operator="containsText" text="入,退">
      <formula>NOT(ISERROR(SEARCH("入,退",AB127)))</formula>
    </cfRule>
    <cfRule type="containsText" dxfId="2204" priority="570" operator="containsText" text="入,退">
      <formula>NOT(ISERROR(SEARCH("入,退",AB127)))</formula>
    </cfRule>
    <cfRule type="cellIs" dxfId="2203" priority="571" operator="equal">
      <formula>"休"</formula>
    </cfRule>
  </conditionalFormatting>
  <conditionalFormatting sqref="AB127:AD127">
    <cfRule type="containsText" dxfId="2202" priority="566" operator="containsText" text="外">
      <formula>NOT(ISERROR(SEARCH("外",AB127)))</formula>
    </cfRule>
  </conditionalFormatting>
  <conditionalFormatting sqref="AB127:AD127">
    <cfRule type="containsText" dxfId="2201" priority="565" operator="containsText" text="－">
      <formula>NOT(ISERROR(SEARCH("－",AB127)))</formula>
    </cfRule>
  </conditionalFormatting>
  <conditionalFormatting sqref="F148:AJ148">
    <cfRule type="containsText" dxfId="2200" priority="563" operator="containsText" text="日">
      <formula>NOT(ISERROR(SEARCH("日",F148)))</formula>
    </cfRule>
    <cfRule type="containsText" dxfId="2199" priority="564" operator="containsText" text="土">
      <formula>NOT(ISERROR(SEARCH("土",F148)))</formula>
    </cfRule>
  </conditionalFormatting>
  <conditionalFormatting sqref="F148:AJ148">
    <cfRule type="containsText" dxfId="2198" priority="556" operator="containsText" text="その他">
      <formula>NOT(ISERROR(SEARCH("その他",F148)))</formula>
    </cfRule>
    <cfRule type="containsText" dxfId="2197" priority="557" operator="containsText" text="冬休">
      <formula>NOT(ISERROR(SEARCH("冬休",F148)))</formula>
    </cfRule>
    <cfRule type="containsText" dxfId="2196" priority="558" operator="containsText" text="夏休">
      <formula>NOT(ISERROR(SEARCH("夏休",F148)))</formula>
    </cfRule>
    <cfRule type="containsText" dxfId="2195" priority="559" operator="containsText" text="製作">
      <formula>NOT(ISERROR(SEARCH("製作",F148)))</formula>
    </cfRule>
    <cfRule type="cellIs" dxfId="2194" priority="560" operator="equal">
      <formula>"中止,製作"</formula>
    </cfRule>
    <cfRule type="containsText" dxfId="2193" priority="561" operator="containsText" text="中止,製作,夏休,冬休,その他">
      <formula>NOT(ISERROR(SEARCH("中止,製作,夏休,冬休,その他",F148)))</formula>
    </cfRule>
    <cfRule type="containsText" dxfId="2192" priority="562" operator="containsText" text="中止">
      <formula>NOT(ISERROR(SEARCH("中止",F148)))</formula>
    </cfRule>
  </conditionalFormatting>
  <conditionalFormatting sqref="F155:AJ155">
    <cfRule type="containsText" dxfId="2191" priority="554" operator="containsText" text="日">
      <formula>NOT(ISERROR(SEARCH("日",F155)))</formula>
    </cfRule>
    <cfRule type="containsText" dxfId="2190" priority="555" operator="containsText" text="土">
      <formula>NOT(ISERROR(SEARCH("土",F155)))</formula>
    </cfRule>
  </conditionalFormatting>
  <conditionalFormatting sqref="F155:AJ155">
    <cfRule type="containsText" dxfId="2189" priority="547" operator="containsText" text="その他">
      <formula>NOT(ISERROR(SEARCH("その他",F155)))</formula>
    </cfRule>
    <cfRule type="containsText" dxfId="2188" priority="548" operator="containsText" text="冬休">
      <formula>NOT(ISERROR(SEARCH("冬休",F155)))</formula>
    </cfRule>
    <cfRule type="containsText" dxfId="2187" priority="549" operator="containsText" text="夏休">
      <formula>NOT(ISERROR(SEARCH("夏休",F155)))</formula>
    </cfRule>
    <cfRule type="containsText" dxfId="2186" priority="550" operator="containsText" text="製作">
      <formula>NOT(ISERROR(SEARCH("製作",F155)))</formula>
    </cfRule>
    <cfRule type="cellIs" dxfId="2185" priority="551" operator="equal">
      <formula>"中止,製作"</formula>
    </cfRule>
    <cfRule type="containsText" dxfId="2184" priority="552" operator="containsText" text="中止,製作,夏休,冬休,その他">
      <formula>NOT(ISERROR(SEARCH("中止,製作,夏休,冬休,その他",F155)))</formula>
    </cfRule>
    <cfRule type="containsText" dxfId="2183" priority="553" operator="containsText" text="中止">
      <formula>NOT(ISERROR(SEARCH("中止",F155)))</formula>
    </cfRule>
  </conditionalFormatting>
  <conditionalFormatting sqref="F160:AJ160">
    <cfRule type="containsText" dxfId="2182" priority="545" operator="containsText" text="日">
      <formula>NOT(ISERROR(SEARCH("日",F160)))</formula>
    </cfRule>
    <cfRule type="containsText" dxfId="2181" priority="546" operator="containsText" text="土">
      <formula>NOT(ISERROR(SEARCH("土",F160)))</formula>
    </cfRule>
  </conditionalFormatting>
  <conditionalFormatting sqref="F160:AJ160">
    <cfRule type="containsText" dxfId="2180" priority="538" operator="containsText" text="その他">
      <formula>NOT(ISERROR(SEARCH("その他",F160)))</formula>
    </cfRule>
    <cfRule type="containsText" dxfId="2179" priority="539" operator="containsText" text="冬休">
      <formula>NOT(ISERROR(SEARCH("冬休",F160)))</formula>
    </cfRule>
    <cfRule type="containsText" dxfId="2178" priority="540" operator="containsText" text="夏休">
      <formula>NOT(ISERROR(SEARCH("夏休",F160)))</formula>
    </cfRule>
    <cfRule type="containsText" dxfId="2177" priority="541" operator="containsText" text="製作">
      <formula>NOT(ISERROR(SEARCH("製作",F160)))</formula>
    </cfRule>
    <cfRule type="cellIs" dxfId="2176" priority="542" operator="equal">
      <formula>"中止,製作"</formula>
    </cfRule>
    <cfRule type="containsText" dxfId="2175" priority="543" operator="containsText" text="中止,製作,夏休,冬休,その他">
      <formula>NOT(ISERROR(SEARCH("中止,製作,夏休,冬休,その他",F160)))</formula>
    </cfRule>
    <cfRule type="containsText" dxfId="2174"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2173" priority="533" operator="containsText" text="退">
      <formula>NOT(ISERROR(SEARCH("退",F149)))</formula>
    </cfRule>
    <cfRule type="containsText" dxfId="2172" priority="534" operator="containsText" text="入">
      <formula>NOT(ISERROR(SEARCH("入",F149)))</formula>
    </cfRule>
    <cfRule type="containsText" dxfId="2171" priority="535" operator="containsText" text="入,退">
      <formula>NOT(ISERROR(SEARCH("入,退",F149)))</formula>
    </cfRule>
    <cfRule type="containsText" dxfId="2170" priority="536" operator="containsText" text="入,退">
      <formula>NOT(ISERROR(SEARCH("入,退",F149)))</formula>
    </cfRule>
    <cfRule type="cellIs" dxfId="2169" priority="537" operator="equal">
      <formula>"休"</formula>
    </cfRule>
  </conditionalFormatting>
  <conditionalFormatting sqref="F151:I151 L151:M151 AG151:AJ151 F154:AJ154 G153:L153 J150:N150 F152:AJ152 N153:S153 U153:AJ153 F149:AJ149 Q150:U150 X150:AB150 AE150:AJ150">
    <cfRule type="containsText" dxfId="2168"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2167" priority="531" operator="containsText" text="－">
      <formula>NOT(ISERROR(SEARCH("－",F149)))</formula>
    </cfRule>
  </conditionalFormatting>
  <conditionalFormatting sqref="F156:AJ159">
    <cfRule type="containsText" dxfId="2166" priority="526" operator="containsText" text="退">
      <formula>NOT(ISERROR(SEARCH("退",F156)))</formula>
    </cfRule>
    <cfRule type="containsText" dxfId="2165" priority="527" operator="containsText" text="入">
      <formula>NOT(ISERROR(SEARCH("入",F156)))</formula>
    </cfRule>
    <cfRule type="containsText" dxfId="2164" priority="528" operator="containsText" text="入,退">
      <formula>NOT(ISERROR(SEARCH("入,退",F156)))</formula>
    </cfRule>
    <cfRule type="containsText" dxfId="2163" priority="529" operator="containsText" text="入,退">
      <formula>NOT(ISERROR(SEARCH("入,退",F156)))</formula>
    </cfRule>
    <cfRule type="cellIs" dxfId="2162" priority="530" operator="equal">
      <formula>"休"</formula>
    </cfRule>
  </conditionalFormatting>
  <conditionalFormatting sqref="F156:AJ159">
    <cfRule type="containsText" dxfId="2161" priority="525" operator="containsText" text="外">
      <formula>NOT(ISERROR(SEARCH("外",F156)))</formula>
    </cfRule>
  </conditionalFormatting>
  <conditionalFormatting sqref="F156:AJ159">
    <cfRule type="containsText" dxfId="2160" priority="524" operator="containsText" text="－">
      <formula>NOT(ISERROR(SEARCH("－",F156)))</formula>
    </cfRule>
  </conditionalFormatting>
  <conditionalFormatting sqref="F161:AJ164">
    <cfRule type="containsText" dxfId="2159" priority="519" operator="containsText" text="退">
      <formula>NOT(ISERROR(SEARCH("退",F161)))</formula>
    </cfRule>
    <cfRule type="containsText" dxfId="2158" priority="520" operator="containsText" text="入">
      <formula>NOT(ISERROR(SEARCH("入",F161)))</formula>
    </cfRule>
    <cfRule type="containsText" dxfId="2157" priority="521" operator="containsText" text="入,退">
      <formula>NOT(ISERROR(SEARCH("入,退",F161)))</formula>
    </cfRule>
    <cfRule type="containsText" dxfId="2156" priority="522" operator="containsText" text="入,退">
      <formula>NOT(ISERROR(SEARCH("入,退",F161)))</formula>
    </cfRule>
    <cfRule type="cellIs" dxfId="2155" priority="523" operator="equal">
      <formula>"休"</formula>
    </cfRule>
  </conditionalFormatting>
  <conditionalFormatting sqref="F161:AJ164">
    <cfRule type="containsText" dxfId="2154" priority="518" operator="containsText" text="外">
      <formula>NOT(ISERROR(SEARCH("外",F161)))</formula>
    </cfRule>
  </conditionalFormatting>
  <conditionalFormatting sqref="F161:AJ164">
    <cfRule type="containsText" dxfId="2153" priority="517" operator="containsText" text="－">
      <formula>NOT(ISERROR(SEARCH("－",F161)))</formula>
    </cfRule>
  </conditionalFormatting>
  <conditionalFormatting sqref="F150:G150">
    <cfRule type="containsText" dxfId="2152" priority="512" operator="containsText" text="退">
      <formula>NOT(ISERROR(SEARCH("退",F150)))</formula>
    </cfRule>
    <cfRule type="containsText" dxfId="2151" priority="513" operator="containsText" text="入">
      <formula>NOT(ISERROR(SEARCH("入",F150)))</formula>
    </cfRule>
    <cfRule type="containsText" dxfId="2150" priority="514" operator="containsText" text="入,退">
      <formula>NOT(ISERROR(SEARCH("入,退",F150)))</formula>
    </cfRule>
    <cfRule type="containsText" dxfId="2149" priority="515" operator="containsText" text="入,退">
      <formula>NOT(ISERROR(SEARCH("入,退",F150)))</formula>
    </cfRule>
    <cfRule type="cellIs" dxfId="2148" priority="516" operator="equal">
      <formula>"休"</formula>
    </cfRule>
  </conditionalFormatting>
  <conditionalFormatting sqref="F150:G150">
    <cfRule type="containsText" dxfId="2147" priority="511" operator="containsText" text="外">
      <formula>NOT(ISERROR(SEARCH("外",F150)))</formula>
    </cfRule>
  </conditionalFormatting>
  <conditionalFormatting sqref="F150:G150">
    <cfRule type="containsText" dxfId="2146" priority="510" operator="containsText" text="－">
      <formula>NOT(ISERROR(SEARCH("－",F150)))</formula>
    </cfRule>
  </conditionalFormatting>
  <conditionalFormatting sqref="J151:K151">
    <cfRule type="containsText" dxfId="2145" priority="505" operator="containsText" text="退">
      <formula>NOT(ISERROR(SEARCH("退",J151)))</formula>
    </cfRule>
    <cfRule type="containsText" dxfId="2144" priority="506" operator="containsText" text="入">
      <formula>NOT(ISERROR(SEARCH("入",J151)))</formula>
    </cfRule>
    <cfRule type="containsText" dxfId="2143" priority="507" operator="containsText" text="入,退">
      <formula>NOT(ISERROR(SEARCH("入,退",J151)))</formula>
    </cfRule>
    <cfRule type="containsText" dxfId="2142" priority="508" operator="containsText" text="入,退">
      <formula>NOT(ISERROR(SEARCH("入,退",J151)))</formula>
    </cfRule>
    <cfRule type="cellIs" dxfId="2141" priority="509" operator="equal">
      <formula>"休"</formula>
    </cfRule>
  </conditionalFormatting>
  <conditionalFormatting sqref="J151:K151">
    <cfRule type="containsText" dxfId="2140" priority="504" operator="containsText" text="外">
      <formula>NOT(ISERROR(SEARCH("外",J151)))</formula>
    </cfRule>
  </conditionalFormatting>
  <conditionalFormatting sqref="J151:K151">
    <cfRule type="containsText" dxfId="2139" priority="503" operator="containsText" text="－">
      <formula>NOT(ISERROR(SEARCH("－",J151)))</formula>
    </cfRule>
  </conditionalFormatting>
  <conditionalFormatting sqref="F153">
    <cfRule type="containsText" dxfId="2138" priority="498" operator="containsText" text="退">
      <formula>NOT(ISERROR(SEARCH("退",F153)))</formula>
    </cfRule>
    <cfRule type="containsText" dxfId="2137" priority="499" operator="containsText" text="入">
      <formula>NOT(ISERROR(SEARCH("入",F153)))</formula>
    </cfRule>
    <cfRule type="containsText" dxfId="2136" priority="500" operator="containsText" text="入,退">
      <formula>NOT(ISERROR(SEARCH("入,退",F153)))</formula>
    </cfRule>
    <cfRule type="containsText" dxfId="2135" priority="501" operator="containsText" text="入,退">
      <formula>NOT(ISERROR(SEARCH("入,退",F153)))</formula>
    </cfRule>
    <cfRule type="cellIs" dxfId="2134" priority="502" operator="equal">
      <formula>"休"</formula>
    </cfRule>
  </conditionalFormatting>
  <conditionalFormatting sqref="F153">
    <cfRule type="containsText" dxfId="2133" priority="497" operator="containsText" text="外">
      <formula>NOT(ISERROR(SEARCH("外",F153)))</formula>
    </cfRule>
  </conditionalFormatting>
  <conditionalFormatting sqref="F153">
    <cfRule type="containsText" dxfId="2132" priority="496" operator="containsText" text="－">
      <formula>NOT(ISERROR(SEARCH("－",F153)))</formula>
    </cfRule>
  </conditionalFormatting>
  <conditionalFormatting sqref="M153">
    <cfRule type="containsText" dxfId="2131" priority="491" operator="containsText" text="退">
      <formula>NOT(ISERROR(SEARCH("退",M153)))</formula>
    </cfRule>
    <cfRule type="containsText" dxfId="2130" priority="492" operator="containsText" text="入">
      <formula>NOT(ISERROR(SEARCH("入",M153)))</formula>
    </cfRule>
    <cfRule type="containsText" dxfId="2129" priority="493" operator="containsText" text="入,退">
      <formula>NOT(ISERROR(SEARCH("入,退",M153)))</formula>
    </cfRule>
    <cfRule type="containsText" dxfId="2128" priority="494" operator="containsText" text="入,退">
      <formula>NOT(ISERROR(SEARCH("入,退",M153)))</formula>
    </cfRule>
    <cfRule type="cellIs" dxfId="2127" priority="495" operator="equal">
      <formula>"休"</formula>
    </cfRule>
  </conditionalFormatting>
  <conditionalFormatting sqref="M153">
    <cfRule type="containsText" dxfId="2126" priority="490" operator="containsText" text="外">
      <formula>NOT(ISERROR(SEARCH("外",M153)))</formula>
    </cfRule>
  </conditionalFormatting>
  <conditionalFormatting sqref="M153">
    <cfRule type="containsText" dxfId="2125" priority="489" operator="containsText" text="－">
      <formula>NOT(ISERROR(SEARCH("－",M153)))</formula>
    </cfRule>
  </conditionalFormatting>
  <conditionalFormatting sqref="T153">
    <cfRule type="containsText" dxfId="2124" priority="484" operator="containsText" text="退">
      <formula>NOT(ISERROR(SEARCH("退",T153)))</formula>
    </cfRule>
    <cfRule type="containsText" dxfId="2123" priority="485" operator="containsText" text="入">
      <formula>NOT(ISERROR(SEARCH("入",T153)))</formula>
    </cfRule>
    <cfRule type="containsText" dxfId="2122" priority="486" operator="containsText" text="入,退">
      <formula>NOT(ISERROR(SEARCH("入,退",T153)))</formula>
    </cfRule>
    <cfRule type="containsText" dxfId="2121" priority="487" operator="containsText" text="入,退">
      <formula>NOT(ISERROR(SEARCH("入,退",T153)))</formula>
    </cfRule>
    <cfRule type="cellIs" dxfId="2120" priority="488" operator="equal">
      <formula>"休"</formula>
    </cfRule>
  </conditionalFormatting>
  <conditionalFormatting sqref="T153">
    <cfRule type="containsText" dxfId="2119" priority="483" operator="containsText" text="外">
      <formula>NOT(ISERROR(SEARCH("外",T153)))</formula>
    </cfRule>
  </conditionalFormatting>
  <conditionalFormatting sqref="T153">
    <cfRule type="containsText" dxfId="2118" priority="482" operator="containsText" text="－">
      <formula>NOT(ISERROR(SEARCH("－",T153)))</formula>
    </cfRule>
  </conditionalFormatting>
  <conditionalFormatting sqref="N151:O151">
    <cfRule type="containsText" dxfId="2117" priority="477" operator="containsText" text="退">
      <formula>NOT(ISERROR(SEARCH("退",N151)))</formula>
    </cfRule>
    <cfRule type="containsText" dxfId="2116" priority="478" operator="containsText" text="入">
      <formula>NOT(ISERROR(SEARCH("入",N151)))</formula>
    </cfRule>
    <cfRule type="containsText" dxfId="2115" priority="479" operator="containsText" text="入,退">
      <formula>NOT(ISERROR(SEARCH("入,退",N151)))</formula>
    </cfRule>
    <cfRule type="containsText" dxfId="2114" priority="480" operator="containsText" text="入,退">
      <formula>NOT(ISERROR(SEARCH("入,退",N151)))</formula>
    </cfRule>
    <cfRule type="cellIs" dxfId="2113" priority="481" operator="equal">
      <formula>"休"</formula>
    </cfRule>
  </conditionalFormatting>
  <conditionalFormatting sqref="N151:O151">
    <cfRule type="containsText" dxfId="2112" priority="476" operator="containsText" text="外">
      <formula>NOT(ISERROR(SEARCH("外",N151)))</formula>
    </cfRule>
  </conditionalFormatting>
  <conditionalFormatting sqref="N151:O151">
    <cfRule type="containsText" dxfId="2111" priority="475" operator="containsText" text="－">
      <formula>NOT(ISERROR(SEARCH("－",N151)))</formula>
    </cfRule>
  </conditionalFormatting>
  <conditionalFormatting sqref="U151:V151">
    <cfRule type="containsText" dxfId="2110" priority="470" operator="containsText" text="退">
      <formula>NOT(ISERROR(SEARCH("退",U151)))</formula>
    </cfRule>
    <cfRule type="containsText" dxfId="2109" priority="471" operator="containsText" text="入">
      <formula>NOT(ISERROR(SEARCH("入",U151)))</formula>
    </cfRule>
    <cfRule type="containsText" dxfId="2108" priority="472" operator="containsText" text="入,退">
      <formula>NOT(ISERROR(SEARCH("入,退",U151)))</formula>
    </cfRule>
    <cfRule type="containsText" dxfId="2107" priority="473" operator="containsText" text="入,退">
      <formula>NOT(ISERROR(SEARCH("入,退",U151)))</formula>
    </cfRule>
    <cfRule type="cellIs" dxfId="2106" priority="474" operator="equal">
      <formula>"休"</formula>
    </cfRule>
  </conditionalFormatting>
  <conditionalFormatting sqref="U151:V151">
    <cfRule type="containsText" dxfId="2105" priority="469" operator="containsText" text="外">
      <formula>NOT(ISERROR(SEARCH("外",U151)))</formula>
    </cfRule>
  </conditionalFormatting>
  <conditionalFormatting sqref="U151:V151">
    <cfRule type="containsText" dxfId="2104" priority="468" operator="containsText" text="－">
      <formula>NOT(ISERROR(SEARCH("－",U151)))</formula>
    </cfRule>
  </conditionalFormatting>
  <conditionalFormatting sqref="AE151:AF151">
    <cfRule type="containsText" dxfId="2103" priority="463" operator="containsText" text="退">
      <formula>NOT(ISERROR(SEARCH("退",AE151)))</formula>
    </cfRule>
    <cfRule type="containsText" dxfId="2102" priority="464" operator="containsText" text="入">
      <formula>NOT(ISERROR(SEARCH("入",AE151)))</formula>
    </cfRule>
    <cfRule type="containsText" dxfId="2101" priority="465" operator="containsText" text="入,退">
      <formula>NOT(ISERROR(SEARCH("入,退",AE151)))</formula>
    </cfRule>
    <cfRule type="containsText" dxfId="2100" priority="466" operator="containsText" text="入,退">
      <formula>NOT(ISERROR(SEARCH("入,退",AE151)))</formula>
    </cfRule>
    <cfRule type="cellIs" dxfId="2099" priority="467" operator="equal">
      <formula>"休"</formula>
    </cfRule>
  </conditionalFormatting>
  <conditionalFormatting sqref="AE151:AF151">
    <cfRule type="containsText" dxfId="2098" priority="462" operator="containsText" text="外">
      <formula>NOT(ISERROR(SEARCH("外",AE151)))</formula>
    </cfRule>
  </conditionalFormatting>
  <conditionalFormatting sqref="AE151:AF151">
    <cfRule type="containsText" dxfId="2097" priority="461" operator="containsText" text="－">
      <formula>NOT(ISERROR(SEARCH("－",AE151)))</formula>
    </cfRule>
  </conditionalFormatting>
  <conditionalFormatting sqref="H150:I150">
    <cfRule type="containsText" dxfId="2096" priority="456" operator="containsText" text="退">
      <formula>NOT(ISERROR(SEARCH("退",H150)))</formula>
    </cfRule>
    <cfRule type="containsText" dxfId="2095" priority="457" operator="containsText" text="入">
      <formula>NOT(ISERROR(SEARCH("入",H150)))</formula>
    </cfRule>
    <cfRule type="containsText" dxfId="2094" priority="458" operator="containsText" text="入,退">
      <formula>NOT(ISERROR(SEARCH("入,退",H150)))</formula>
    </cfRule>
    <cfRule type="containsText" dxfId="2093" priority="459" operator="containsText" text="入,退">
      <formula>NOT(ISERROR(SEARCH("入,退",H150)))</formula>
    </cfRule>
    <cfRule type="cellIs" dxfId="2092" priority="460" operator="equal">
      <formula>"休"</formula>
    </cfRule>
  </conditionalFormatting>
  <conditionalFormatting sqref="H150:I150">
    <cfRule type="containsText" dxfId="2091" priority="455" operator="containsText" text="外">
      <formula>NOT(ISERROR(SEARCH("外",H150)))</formula>
    </cfRule>
  </conditionalFormatting>
  <conditionalFormatting sqref="H150:I150">
    <cfRule type="containsText" dxfId="2090" priority="454" operator="containsText" text="－">
      <formula>NOT(ISERROR(SEARCH("－",H150)))</formula>
    </cfRule>
  </conditionalFormatting>
  <conditionalFormatting sqref="O150:P150">
    <cfRule type="containsText" dxfId="2089" priority="449" operator="containsText" text="退">
      <formula>NOT(ISERROR(SEARCH("退",O150)))</formula>
    </cfRule>
    <cfRule type="containsText" dxfId="2088" priority="450" operator="containsText" text="入">
      <formula>NOT(ISERROR(SEARCH("入",O150)))</formula>
    </cfRule>
    <cfRule type="containsText" dxfId="2087" priority="451" operator="containsText" text="入,退">
      <formula>NOT(ISERROR(SEARCH("入,退",O150)))</formula>
    </cfRule>
    <cfRule type="containsText" dxfId="2086" priority="452" operator="containsText" text="入,退">
      <formula>NOT(ISERROR(SEARCH("入,退",O150)))</formula>
    </cfRule>
    <cfRule type="cellIs" dxfId="2085" priority="453" operator="equal">
      <formula>"休"</formula>
    </cfRule>
  </conditionalFormatting>
  <conditionalFormatting sqref="O150:P150">
    <cfRule type="containsText" dxfId="2084" priority="448" operator="containsText" text="外">
      <formula>NOT(ISERROR(SEARCH("外",O150)))</formula>
    </cfRule>
  </conditionalFormatting>
  <conditionalFormatting sqref="O150:P150">
    <cfRule type="containsText" dxfId="2083" priority="447" operator="containsText" text="－">
      <formula>NOT(ISERROR(SEARCH("－",O150)))</formula>
    </cfRule>
  </conditionalFormatting>
  <conditionalFormatting sqref="V150:W150">
    <cfRule type="containsText" dxfId="2082" priority="442" operator="containsText" text="退">
      <formula>NOT(ISERROR(SEARCH("退",V150)))</formula>
    </cfRule>
    <cfRule type="containsText" dxfId="2081" priority="443" operator="containsText" text="入">
      <formula>NOT(ISERROR(SEARCH("入",V150)))</formula>
    </cfRule>
    <cfRule type="containsText" dxfId="2080" priority="444" operator="containsText" text="入,退">
      <formula>NOT(ISERROR(SEARCH("入,退",V150)))</formula>
    </cfRule>
    <cfRule type="containsText" dxfId="2079" priority="445" operator="containsText" text="入,退">
      <formula>NOT(ISERROR(SEARCH("入,退",V150)))</formula>
    </cfRule>
    <cfRule type="cellIs" dxfId="2078" priority="446" operator="equal">
      <formula>"休"</formula>
    </cfRule>
  </conditionalFormatting>
  <conditionalFormatting sqref="V150:W150">
    <cfRule type="containsText" dxfId="2077" priority="441" operator="containsText" text="外">
      <formula>NOT(ISERROR(SEARCH("外",V150)))</formula>
    </cfRule>
  </conditionalFormatting>
  <conditionalFormatting sqref="V150:W150">
    <cfRule type="containsText" dxfId="2076" priority="440" operator="containsText" text="－">
      <formula>NOT(ISERROR(SEARCH("－",V150)))</formula>
    </cfRule>
  </conditionalFormatting>
  <conditionalFormatting sqref="AC150:AD150">
    <cfRule type="containsText" dxfId="2075" priority="435" operator="containsText" text="退">
      <formula>NOT(ISERROR(SEARCH("退",AC150)))</formula>
    </cfRule>
    <cfRule type="containsText" dxfId="2074" priority="436" operator="containsText" text="入">
      <formula>NOT(ISERROR(SEARCH("入",AC150)))</formula>
    </cfRule>
    <cfRule type="containsText" dxfId="2073" priority="437" operator="containsText" text="入,退">
      <formula>NOT(ISERROR(SEARCH("入,退",AC150)))</formula>
    </cfRule>
    <cfRule type="containsText" dxfId="2072" priority="438" operator="containsText" text="入,退">
      <formula>NOT(ISERROR(SEARCH("入,退",AC150)))</formula>
    </cfRule>
    <cfRule type="cellIs" dxfId="2071" priority="439" operator="equal">
      <formula>"休"</formula>
    </cfRule>
  </conditionalFormatting>
  <conditionalFormatting sqref="AC150:AD150">
    <cfRule type="containsText" dxfId="2070" priority="434" operator="containsText" text="外">
      <formula>NOT(ISERROR(SEARCH("外",AC150)))</formula>
    </cfRule>
  </conditionalFormatting>
  <conditionalFormatting sqref="AC150:AD150">
    <cfRule type="containsText" dxfId="2069" priority="433" operator="containsText" text="－">
      <formula>NOT(ISERROR(SEARCH("－",AC150)))</formula>
    </cfRule>
  </conditionalFormatting>
  <conditionalFormatting sqref="AB151:AD151">
    <cfRule type="containsText" dxfId="2068" priority="428" operator="containsText" text="退">
      <formula>NOT(ISERROR(SEARCH("退",AB151)))</formula>
    </cfRule>
    <cfRule type="containsText" dxfId="2067" priority="429" operator="containsText" text="入">
      <formula>NOT(ISERROR(SEARCH("入",AB151)))</formula>
    </cfRule>
    <cfRule type="containsText" dxfId="2066" priority="430" operator="containsText" text="入,退">
      <formula>NOT(ISERROR(SEARCH("入,退",AB151)))</formula>
    </cfRule>
    <cfRule type="containsText" dxfId="2065" priority="431" operator="containsText" text="入,退">
      <formula>NOT(ISERROR(SEARCH("入,退",AB151)))</formula>
    </cfRule>
    <cfRule type="cellIs" dxfId="2064" priority="432" operator="equal">
      <formula>"休"</formula>
    </cfRule>
  </conditionalFormatting>
  <conditionalFormatting sqref="AB151:AD151">
    <cfRule type="containsText" dxfId="2063" priority="427" operator="containsText" text="外">
      <formula>NOT(ISERROR(SEARCH("外",AB151)))</formula>
    </cfRule>
  </conditionalFormatting>
  <conditionalFormatting sqref="AB151:AD151">
    <cfRule type="containsText" dxfId="2062" priority="426" operator="containsText" text="－">
      <formula>NOT(ISERROR(SEARCH("－",AB151)))</formula>
    </cfRule>
  </conditionalFormatting>
  <conditionalFormatting sqref="P151 S151:T151">
    <cfRule type="containsText" dxfId="2061" priority="421" operator="containsText" text="退">
      <formula>NOT(ISERROR(SEARCH("退",P151)))</formula>
    </cfRule>
    <cfRule type="containsText" dxfId="2060" priority="422" operator="containsText" text="入">
      <formula>NOT(ISERROR(SEARCH("入",P151)))</formula>
    </cfRule>
    <cfRule type="containsText" dxfId="2059" priority="423" operator="containsText" text="入,退">
      <formula>NOT(ISERROR(SEARCH("入,退",P151)))</formula>
    </cfRule>
    <cfRule type="containsText" dxfId="2058" priority="424" operator="containsText" text="入,退">
      <formula>NOT(ISERROR(SEARCH("入,退",P151)))</formula>
    </cfRule>
    <cfRule type="cellIs" dxfId="2057" priority="425" operator="equal">
      <formula>"休"</formula>
    </cfRule>
  </conditionalFormatting>
  <conditionalFormatting sqref="P151 S151:T151">
    <cfRule type="containsText" dxfId="2056" priority="420" operator="containsText" text="外">
      <formula>NOT(ISERROR(SEARCH("外",P151)))</formula>
    </cfRule>
  </conditionalFormatting>
  <conditionalFormatting sqref="P151 S151:T151">
    <cfRule type="containsText" dxfId="2055" priority="419" operator="containsText" text="－">
      <formula>NOT(ISERROR(SEARCH("－",P151)))</formula>
    </cfRule>
  </conditionalFormatting>
  <conditionalFormatting sqref="Q151:R151">
    <cfRule type="containsText" dxfId="2054" priority="414" operator="containsText" text="退">
      <formula>NOT(ISERROR(SEARCH("退",Q151)))</formula>
    </cfRule>
    <cfRule type="containsText" dxfId="2053" priority="415" operator="containsText" text="入">
      <formula>NOT(ISERROR(SEARCH("入",Q151)))</formula>
    </cfRule>
    <cfRule type="containsText" dxfId="2052" priority="416" operator="containsText" text="入,退">
      <formula>NOT(ISERROR(SEARCH("入,退",Q151)))</formula>
    </cfRule>
    <cfRule type="containsText" dxfId="2051" priority="417" operator="containsText" text="入,退">
      <formula>NOT(ISERROR(SEARCH("入,退",Q151)))</formula>
    </cfRule>
    <cfRule type="cellIs" dxfId="2050" priority="418" operator="equal">
      <formula>"休"</formula>
    </cfRule>
  </conditionalFormatting>
  <conditionalFormatting sqref="Q151:R151">
    <cfRule type="containsText" dxfId="2049" priority="413" operator="containsText" text="外">
      <formula>NOT(ISERROR(SEARCH("外",Q151)))</formula>
    </cfRule>
  </conditionalFormatting>
  <conditionalFormatting sqref="Q151:R151">
    <cfRule type="containsText" dxfId="2048" priority="412" operator="containsText" text="－">
      <formula>NOT(ISERROR(SEARCH("－",Q151)))</formula>
    </cfRule>
  </conditionalFormatting>
  <conditionalFormatting sqref="W151 Z151:AA151">
    <cfRule type="containsText" dxfId="2047" priority="407" operator="containsText" text="退">
      <formula>NOT(ISERROR(SEARCH("退",W151)))</formula>
    </cfRule>
    <cfRule type="containsText" dxfId="2046" priority="408" operator="containsText" text="入">
      <formula>NOT(ISERROR(SEARCH("入",W151)))</formula>
    </cfRule>
    <cfRule type="containsText" dxfId="2045" priority="409" operator="containsText" text="入,退">
      <formula>NOT(ISERROR(SEARCH("入,退",W151)))</formula>
    </cfRule>
    <cfRule type="containsText" dxfId="2044" priority="410" operator="containsText" text="入,退">
      <formula>NOT(ISERROR(SEARCH("入,退",W151)))</formula>
    </cfRule>
    <cfRule type="cellIs" dxfId="2043" priority="411" operator="equal">
      <formula>"休"</formula>
    </cfRule>
  </conditionalFormatting>
  <conditionalFormatting sqref="W151 Z151:AA151">
    <cfRule type="containsText" dxfId="2042" priority="406" operator="containsText" text="外">
      <formula>NOT(ISERROR(SEARCH("外",W151)))</formula>
    </cfRule>
  </conditionalFormatting>
  <conditionalFormatting sqref="W151 Z151:AA151">
    <cfRule type="containsText" dxfId="2041" priority="405" operator="containsText" text="－">
      <formula>NOT(ISERROR(SEARCH("－",W151)))</formula>
    </cfRule>
  </conditionalFormatting>
  <conditionalFormatting sqref="X151:Y151">
    <cfRule type="containsText" dxfId="2040" priority="400" operator="containsText" text="退">
      <formula>NOT(ISERROR(SEARCH("退",X151)))</formula>
    </cfRule>
    <cfRule type="containsText" dxfId="2039" priority="401" operator="containsText" text="入">
      <formula>NOT(ISERROR(SEARCH("入",X151)))</formula>
    </cfRule>
    <cfRule type="containsText" dxfId="2038" priority="402" operator="containsText" text="入,退">
      <formula>NOT(ISERROR(SEARCH("入,退",X151)))</formula>
    </cfRule>
    <cfRule type="containsText" dxfId="2037" priority="403" operator="containsText" text="入,退">
      <formula>NOT(ISERROR(SEARCH("入,退",X151)))</formula>
    </cfRule>
    <cfRule type="cellIs" dxfId="2036" priority="404" operator="equal">
      <formula>"休"</formula>
    </cfRule>
  </conditionalFormatting>
  <conditionalFormatting sqref="X151:Y151">
    <cfRule type="containsText" dxfId="2035" priority="399" operator="containsText" text="外">
      <formula>NOT(ISERROR(SEARCH("外",X151)))</formula>
    </cfRule>
  </conditionalFormatting>
  <conditionalFormatting sqref="X151:Y151">
    <cfRule type="containsText" dxfId="2034" priority="398" operator="containsText" text="－">
      <formula>NOT(ISERROR(SEARCH("－",X151)))</formula>
    </cfRule>
  </conditionalFormatting>
  <conditionalFormatting sqref="F172:AJ172">
    <cfRule type="containsText" dxfId="2033" priority="396" operator="containsText" text="日">
      <formula>NOT(ISERROR(SEARCH("日",F172)))</formula>
    </cfRule>
    <cfRule type="containsText" dxfId="2032" priority="397" operator="containsText" text="土">
      <formula>NOT(ISERROR(SEARCH("土",F172)))</formula>
    </cfRule>
  </conditionalFormatting>
  <conditionalFormatting sqref="F172:AJ172">
    <cfRule type="containsText" dxfId="2031" priority="389" operator="containsText" text="その他">
      <formula>NOT(ISERROR(SEARCH("その他",F172)))</formula>
    </cfRule>
    <cfRule type="containsText" dxfId="2030" priority="390" operator="containsText" text="冬休">
      <formula>NOT(ISERROR(SEARCH("冬休",F172)))</formula>
    </cfRule>
    <cfRule type="containsText" dxfId="2029" priority="391" operator="containsText" text="夏休">
      <formula>NOT(ISERROR(SEARCH("夏休",F172)))</formula>
    </cfRule>
    <cfRule type="containsText" dxfId="2028" priority="392" operator="containsText" text="製作">
      <formula>NOT(ISERROR(SEARCH("製作",F172)))</formula>
    </cfRule>
    <cfRule type="cellIs" dxfId="2027" priority="393" operator="equal">
      <formula>"中止,製作"</formula>
    </cfRule>
    <cfRule type="containsText" dxfId="2026" priority="394" operator="containsText" text="中止,製作,夏休,冬休,その他">
      <formula>NOT(ISERROR(SEARCH("中止,製作,夏休,冬休,その他",F172)))</formula>
    </cfRule>
    <cfRule type="containsText" dxfId="2025" priority="395" operator="containsText" text="中止">
      <formula>NOT(ISERROR(SEARCH("中止",F172)))</formula>
    </cfRule>
  </conditionalFormatting>
  <conditionalFormatting sqref="F179:AJ179">
    <cfRule type="containsText" dxfId="2024" priority="387" operator="containsText" text="日">
      <formula>NOT(ISERROR(SEARCH("日",F179)))</formula>
    </cfRule>
    <cfRule type="containsText" dxfId="2023" priority="388" operator="containsText" text="土">
      <formula>NOT(ISERROR(SEARCH("土",F179)))</formula>
    </cfRule>
  </conditionalFormatting>
  <conditionalFormatting sqref="F179:AJ179">
    <cfRule type="containsText" dxfId="2022" priority="380" operator="containsText" text="その他">
      <formula>NOT(ISERROR(SEARCH("その他",F179)))</formula>
    </cfRule>
    <cfRule type="containsText" dxfId="2021" priority="381" operator="containsText" text="冬休">
      <formula>NOT(ISERROR(SEARCH("冬休",F179)))</formula>
    </cfRule>
    <cfRule type="containsText" dxfId="2020" priority="382" operator="containsText" text="夏休">
      <formula>NOT(ISERROR(SEARCH("夏休",F179)))</formula>
    </cfRule>
    <cfRule type="containsText" dxfId="2019" priority="383" operator="containsText" text="製作">
      <formula>NOT(ISERROR(SEARCH("製作",F179)))</formula>
    </cfRule>
    <cfRule type="cellIs" dxfId="2018" priority="384" operator="equal">
      <formula>"中止,製作"</formula>
    </cfRule>
    <cfRule type="containsText" dxfId="2017" priority="385" operator="containsText" text="中止,製作,夏休,冬休,その他">
      <formula>NOT(ISERROR(SEARCH("中止,製作,夏休,冬休,その他",F179)))</formula>
    </cfRule>
    <cfRule type="containsText" dxfId="2016" priority="386" operator="containsText" text="中止">
      <formula>NOT(ISERROR(SEARCH("中止",F179)))</formula>
    </cfRule>
  </conditionalFormatting>
  <conditionalFormatting sqref="F184:AJ184">
    <cfRule type="containsText" dxfId="2015" priority="378" operator="containsText" text="日">
      <formula>NOT(ISERROR(SEARCH("日",F184)))</formula>
    </cfRule>
    <cfRule type="containsText" dxfId="2014" priority="379" operator="containsText" text="土">
      <formula>NOT(ISERROR(SEARCH("土",F184)))</formula>
    </cfRule>
  </conditionalFormatting>
  <conditionalFormatting sqref="F184:AJ184">
    <cfRule type="containsText" dxfId="2013" priority="371" operator="containsText" text="その他">
      <formula>NOT(ISERROR(SEARCH("その他",F184)))</formula>
    </cfRule>
    <cfRule type="containsText" dxfId="2012" priority="372" operator="containsText" text="冬休">
      <formula>NOT(ISERROR(SEARCH("冬休",F184)))</formula>
    </cfRule>
    <cfRule type="containsText" dxfId="2011" priority="373" operator="containsText" text="夏休">
      <formula>NOT(ISERROR(SEARCH("夏休",F184)))</formula>
    </cfRule>
    <cfRule type="containsText" dxfId="2010" priority="374" operator="containsText" text="製作">
      <formula>NOT(ISERROR(SEARCH("製作",F184)))</formula>
    </cfRule>
    <cfRule type="cellIs" dxfId="2009" priority="375" operator="equal">
      <formula>"中止,製作"</formula>
    </cfRule>
    <cfRule type="containsText" dxfId="2008" priority="376" operator="containsText" text="中止,製作,夏休,冬休,その他">
      <formula>NOT(ISERROR(SEARCH("中止,製作,夏休,冬休,その他",F184)))</formula>
    </cfRule>
    <cfRule type="containsText" dxfId="2007"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2006" priority="366" operator="containsText" text="退">
      <formula>NOT(ISERROR(SEARCH("退",F173)))</formula>
    </cfRule>
    <cfRule type="containsText" dxfId="2005" priority="367" operator="containsText" text="入">
      <formula>NOT(ISERROR(SEARCH("入",F173)))</formula>
    </cfRule>
    <cfRule type="containsText" dxfId="2004" priority="368" operator="containsText" text="入,退">
      <formula>NOT(ISERROR(SEARCH("入,退",F173)))</formula>
    </cfRule>
    <cfRule type="containsText" dxfId="2003" priority="369" operator="containsText" text="入,退">
      <formula>NOT(ISERROR(SEARCH("入,退",F173)))</formula>
    </cfRule>
    <cfRule type="cellIs" dxfId="2002" priority="370" operator="equal">
      <formula>"休"</formula>
    </cfRule>
  </conditionalFormatting>
  <conditionalFormatting sqref="F175:I175 L175:M175 AG175:AH175 F178:AJ178 G177:L177 J174:N174 F176:AH176 F173:AH173 Q174:U174 X174:AB174 AE174:AH174 N177:S177 U177:AH177 AJ173:AJ177">
    <cfRule type="containsText" dxfId="2001"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2000" priority="364" operator="containsText" text="－">
      <formula>NOT(ISERROR(SEARCH("－",F173)))</formula>
    </cfRule>
  </conditionalFormatting>
  <conditionalFormatting sqref="F180:AJ183">
    <cfRule type="containsText" dxfId="1999" priority="359" operator="containsText" text="退">
      <formula>NOT(ISERROR(SEARCH("退",F180)))</formula>
    </cfRule>
    <cfRule type="containsText" dxfId="1998" priority="360" operator="containsText" text="入">
      <formula>NOT(ISERROR(SEARCH("入",F180)))</formula>
    </cfRule>
    <cfRule type="containsText" dxfId="1997" priority="361" operator="containsText" text="入,退">
      <formula>NOT(ISERROR(SEARCH("入,退",F180)))</formula>
    </cfRule>
    <cfRule type="containsText" dxfId="1996" priority="362" operator="containsText" text="入,退">
      <formula>NOT(ISERROR(SEARCH("入,退",F180)))</formula>
    </cfRule>
    <cfRule type="cellIs" dxfId="1995" priority="363" operator="equal">
      <formula>"休"</formula>
    </cfRule>
  </conditionalFormatting>
  <conditionalFormatting sqref="F180:AJ183">
    <cfRule type="containsText" dxfId="1994" priority="358" operator="containsText" text="外">
      <formula>NOT(ISERROR(SEARCH("外",F180)))</formula>
    </cfRule>
  </conditionalFormatting>
  <conditionalFormatting sqref="F180:AJ183">
    <cfRule type="containsText" dxfId="1993" priority="357" operator="containsText" text="－">
      <formula>NOT(ISERROR(SEARCH("－",F180)))</formula>
    </cfRule>
  </conditionalFormatting>
  <conditionalFormatting sqref="F185:AJ188">
    <cfRule type="containsText" dxfId="1992" priority="352" operator="containsText" text="退">
      <formula>NOT(ISERROR(SEARCH("退",F185)))</formula>
    </cfRule>
    <cfRule type="containsText" dxfId="1991" priority="353" operator="containsText" text="入">
      <formula>NOT(ISERROR(SEARCH("入",F185)))</formula>
    </cfRule>
    <cfRule type="containsText" dxfId="1990" priority="354" operator="containsText" text="入,退">
      <formula>NOT(ISERROR(SEARCH("入,退",F185)))</formula>
    </cfRule>
    <cfRule type="containsText" dxfId="1989" priority="355" operator="containsText" text="入,退">
      <formula>NOT(ISERROR(SEARCH("入,退",F185)))</formula>
    </cfRule>
    <cfRule type="cellIs" dxfId="1988" priority="356" operator="equal">
      <formula>"休"</formula>
    </cfRule>
  </conditionalFormatting>
  <conditionalFormatting sqref="F185:AJ188">
    <cfRule type="containsText" dxfId="1987" priority="351" operator="containsText" text="外">
      <formula>NOT(ISERROR(SEARCH("外",F185)))</formula>
    </cfRule>
  </conditionalFormatting>
  <conditionalFormatting sqref="F185:AJ188">
    <cfRule type="containsText" dxfId="1986" priority="350" operator="containsText" text="－">
      <formula>NOT(ISERROR(SEARCH("－",F185)))</formula>
    </cfRule>
  </conditionalFormatting>
  <conditionalFormatting sqref="F174:G174">
    <cfRule type="containsText" dxfId="1985" priority="345" operator="containsText" text="退">
      <formula>NOT(ISERROR(SEARCH("退",F174)))</formula>
    </cfRule>
    <cfRule type="containsText" dxfId="1984" priority="346" operator="containsText" text="入">
      <formula>NOT(ISERROR(SEARCH("入",F174)))</formula>
    </cfRule>
    <cfRule type="containsText" dxfId="1983" priority="347" operator="containsText" text="入,退">
      <formula>NOT(ISERROR(SEARCH("入,退",F174)))</formula>
    </cfRule>
    <cfRule type="containsText" dxfId="1982" priority="348" operator="containsText" text="入,退">
      <formula>NOT(ISERROR(SEARCH("入,退",F174)))</formula>
    </cfRule>
    <cfRule type="cellIs" dxfId="1981" priority="349" operator="equal">
      <formula>"休"</formula>
    </cfRule>
  </conditionalFormatting>
  <conditionalFormatting sqref="F174:G174">
    <cfRule type="containsText" dxfId="1980" priority="344" operator="containsText" text="外">
      <formula>NOT(ISERROR(SEARCH("外",F174)))</formula>
    </cfRule>
  </conditionalFormatting>
  <conditionalFormatting sqref="F174:G174">
    <cfRule type="containsText" dxfId="1979" priority="343" operator="containsText" text="－">
      <formula>NOT(ISERROR(SEARCH("－",F174)))</formula>
    </cfRule>
  </conditionalFormatting>
  <conditionalFormatting sqref="J175:K175">
    <cfRule type="containsText" dxfId="1978" priority="338" operator="containsText" text="退">
      <formula>NOT(ISERROR(SEARCH("退",J175)))</formula>
    </cfRule>
    <cfRule type="containsText" dxfId="1977" priority="339" operator="containsText" text="入">
      <formula>NOT(ISERROR(SEARCH("入",J175)))</formula>
    </cfRule>
    <cfRule type="containsText" dxfId="1976" priority="340" operator="containsText" text="入,退">
      <formula>NOT(ISERROR(SEARCH("入,退",J175)))</formula>
    </cfRule>
    <cfRule type="containsText" dxfId="1975" priority="341" operator="containsText" text="入,退">
      <formula>NOT(ISERROR(SEARCH("入,退",J175)))</formula>
    </cfRule>
    <cfRule type="cellIs" dxfId="1974" priority="342" operator="equal">
      <formula>"休"</formula>
    </cfRule>
  </conditionalFormatting>
  <conditionalFormatting sqref="J175:K175">
    <cfRule type="containsText" dxfId="1973" priority="337" operator="containsText" text="外">
      <formula>NOT(ISERROR(SEARCH("外",J175)))</formula>
    </cfRule>
  </conditionalFormatting>
  <conditionalFormatting sqref="J175:K175">
    <cfRule type="containsText" dxfId="1972" priority="336" operator="containsText" text="－">
      <formula>NOT(ISERROR(SEARCH("－",J175)))</formula>
    </cfRule>
  </conditionalFormatting>
  <conditionalFormatting sqref="F177">
    <cfRule type="containsText" dxfId="1971" priority="331" operator="containsText" text="退">
      <formula>NOT(ISERROR(SEARCH("退",F177)))</formula>
    </cfRule>
    <cfRule type="containsText" dxfId="1970" priority="332" operator="containsText" text="入">
      <formula>NOT(ISERROR(SEARCH("入",F177)))</formula>
    </cfRule>
    <cfRule type="containsText" dxfId="1969" priority="333" operator="containsText" text="入,退">
      <formula>NOT(ISERROR(SEARCH("入,退",F177)))</formula>
    </cfRule>
    <cfRule type="containsText" dxfId="1968" priority="334" operator="containsText" text="入,退">
      <formula>NOT(ISERROR(SEARCH("入,退",F177)))</formula>
    </cfRule>
    <cfRule type="cellIs" dxfId="1967" priority="335" operator="equal">
      <formula>"休"</formula>
    </cfRule>
  </conditionalFormatting>
  <conditionalFormatting sqref="F177">
    <cfRule type="containsText" dxfId="1966" priority="330" operator="containsText" text="外">
      <formula>NOT(ISERROR(SEARCH("外",F177)))</formula>
    </cfRule>
  </conditionalFormatting>
  <conditionalFormatting sqref="F177">
    <cfRule type="containsText" dxfId="1965" priority="329" operator="containsText" text="－">
      <formula>NOT(ISERROR(SEARCH("－",F177)))</formula>
    </cfRule>
  </conditionalFormatting>
  <conditionalFormatting sqref="M177">
    <cfRule type="containsText" dxfId="1964" priority="324" operator="containsText" text="退">
      <formula>NOT(ISERROR(SEARCH("退",M177)))</formula>
    </cfRule>
    <cfRule type="containsText" dxfId="1963" priority="325" operator="containsText" text="入">
      <formula>NOT(ISERROR(SEARCH("入",M177)))</formula>
    </cfRule>
    <cfRule type="containsText" dxfId="1962" priority="326" operator="containsText" text="入,退">
      <formula>NOT(ISERROR(SEARCH("入,退",M177)))</formula>
    </cfRule>
    <cfRule type="containsText" dxfId="1961" priority="327" operator="containsText" text="入,退">
      <formula>NOT(ISERROR(SEARCH("入,退",M177)))</formula>
    </cfRule>
    <cfRule type="cellIs" dxfId="1960" priority="328" operator="equal">
      <formula>"休"</formula>
    </cfRule>
  </conditionalFormatting>
  <conditionalFormatting sqref="M177">
    <cfRule type="containsText" dxfId="1959" priority="323" operator="containsText" text="外">
      <formula>NOT(ISERROR(SEARCH("外",M177)))</formula>
    </cfRule>
  </conditionalFormatting>
  <conditionalFormatting sqref="M177">
    <cfRule type="containsText" dxfId="1958" priority="322" operator="containsText" text="－">
      <formula>NOT(ISERROR(SEARCH("－",M177)))</formula>
    </cfRule>
  </conditionalFormatting>
  <conditionalFormatting sqref="T177">
    <cfRule type="containsText" dxfId="1957" priority="317" operator="containsText" text="退">
      <formula>NOT(ISERROR(SEARCH("退",T177)))</formula>
    </cfRule>
    <cfRule type="containsText" dxfId="1956" priority="318" operator="containsText" text="入">
      <formula>NOT(ISERROR(SEARCH("入",T177)))</formula>
    </cfRule>
    <cfRule type="containsText" dxfId="1955" priority="319" operator="containsText" text="入,退">
      <formula>NOT(ISERROR(SEARCH("入,退",T177)))</formula>
    </cfRule>
    <cfRule type="containsText" dxfId="1954" priority="320" operator="containsText" text="入,退">
      <formula>NOT(ISERROR(SEARCH("入,退",T177)))</formula>
    </cfRule>
    <cfRule type="cellIs" dxfId="1953" priority="321" operator="equal">
      <formula>"休"</formula>
    </cfRule>
  </conditionalFormatting>
  <conditionalFormatting sqref="T177">
    <cfRule type="containsText" dxfId="1952" priority="316" operator="containsText" text="外">
      <formula>NOT(ISERROR(SEARCH("外",T177)))</formula>
    </cfRule>
  </conditionalFormatting>
  <conditionalFormatting sqref="T177">
    <cfRule type="containsText" dxfId="1951" priority="315" operator="containsText" text="－">
      <formula>NOT(ISERROR(SEARCH("－",T177)))</formula>
    </cfRule>
  </conditionalFormatting>
  <conditionalFormatting sqref="N175:O175">
    <cfRule type="containsText" dxfId="1950" priority="310" operator="containsText" text="退">
      <formula>NOT(ISERROR(SEARCH("退",N175)))</formula>
    </cfRule>
    <cfRule type="containsText" dxfId="1949" priority="311" operator="containsText" text="入">
      <formula>NOT(ISERROR(SEARCH("入",N175)))</formula>
    </cfRule>
    <cfRule type="containsText" dxfId="1948" priority="312" operator="containsText" text="入,退">
      <formula>NOT(ISERROR(SEARCH("入,退",N175)))</formula>
    </cfRule>
    <cfRule type="containsText" dxfId="1947" priority="313" operator="containsText" text="入,退">
      <formula>NOT(ISERROR(SEARCH("入,退",N175)))</formula>
    </cfRule>
    <cfRule type="cellIs" dxfId="1946" priority="314" operator="equal">
      <formula>"休"</formula>
    </cfRule>
  </conditionalFormatting>
  <conditionalFormatting sqref="N175:O175">
    <cfRule type="containsText" dxfId="1945" priority="309" operator="containsText" text="外">
      <formula>NOT(ISERROR(SEARCH("外",N175)))</formula>
    </cfRule>
  </conditionalFormatting>
  <conditionalFormatting sqref="N175:O175">
    <cfRule type="containsText" dxfId="1944" priority="308" operator="containsText" text="－">
      <formula>NOT(ISERROR(SEARCH("－",N175)))</formula>
    </cfRule>
  </conditionalFormatting>
  <conditionalFormatting sqref="U175:V175">
    <cfRule type="containsText" dxfId="1943" priority="303" operator="containsText" text="退">
      <formula>NOT(ISERROR(SEARCH("退",U175)))</formula>
    </cfRule>
    <cfRule type="containsText" dxfId="1942" priority="304" operator="containsText" text="入">
      <formula>NOT(ISERROR(SEARCH("入",U175)))</formula>
    </cfRule>
    <cfRule type="containsText" dxfId="1941" priority="305" operator="containsText" text="入,退">
      <formula>NOT(ISERROR(SEARCH("入,退",U175)))</formula>
    </cfRule>
    <cfRule type="containsText" dxfId="1940" priority="306" operator="containsText" text="入,退">
      <formula>NOT(ISERROR(SEARCH("入,退",U175)))</formula>
    </cfRule>
    <cfRule type="cellIs" dxfId="1939" priority="307" operator="equal">
      <formula>"休"</formula>
    </cfRule>
  </conditionalFormatting>
  <conditionalFormatting sqref="U175:V175">
    <cfRule type="containsText" dxfId="1938" priority="302" operator="containsText" text="外">
      <formula>NOT(ISERROR(SEARCH("外",U175)))</formula>
    </cfRule>
  </conditionalFormatting>
  <conditionalFormatting sqref="U175:V175">
    <cfRule type="containsText" dxfId="1937" priority="301" operator="containsText" text="－">
      <formula>NOT(ISERROR(SEARCH("－",U175)))</formula>
    </cfRule>
  </conditionalFormatting>
  <conditionalFormatting sqref="AE175:AF175">
    <cfRule type="containsText" dxfId="1936" priority="296" operator="containsText" text="退">
      <formula>NOT(ISERROR(SEARCH("退",AE175)))</formula>
    </cfRule>
    <cfRule type="containsText" dxfId="1935" priority="297" operator="containsText" text="入">
      <formula>NOT(ISERROR(SEARCH("入",AE175)))</formula>
    </cfRule>
    <cfRule type="containsText" dxfId="1934" priority="298" operator="containsText" text="入,退">
      <formula>NOT(ISERROR(SEARCH("入,退",AE175)))</formula>
    </cfRule>
    <cfRule type="containsText" dxfId="1933" priority="299" operator="containsText" text="入,退">
      <formula>NOT(ISERROR(SEARCH("入,退",AE175)))</formula>
    </cfRule>
    <cfRule type="cellIs" dxfId="1932" priority="300" operator="equal">
      <formula>"休"</formula>
    </cfRule>
  </conditionalFormatting>
  <conditionalFormatting sqref="AE175:AF175">
    <cfRule type="containsText" dxfId="1931" priority="295" operator="containsText" text="外">
      <formula>NOT(ISERROR(SEARCH("外",AE175)))</formula>
    </cfRule>
  </conditionalFormatting>
  <conditionalFormatting sqref="AE175:AF175">
    <cfRule type="containsText" dxfId="1930" priority="294" operator="containsText" text="－">
      <formula>NOT(ISERROR(SEARCH("－",AE175)))</formula>
    </cfRule>
  </conditionalFormatting>
  <conditionalFormatting sqref="H174:I174">
    <cfRule type="containsText" dxfId="1929" priority="289" operator="containsText" text="退">
      <formula>NOT(ISERROR(SEARCH("退",H174)))</formula>
    </cfRule>
    <cfRule type="containsText" dxfId="1928" priority="290" operator="containsText" text="入">
      <formula>NOT(ISERROR(SEARCH("入",H174)))</formula>
    </cfRule>
    <cfRule type="containsText" dxfId="1927" priority="291" operator="containsText" text="入,退">
      <formula>NOT(ISERROR(SEARCH("入,退",H174)))</formula>
    </cfRule>
    <cfRule type="containsText" dxfId="1926" priority="292" operator="containsText" text="入,退">
      <formula>NOT(ISERROR(SEARCH("入,退",H174)))</formula>
    </cfRule>
    <cfRule type="cellIs" dxfId="1925" priority="293" operator="equal">
      <formula>"休"</formula>
    </cfRule>
  </conditionalFormatting>
  <conditionalFormatting sqref="H174:I174">
    <cfRule type="containsText" dxfId="1924" priority="288" operator="containsText" text="外">
      <formula>NOT(ISERROR(SEARCH("外",H174)))</formula>
    </cfRule>
  </conditionalFormatting>
  <conditionalFormatting sqref="H174:I174">
    <cfRule type="containsText" dxfId="1923" priority="287" operator="containsText" text="－">
      <formula>NOT(ISERROR(SEARCH("－",H174)))</formula>
    </cfRule>
  </conditionalFormatting>
  <conditionalFormatting sqref="O174:P174">
    <cfRule type="containsText" dxfId="1922" priority="282" operator="containsText" text="退">
      <formula>NOT(ISERROR(SEARCH("退",O174)))</formula>
    </cfRule>
    <cfRule type="containsText" dxfId="1921" priority="283" operator="containsText" text="入">
      <formula>NOT(ISERROR(SEARCH("入",O174)))</formula>
    </cfRule>
    <cfRule type="containsText" dxfId="1920" priority="284" operator="containsText" text="入,退">
      <formula>NOT(ISERROR(SEARCH("入,退",O174)))</formula>
    </cfRule>
    <cfRule type="containsText" dxfId="1919" priority="285" operator="containsText" text="入,退">
      <formula>NOT(ISERROR(SEARCH("入,退",O174)))</formula>
    </cfRule>
    <cfRule type="cellIs" dxfId="1918" priority="286" operator="equal">
      <formula>"休"</formula>
    </cfRule>
  </conditionalFormatting>
  <conditionalFormatting sqref="O174:P174">
    <cfRule type="containsText" dxfId="1917" priority="281" operator="containsText" text="外">
      <formula>NOT(ISERROR(SEARCH("外",O174)))</formula>
    </cfRule>
  </conditionalFormatting>
  <conditionalFormatting sqref="O174:P174">
    <cfRule type="containsText" dxfId="1916" priority="280" operator="containsText" text="－">
      <formula>NOT(ISERROR(SEARCH("－",O174)))</formula>
    </cfRule>
  </conditionalFormatting>
  <conditionalFormatting sqref="V174:W174">
    <cfRule type="containsText" dxfId="1915" priority="275" operator="containsText" text="退">
      <formula>NOT(ISERROR(SEARCH("退",V174)))</formula>
    </cfRule>
    <cfRule type="containsText" dxfId="1914" priority="276" operator="containsText" text="入">
      <formula>NOT(ISERROR(SEARCH("入",V174)))</formula>
    </cfRule>
    <cfRule type="containsText" dxfId="1913" priority="277" operator="containsText" text="入,退">
      <formula>NOT(ISERROR(SEARCH("入,退",V174)))</formula>
    </cfRule>
    <cfRule type="containsText" dxfId="1912" priority="278" operator="containsText" text="入,退">
      <formula>NOT(ISERROR(SEARCH("入,退",V174)))</formula>
    </cfRule>
    <cfRule type="cellIs" dxfId="1911" priority="279" operator="equal">
      <formula>"休"</formula>
    </cfRule>
  </conditionalFormatting>
  <conditionalFormatting sqref="V174:W174">
    <cfRule type="containsText" dxfId="1910" priority="274" operator="containsText" text="外">
      <formula>NOT(ISERROR(SEARCH("外",V174)))</formula>
    </cfRule>
  </conditionalFormatting>
  <conditionalFormatting sqref="V174:W174">
    <cfRule type="containsText" dxfId="1909" priority="273" operator="containsText" text="－">
      <formula>NOT(ISERROR(SEARCH("－",V174)))</formula>
    </cfRule>
  </conditionalFormatting>
  <conditionalFormatting sqref="AC174:AD174">
    <cfRule type="containsText" dxfId="1908" priority="268" operator="containsText" text="退">
      <formula>NOT(ISERROR(SEARCH("退",AC174)))</formula>
    </cfRule>
    <cfRule type="containsText" dxfId="1907" priority="269" operator="containsText" text="入">
      <formula>NOT(ISERROR(SEARCH("入",AC174)))</formula>
    </cfRule>
    <cfRule type="containsText" dxfId="1906" priority="270" operator="containsText" text="入,退">
      <formula>NOT(ISERROR(SEARCH("入,退",AC174)))</formula>
    </cfRule>
    <cfRule type="containsText" dxfId="1905" priority="271" operator="containsText" text="入,退">
      <formula>NOT(ISERROR(SEARCH("入,退",AC174)))</formula>
    </cfRule>
    <cfRule type="cellIs" dxfId="1904" priority="272" operator="equal">
      <formula>"休"</formula>
    </cfRule>
  </conditionalFormatting>
  <conditionalFormatting sqref="AC174:AD174">
    <cfRule type="containsText" dxfId="1903" priority="267" operator="containsText" text="外">
      <formula>NOT(ISERROR(SEARCH("外",AC174)))</formula>
    </cfRule>
  </conditionalFormatting>
  <conditionalFormatting sqref="AC174:AD174">
    <cfRule type="containsText" dxfId="1902" priority="266" operator="containsText" text="－">
      <formula>NOT(ISERROR(SEARCH("－",AC174)))</formula>
    </cfRule>
  </conditionalFormatting>
  <conditionalFormatting sqref="AB175:AD175">
    <cfRule type="containsText" dxfId="1901" priority="261" operator="containsText" text="退">
      <formula>NOT(ISERROR(SEARCH("退",AB175)))</formula>
    </cfRule>
    <cfRule type="containsText" dxfId="1900" priority="262" operator="containsText" text="入">
      <formula>NOT(ISERROR(SEARCH("入",AB175)))</formula>
    </cfRule>
    <cfRule type="containsText" dxfId="1899" priority="263" operator="containsText" text="入,退">
      <formula>NOT(ISERROR(SEARCH("入,退",AB175)))</formula>
    </cfRule>
    <cfRule type="containsText" dxfId="1898" priority="264" operator="containsText" text="入,退">
      <formula>NOT(ISERROR(SEARCH("入,退",AB175)))</formula>
    </cfRule>
    <cfRule type="cellIs" dxfId="1897" priority="265" operator="equal">
      <formula>"休"</formula>
    </cfRule>
  </conditionalFormatting>
  <conditionalFormatting sqref="AB175:AD175">
    <cfRule type="containsText" dxfId="1896" priority="260" operator="containsText" text="外">
      <formula>NOT(ISERROR(SEARCH("外",AB175)))</formula>
    </cfRule>
  </conditionalFormatting>
  <conditionalFormatting sqref="AB175:AD175">
    <cfRule type="containsText" dxfId="1895" priority="259" operator="containsText" text="－">
      <formula>NOT(ISERROR(SEARCH("－",AB175)))</formula>
    </cfRule>
  </conditionalFormatting>
  <conditionalFormatting sqref="P175 S175:T175">
    <cfRule type="containsText" dxfId="1894" priority="254" operator="containsText" text="退">
      <formula>NOT(ISERROR(SEARCH("退",P175)))</formula>
    </cfRule>
    <cfRule type="containsText" dxfId="1893" priority="255" operator="containsText" text="入">
      <formula>NOT(ISERROR(SEARCH("入",P175)))</formula>
    </cfRule>
    <cfRule type="containsText" dxfId="1892" priority="256" operator="containsText" text="入,退">
      <formula>NOT(ISERROR(SEARCH("入,退",P175)))</formula>
    </cfRule>
    <cfRule type="containsText" dxfId="1891" priority="257" operator="containsText" text="入,退">
      <formula>NOT(ISERROR(SEARCH("入,退",P175)))</formula>
    </cfRule>
    <cfRule type="cellIs" dxfId="1890" priority="258" operator="equal">
      <formula>"休"</formula>
    </cfRule>
  </conditionalFormatting>
  <conditionalFormatting sqref="P175 S175:T175">
    <cfRule type="containsText" dxfId="1889" priority="253" operator="containsText" text="外">
      <formula>NOT(ISERROR(SEARCH("外",P175)))</formula>
    </cfRule>
  </conditionalFormatting>
  <conditionalFormatting sqref="P175 S175:T175">
    <cfRule type="containsText" dxfId="1888" priority="252" operator="containsText" text="－">
      <formula>NOT(ISERROR(SEARCH("－",P175)))</formula>
    </cfRule>
  </conditionalFormatting>
  <conditionalFormatting sqref="Q175:R175">
    <cfRule type="containsText" dxfId="1887" priority="247" operator="containsText" text="退">
      <formula>NOT(ISERROR(SEARCH("退",Q175)))</formula>
    </cfRule>
    <cfRule type="containsText" dxfId="1886" priority="248" operator="containsText" text="入">
      <formula>NOT(ISERROR(SEARCH("入",Q175)))</formula>
    </cfRule>
    <cfRule type="containsText" dxfId="1885" priority="249" operator="containsText" text="入,退">
      <formula>NOT(ISERROR(SEARCH("入,退",Q175)))</formula>
    </cfRule>
    <cfRule type="containsText" dxfId="1884" priority="250" operator="containsText" text="入,退">
      <formula>NOT(ISERROR(SEARCH("入,退",Q175)))</formula>
    </cfRule>
    <cfRule type="cellIs" dxfId="1883" priority="251" operator="equal">
      <formula>"休"</formula>
    </cfRule>
  </conditionalFormatting>
  <conditionalFormatting sqref="Q175:R175">
    <cfRule type="containsText" dxfId="1882" priority="246" operator="containsText" text="外">
      <formula>NOT(ISERROR(SEARCH("外",Q175)))</formula>
    </cfRule>
  </conditionalFormatting>
  <conditionalFormatting sqref="Q175:R175">
    <cfRule type="containsText" dxfId="1881" priority="245" operator="containsText" text="－">
      <formula>NOT(ISERROR(SEARCH("－",Q175)))</formula>
    </cfRule>
  </conditionalFormatting>
  <conditionalFormatting sqref="W175 Z175:AA175">
    <cfRule type="containsText" dxfId="1880" priority="240" operator="containsText" text="退">
      <formula>NOT(ISERROR(SEARCH("退",W175)))</formula>
    </cfRule>
    <cfRule type="containsText" dxfId="1879" priority="241" operator="containsText" text="入">
      <formula>NOT(ISERROR(SEARCH("入",W175)))</formula>
    </cfRule>
    <cfRule type="containsText" dxfId="1878" priority="242" operator="containsText" text="入,退">
      <formula>NOT(ISERROR(SEARCH("入,退",W175)))</formula>
    </cfRule>
    <cfRule type="containsText" dxfId="1877" priority="243" operator="containsText" text="入,退">
      <formula>NOT(ISERROR(SEARCH("入,退",W175)))</formula>
    </cfRule>
    <cfRule type="cellIs" dxfId="1876" priority="244" operator="equal">
      <formula>"休"</formula>
    </cfRule>
  </conditionalFormatting>
  <conditionalFormatting sqref="W175 Z175:AA175">
    <cfRule type="containsText" dxfId="1875" priority="239" operator="containsText" text="外">
      <formula>NOT(ISERROR(SEARCH("外",W175)))</formula>
    </cfRule>
  </conditionalFormatting>
  <conditionalFormatting sqref="W175 Z175:AA175">
    <cfRule type="containsText" dxfId="1874" priority="238" operator="containsText" text="－">
      <formula>NOT(ISERROR(SEARCH("－",W175)))</formula>
    </cfRule>
  </conditionalFormatting>
  <conditionalFormatting sqref="X175:Y175">
    <cfRule type="containsText" dxfId="1873" priority="233" operator="containsText" text="退">
      <formula>NOT(ISERROR(SEARCH("退",X175)))</formula>
    </cfRule>
    <cfRule type="containsText" dxfId="1872" priority="234" operator="containsText" text="入">
      <formula>NOT(ISERROR(SEARCH("入",X175)))</formula>
    </cfRule>
    <cfRule type="containsText" dxfId="1871" priority="235" operator="containsText" text="入,退">
      <formula>NOT(ISERROR(SEARCH("入,退",X175)))</formula>
    </cfRule>
    <cfRule type="containsText" dxfId="1870" priority="236" operator="containsText" text="入,退">
      <formula>NOT(ISERROR(SEARCH("入,退",X175)))</formula>
    </cfRule>
    <cfRule type="cellIs" dxfId="1869" priority="237" operator="equal">
      <formula>"休"</formula>
    </cfRule>
  </conditionalFormatting>
  <conditionalFormatting sqref="X175:Y175">
    <cfRule type="containsText" dxfId="1868" priority="232" operator="containsText" text="外">
      <formula>NOT(ISERROR(SEARCH("外",X175)))</formula>
    </cfRule>
  </conditionalFormatting>
  <conditionalFormatting sqref="X175:Y175">
    <cfRule type="containsText" dxfId="1867" priority="231" operator="containsText" text="－">
      <formula>NOT(ISERROR(SEARCH("－",X175)))</formula>
    </cfRule>
  </conditionalFormatting>
  <conditionalFormatting sqref="AI173:AI177">
    <cfRule type="containsText" dxfId="1866" priority="226" operator="containsText" text="退">
      <formula>NOT(ISERROR(SEARCH("退",AI173)))</formula>
    </cfRule>
    <cfRule type="containsText" dxfId="1865" priority="227" operator="containsText" text="入">
      <formula>NOT(ISERROR(SEARCH("入",AI173)))</formula>
    </cfRule>
    <cfRule type="containsText" dxfId="1864" priority="228" operator="containsText" text="入,退">
      <formula>NOT(ISERROR(SEARCH("入,退",AI173)))</formula>
    </cfRule>
    <cfRule type="containsText" dxfId="1863" priority="229" operator="containsText" text="入,退">
      <formula>NOT(ISERROR(SEARCH("入,退",AI173)))</formula>
    </cfRule>
    <cfRule type="cellIs" dxfId="1862" priority="230" operator="equal">
      <formula>"休"</formula>
    </cfRule>
  </conditionalFormatting>
  <conditionalFormatting sqref="AI173:AI177">
    <cfRule type="containsText" dxfId="1861" priority="225" operator="containsText" text="外">
      <formula>NOT(ISERROR(SEARCH("外",AI173)))</formula>
    </cfRule>
  </conditionalFormatting>
  <conditionalFormatting sqref="AI173:AI177">
    <cfRule type="containsText" dxfId="1860" priority="224" operator="containsText" text="－">
      <formula>NOT(ISERROR(SEARCH("－",AI173)))</formula>
    </cfRule>
  </conditionalFormatting>
  <conditionalFormatting sqref="F196:AJ196">
    <cfRule type="containsText" dxfId="1859" priority="222" operator="containsText" text="日">
      <formula>NOT(ISERROR(SEARCH("日",F196)))</formula>
    </cfRule>
    <cfRule type="containsText" dxfId="1858" priority="223" operator="containsText" text="土">
      <formula>NOT(ISERROR(SEARCH("土",F196)))</formula>
    </cfRule>
  </conditionalFormatting>
  <conditionalFormatting sqref="F196:AJ196">
    <cfRule type="containsText" dxfId="1857" priority="215" operator="containsText" text="その他">
      <formula>NOT(ISERROR(SEARCH("その他",F196)))</formula>
    </cfRule>
    <cfRule type="containsText" dxfId="1856" priority="216" operator="containsText" text="冬休">
      <formula>NOT(ISERROR(SEARCH("冬休",F196)))</formula>
    </cfRule>
    <cfRule type="containsText" dxfId="1855" priority="217" operator="containsText" text="夏休">
      <formula>NOT(ISERROR(SEARCH("夏休",F196)))</formula>
    </cfRule>
    <cfRule type="containsText" dxfId="1854" priority="218" operator="containsText" text="製作">
      <formula>NOT(ISERROR(SEARCH("製作",F196)))</formula>
    </cfRule>
    <cfRule type="cellIs" dxfId="1853" priority="219" operator="equal">
      <formula>"中止,製作"</formula>
    </cfRule>
    <cfRule type="containsText" dxfId="1852" priority="220" operator="containsText" text="中止,製作,夏休,冬休,その他">
      <formula>NOT(ISERROR(SEARCH("中止,製作,夏休,冬休,その他",F196)))</formula>
    </cfRule>
    <cfRule type="containsText" dxfId="1851" priority="221" operator="containsText" text="中止">
      <formula>NOT(ISERROR(SEARCH("中止",F196)))</formula>
    </cfRule>
  </conditionalFormatting>
  <conditionalFormatting sqref="F203:AJ203">
    <cfRule type="containsText" dxfId="1850" priority="213" operator="containsText" text="日">
      <formula>NOT(ISERROR(SEARCH("日",F203)))</formula>
    </cfRule>
    <cfRule type="containsText" dxfId="1849" priority="214" operator="containsText" text="土">
      <formula>NOT(ISERROR(SEARCH("土",F203)))</formula>
    </cfRule>
  </conditionalFormatting>
  <conditionalFormatting sqref="F203:AJ203">
    <cfRule type="containsText" dxfId="1848" priority="206" operator="containsText" text="その他">
      <formula>NOT(ISERROR(SEARCH("その他",F203)))</formula>
    </cfRule>
    <cfRule type="containsText" dxfId="1847" priority="207" operator="containsText" text="冬休">
      <formula>NOT(ISERROR(SEARCH("冬休",F203)))</formula>
    </cfRule>
    <cfRule type="containsText" dxfId="1846" priority="208" operator="containsText" text="夏休">
      <formula>NOT(ISERROR(SEARCH("夏休",F203)))</formula>
    </cfRule>
    <cfRule type="containsText" dxfId="1845" priority="209" operator="containsText" text="製作">
      <formula>NOT(ISERROR(SEARCH("製作",F203)))</formula>
    </cfRule>
    <cfRule type="cellIs" dxfId="1844" priority="210" operator="equal">
      <formula>"中止,製作"</formula>
    </cfRule>
    <cfRule type="containsText" dxfId="1843" priority="211" operator="containsText" text="中止,製作,夏休,冬休,その他">
      <formula>NOT(ISERROR(SEARCH("中止,製作,夏休,冬休,その他",F203)))</formula>
    </cfRule>
    <cfRule type="containsText" dxfId="1842" priority="212" operator="containsText" text="中止">
      <formula>NOT(ISERROR(SEARCH("中止",F203)))</formula>
    </cfRule>
  </conditionalFormatting>
  <conditionalFormatting sqref="F208:AJ208">
    <cfRule type="containsText" dxfId="1841" priority="204" operator="containsText" text="日">
      <formula>NOT(ISERROR(SEARCH("日",F208)))</formula>
    </cfRule>
    <cfRule type="containsText" dxfId="1840" priority="205" operator="containsText" text="土">
      <formula>NOT(ISERROR(SEARCH("土",F208)))</formula>
    </cfRule>
  </conditionalFormatting>
  <conditionalFormatting sqref="F208:AJ208">
    <cfRule type="containsText" dxfId="1839" priority="197" operator="containsText" text="その他">
      <formula>NOT(ISERROR(SEARCH("その他",F208)))</formula>
    </cfRule>
    <cfRule type="containsText" dxfId="1838" priority="198" operator="containsText" text="冬休">
      <formula>NOT(ISERROR(SEARCH("冬休",F208)))</formula>
    </cfRule>
    <cfRule type="containsText" dxfId="1837" priority="199" operator="containsText" text="夏休">
      <formula>NOT(ISERROR(SEARCH("夏休",F208)))</formula>
    </cfRule>
    <cfRule type="containsText" dxfId="1836" priority="200" operator="containsText" text="製作">
      <formula>NOT(ISERROR(SEARCH("製作",F208)))</formula>
    </cfRule>
    <cfRule type="cellIs" dxfId="1835" priority="201" operator="equal">
      <formula>"中止,製作"</formula>
    </cfRule>
    <cfRule type="containsText" dxfId="1834" priority="202" operator="containsText" text="中止,製作,夏休,冬休,その他">
      <formula>NOT(ISERROR(SEARCH("中止,製作,夏休,冬休,その他",F208)))</formula>
    </cfRule>
    <cfRule type="containsText" dxfId="1833"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1832" priority="192" operator="containsText" text="退">
      <formula>NOT(ISERROR(SEARCH("退",F197)))</formula>
    </cfRule>
    <cfRule type="containsText" dxfId="1831" priority="193" operator="containsText" text="入">
      <formula>NOT(ISERROR(SEARCH("入",F197)))</formula>
    </cfRule>
    <cfRule type="containsText" dxfId="1830" priority="194" operator="containsText" text="入,退">
      <formula>NOT(ISERROR(SEARCH("入,退",F197)))</formula>
    </cfRule>
    <cfRule type="containsText" dxfId="1829" priority="195" operator="containsText" text="入,退">
      <formula>NOT(ISERROR(SEARCH("入,退",F197)))</formula>
    </cfRule>
    <cfRule type="cellIs" dxfId="1828"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1827"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1826" priority="190" operator="containsText" text="－">
      <formula>NOT(ISERROR(SEARCH("－",F197)))</formula>
    </cfRule>
  </conditionalFormatting>
  <conditionalFormatting sqref="F204:AJ207">
    <cfRule type="containsText" dxfId="1825" priority="185" operator="containsText" text="退">
      <formula>NOT(ISERROR(SEARCH("退",F204)))</formula>
    </cfRule>
    <cfRule type="containsText" dxfId="1824" priority="186" operator="containsText" text="入">
      <formula>NOT(ISERROR(SEARCH("入",F204)))</formula>
    </cfRule>
    <cfRule type="containsText" dxfId="1823" priority="187" operator="containsText" text="入,退">
      <formula>NOT(ISERROR(SEARCH("入,退",F204)))</formula>
    </cfRule>
    <cfRule type="containsText" dxfId="1822" priority="188" operator="containsText" text="入,退">
      <formula>NOT(ISERROR(SEARCH("入,退",F204)))</formula>
    </cfRule>
    <cfRule type="cellIs" dxfId="1821" priority="189" operator="equal">
      <formula>"休"</formula>
    </cfRule>
  </conditionalFormatting>
  <conditionalFormatting sqref="F204:AJ207">
    <cfRule type="containsText" dxfId="1820" priority="184" operator="containsText" text="外">
      <formula>NOT(ISERROR(SEARCH("外",F204)))</formula>
    </cfRule>
  </conditionalFormatting>
  <conditionalFormatting sqref="F204:AJ207">
    <cfRule type="containsText" dxfId="1819" priority="183" operator="containsText" text="－">
      <formula>NOT(ISERROR(SEARCH("－",F204)))</formula>
    </cfRule>
  </conditionalFormatting>
  <conditionalFormatting sqref="F209:AJ212">
    <cfRule type="containsText" dxfId="1818" priority="178" operator="containsText" text="退">
      <formula>NOT(ISERROR(SEARCH("退",F209)))</formula>
    </cfRule>
    <cfRule type="containsText" dxfId="1817" priority="179" operator="containsText" text="入">
      <formula>NOT(ISERROR(SEARCH("入",F209)))</formula>
    </cfRule>
    <cfRule type="containsText" dxfId="1816" priority="180" operator="containsText" text="入,退">
      <formula>NOT(ISERROR(SEARCH("入,退",F209)))</formula>
    </cfRule>
    <cfRule type="containsText" dxfId="1815" priority="181" operator="containsText" text="入,退">
      <formula>NOT(ISERROR(SEARCH("入,退",F209)))</formula>
    </cfRule>
    <cfRule type="cellIs" dxfId="1814" priority="182" operator="equal">
      <formula>"休"</formula>
    </cfRule>
  </conditionalFormatting>
  <conditionalFormatting sqref="F209:AJ212">
    <cfRule type="containsText" dxfId="1813" priority="177" operator="containsText" text="外">
      <formula>NOT(ISERROR(SEARCH("外",F209)))</formula>
    </cfRule>
  </conditionalFormatting>
  <conditionalFormatting sqref="F209:AJ212">
    <cfRule type="containsText" dxfId="1812" priority="176" operator="containsText" text="－">
      <formula>NOT(ISERROR(SEARCH("－",F209)))</formula>
    </cfRule>
  </conditionalFormatting>
  <conditionalFormatting sqref="F198:G198">
    <cfRule type="containsText" dxfId="1811" priority="171" operator="containsText" text="退">
      <formula>NOT(ISERROR(SEARCH("退",F198)))</formula>
    </cfRule>
    <cfRule type="containsText" dxfId="1810" priority="172" operator="containsText" text="入">
      <formula>NOT(ISERROR(SEARCH("入",F198)))</formula>
    </cfRule>
    <cfRule type="containsText" dxfId="1809" priority="173" operator="containsText" text="入,退">
      <formula>NOT(ISERROR(SEARCH("入,退",F198)))</formula>
    </cfRule>
    <cfRule type="containsText" dxfId="1808" priority="174" operator="containsText" text="入,退">
      <formula>NOT(ISERROR(SEARCH("入,退",F198)))</formula>
    </cfRule>
    <cfRule type="cellIs" dxfId="1807" priority="175" operator="equal">
      <formula>"休"</formula>
    </cfRule>
  </conditionalFormatting>
  <conditionalFormatting sqref="F198:G198">
    <cfRule type="containsText" dxfId="1806" priority="170" operator="containsText" text="外">
      <formula>NOT(ISERROR(SEARCH("外",F198)))</formula>
    </cfRule>
  </conditionalFormatting>
  <conditionalFormatting sqref="F198:G198">
    <cfRule type="containsText" dxfId="1805" priority="169" operator="containsText" text="－">
      <formula>NOT(ISERROR(SEARCH("－",F198)))</formula>
    </cfRule>
  </conditionalFormatting>
  <conditionalFormatting sqref="J199:K199">
    <cfRule type="containsText" dxfId="1804" priority="164" operator="containsText" text="退">
      <formula>NOT(ISERROR(SEARCH("退",J199)))</formula>
    </cfRule>
    <cfRule type="containsText" dxfId="1803" priority="165" operator="containsText" text="入">
      <formula>NOT(ISERROR(SEARCH("入",J199)))</formula>
    </cfRule>
    <cfRule type="containsText" dxfId="1802" priority="166" operator="containsText" text="入,退">
      <formula>NOT(ISERROR(SEARCH("入,退",J199)))</formula>
    </cfRule>
    <cfRule type="containsText" dxfId="1801" priority="167" operator="containsText" text="入,退">
      <formula>NOT(ISERROR(SEARCH("入,退",J199)))</formula>
    </cfRule>
    <cfRule type="cellIs" dxfId="1800" priority="168" operator="equal">
      <formula>"休"</formula>
    </cfRule>
  </conditionalFormatting>
  <conditionalFormatting sqref="J199:K199">
    <cfRule type="containsText" dxfId="1799" priority="163" operator="containsText" text="外">
      <formula>NOT(ISERROR(SEARCH("外",J199)))</formula>
    </cfRule>
  </conditionalFormatting>
  <conditionalFormatting sqref="J199:K199">
    <cfRule type="containsText" dxfId="1798" priority="162" operator="containsText" text="－">
      <formula>NOT(ISERROR(SEARCH("－",J199)))</formula>
    </cfRule>
  </conditionalFormatting>
  <conditionalFormatting sqref="F201">
    <cfRule type="containsText" dxfId="1797" priority="157" operator="containsText" text="退">
      <formula>NOT(ISERROR(SEARCH("退",F201)))</formula>
    </cfRule>
    <cfRule type="containsText" dxfId="1796" priority="158" operator="containsText" text="入">
      <formula>NOT(ISERROR(SEARCH("入",F201)))</formula>
    </cfRule>
    <cfRule type="containsText" dxfId="1795" priority="159" operator="containsText" text="入,退">
      <formula>NOT(ISERROR(SEARCH("入,退",F201)))</formula>
    </cfRule>
    <cfRule type="containsText" dxfId="1794" priority="160" operator="containsText" text="入,退">
      <formula>NOT(ISERROR(SEARCH("入,退",F201)))</formula>
    </cfRule>
    <cfRule type="cellIs" dxfId="1793" priority="161" operator="equal">
      <formula>"休"</formula>
    </cfRule>
  </conditionalFormatting>
  <conditionalFormatting sqref="F201">
    <cfRule type="containsText" dxfId="1792" priority="156" operator="containsText" text="外">
      <formula>NOT(ISERROR(SEARCH("外",F201)))</formula>
    </cfRule>
  </conditionalFormatting>
  <conditionalFormatting sqref="F201">
    <cfRule type="containsText" dxfId="1791" priority="155" operator="containsText" text="－">
      <formula>NOT(ISERROR(SEARCH("－",F201)))</formula>
    </cfRule>
  </conditionalFormatting>
  <conditionalFormatting sqref="M201">
    <cfRule type="containsText" dxfId="1790" priority="150" operator="containsText" text="退">
      <formula>NOT(ISERROR(SEARCH("退",M201)))</formula>
    </cfRule>
    <cfRule type="containsText" dxfId="1789" priority="151" operator="containsText" text="入">
      <formula>NOT(ISERROR(SEARCH("入",M201)))</formula>
    </cfRule>
    <cfRule type="containsText" dxfId="1788" priority="152" operator="containsText" text="入,退">
      <formula>NOT(ISERROR(SEARCH("入,退",M201)))</formula>
    </cfRule>
    <cfRule type="containsText" dxfId="1787" priority="153" operator="containsText" text="入,退">
      <formula>NOT(ISERROR(SEARCH("入,退",M201)))</formula>
    </cfRule>
    <cfRule type="cellIs" dxfId="1786" priority="154" operator="equal">
      <formula>"休"</formula>
    </cfRule>
  </conditionalFormatting>
  <conditionalFormatting sqref="M201">
    <cfRule type="containsText" dxfId="1785" priority="149" operator="containsText" text="外">
      <formula>NOT(ISERROR(SEARCH("外",M201)))</formula>
    </cfRule>
  </conditionalFormatting>
  <conditionalFormatting sqref="M201">
    <cfRule type="containsText" dxfId="1784" priority="148" operator="containsText" text="－">
      <formula>NOT(ISERROR(SEARCH("－",M201)))</formula>
    </cfRule>
  </conditionalFormatting>
  <conditionalFormatting sqref="N199:O199">
    <cfRule type="containsText" dxfId="1783" priority="143" operator="containsText" text="退">
      <formula>NOT(ISERROR(SEARCH("退",N199)))</formula>
    </cfRule>
    <cfRule type="containsText" dxfId="1782" priority="144" operator="containsText" text="入">
      <formula>NOT(ISERROR(SEARCH("入",N199)))</formula>
    </cfRule>
    <cfRule type="containsText" dxfId="1781" priority="145" operator="containsText" text="入,退">
      <formula>NOT(ISERROR(SEARCH("入,退",N199)))</formula>
    </cfRule>
    <cfRule type="containsText" dxfId="1780" priority="146" operator="containsText" text="入,退">
      <formula>NOT(ISERROR(SEARCH("入,退",N199)))</formula>
    </cfRule>
    <cfRule type="cellIs" dxfId="1779" priority="147" operator="equal">
      <formula>"休"</formula>
    </cfRule>
  </conditionalFormatting>
  <conditionalFormatting sqref="N199:O199">
    <cfRule type="containsText" dxfId="1778" priority="142" operator="containsText" text="外">
      <formula>NOT(ISERROR(SEARCH("外",N199)))</formula>
    </cfRule>
  </conditionalFormatting>
  <conditionalFormatting sqref="N199:O199">
    <cfRule type="containsText" dxfId="1777" priority="141" operator="containsText" text="－">
      <formula>NOT(ISERROR(SEARCH("－",N199)))</formula>
    </cfRule>
  </conditionalFormatting>
  <conditionalFormatting sqref="U199:V199">
    <cfRule type="containsText" dxfId="1776" priority="136" operator="containsText" text="退">
      <formula>NOT(ISERROR(SEARCH("退",U199)))</formula>
    </cfRule>
    <cfRule type="containsText" dxfId="1775" priority="137" operator="containsText" text="入">
      <formula>NOT(ISERROR(SEARCH("入",U199)))</formula>
    </cfRule>
    <cfRule type="containsText" dxfId="1774" priority="138" operator="containsText" text="入,退">
      <formula>NOT(ISERROR(SEARCH("入,退",U199)))</formula>
    </cfRule>
    <cfRule type="containsText" dxfId="1773" priority="139" operator="containsText" text="入,退">
      <formula>NOT(ISERROR(SEARCH("入,退",U199)))</formula>
    </cfRule>
    <cfRule type="cellIs" dxfId="1772" priority="140" operator="equal">
      <formula>"休"</formula>
    </cfRule>
  </conditionalFormatting>
  <conditionalFormatting sqref="U199:V199">
    <cfRule type="containsText" dxfId="1771" priority="135" operator="containsText" text="外">
      <formula>NOT(ISERROR(SEARCH("外",U199)))</formula>
    </cfRule>
  </conditionalFormatting>
  <conditionalFormatting sqref="U199:V199">
    <cfRule type="containsText" dxfId="1770" priority="134" operator="containsText" text="－">
      <formula>NOT(ISERROR(SEARCH("－",U199)))</formula>
    </cfRule>
  </conditionalFormatting>
  <conditionalFormatting sqref="AE199:AF199">
    <cfRule type="containsText" dxfId="1769" priority="129" operator="containsText" text="退">
      <formula>NOT(ISERROR(SEARCH("退",AE199)))</formula>
    </cfRule>
    <cfRule type="containsText" dxfId="1768" priority="130" operator="containsText" text="入">
      <formula>NOT(ISERROR(SEARCH("入",AE199)))</formula>
    </cfRule>
    <cfRule type="containsText" dxfId="1767" priority="131" operator="containsText" text="入,退">
      <formula>NOT(ISERROR(SEARCH("入,退",AE199)))</formula>
    </cfRule>
    <cfRule type="containsText" dxfId="1766" priority="132" operator="containsText" text="入,退">
      <formula>NOT(ISERROR(SEARCH("入,退",AE199)))</formula>
    </cfRule>
    <cfRule type="cellIs" dxfId="1765" priority="133" operator="equal">
      <formula>"休"</formula>
    </cfRule>
  </conditionalFormatting>
  <conditionalFormatting sqref="AE199:AF199">
    <cfRule type="containsText" dxfId="1764" priority="128" operator="containsText" text="外">
      <formula>NOT(ISERROR(SEARCH("外",AE199)))</formula>
    </cfRule>
  </conditionalFormatting>
  <conditionalFormatting sqref="AE199:AF199">
    <cfRule type="containsText" dxfId="1763" priority="127" operator="containsText" text="－">
      <formula>NOT(ISERROR(SEARCH("－",AE199)))</formula>
    </cfRule>
  </conditionalFormatting>
  <conditionalFormatting sqref="I198">
    <cfRule type="containsText" dxfId="1762" priority="122" operator="containsText" text="退">
      <formula>NOT(ISERROR(SEARCH("退",I198)))</formula>
    </cfRule>
    <cfRule type="containsText" dxfId="1761" priority="123" operator="containsText" text="入">
      <formula>NOT(ISERROR(SEARCH("入",I198)))</formula>
    </cfRule>
    <cfRule type="containsText" dxfId="1760" priority="124" operator="containsText" text="入,退">
      <formula>NOT(ISERROR(SEARCH("入,退",I198)))</formula>
    </cfRule>
    <cfRule type="containsText" dxfId="1759" priority="125" operator="containsText" text="入,退">
      <formula>NOT(ISERROR(SEARCH("入,退",I198)))</formula>
    </cfRule>
    <cfRule type="cellIs" dxfId="1758" priority="126" operator="equal">
      <formula>"休"</formula>
    </cfRule>
  </conditionalFormatting>
  <conditionalFormatting sqref="I198">
    <cfRule type="containsText" dxfId="1757" priority="121" operator="containsText" text="外">
      <formula>NOT(ISERROR(SEARCH("外",I198)))</formula>
    </cfRule>
  </conditionalFormatting>
  <conditionalFormatting sqref="I198">
    <cfRule type="containsText" dxfId="1756" priority="120" operator="containsText" text="－">
      <formula>NOT(ISERROR(SEARCH("－",I198)))</formula>
    </cfRule>
  </conditionalFormatting>
  <conditionalFormatting sqref="O198:P198">
    <cfRule type="containsText" dxfId="1755" priority="115" operator="containsText" text="退">
      <formula>NOT(ISERROR(SEARCH("退",O198)))</formula>
    </cfRule>
    <cfRule type="containsText" dxfId="1754" priority="116" operator="containsText" text="入">
      <formula>NOT(ISERROR(SEARCH("入",O198)))</formula>
    </cfRule>
    <cfRule type="containsText" dxfId="1753" priority="117" operator="containsText" text="入,退">
      <formula>NOT(ISERROR(SEARCH("入,退",O198)))</formula>
    </cfRule>
    <cfRule type="containsText" dxfId="1752" priority="118" operator="containsText" text="入,退">
      <formula>NOT(ISERROR(SEARCH("入,退",O198)))</formula>
    </cfRule>
    <cfRule type="cellIs" dxfId="1751" priority="119" operator="equal">
      <formula>"休"</formula>
    </cfRule>
  </conditionalFormatting>
  <conditionalFormatting sqref="O198:P198">
    <cfRule type="containsText" dxfId="1750" priority="114" operator="containsText" text="外">
      <formula>NOT(ISERROR(SEARCH("外",O198)))</formula>
    </cfRule>
  </conditionalFormatting>
  <conditionalFormatting sqref="O198:P198">
    <cfRule type="containsText" dxfId="1749" priority="113" operator="containsText" text="－">
      <formula>NOT(ISERROR(SEARCH("－",O198)))</formula>
    </cfRule>
  </conditionalFormatting>
  <conditionalFormatting sqref="V198:W198">
    <cfRule type="containsText" dxfId="1748" priority="108" operator="containsText" text="退">
      <formula>NOT(ISERROR(SEARCH("退",V198)))</formula>
    </cfRule>
    <cfRule type="containsText" dxfId="1747" priority="109" operator="containsText" text="入">
      <formula>NOT(ISERROR(SEARCH("入",V198)))</formula>
    </cfRule>
    <cfRule type="containsText" dxfId="1746" priority="110" operator="containsText" text="入,退">
      <formula>NOT(ISERROR(SEARCH("入,退",V198)))</formula>
    </cfRule>
    <cfRule type="containsText" dxfId="1745" priority="111" operator="containsText" text="入,退">
      <formula>NOT(ISERROR(SEARCH("入,退",V198)))</formula>
    </cfRule>
    <cfRule type="cellIs" dxfId="1744" priority="112" operator="equal">
      <formula>"休"</formula>
    </cfRule>
  </conditionalFormatting>
  <conditionalFormatting sqref="V198:W198">
    <cfRule type="containsText" dxfId="1743" priority="107" operator="containsText" text="外">
      <formula>NOT(ISERROR(SEARCH("外",V198)))</formula>
    </cfRule>
  </conditionalFormatting>
  <conditionalFormatting sqref="V198:W198">
    <cfRule type="containsText" dxfId="1742" priority="106" operator="containsText" text="－">
      <formula>NOT(ISERROR(SEARCH("－",V198)))</formula>
    </cfRule>
  </conditionalFormatting>
  <conditionalFormatting sqref="AC198:AD198">
    <cfRule type="containsText" dxfId="1741" priority="101" operator="containsText" text="退">
      <formula>NOT(ISERROR(SEARCH("退",AC198)))</formula>
    </cfRule>
    <cfRule type="containsText" dxfId="1740" priority="102" operator="containsText" text="入">
      <formula>NOT(ISERROR(SEARCH("入",AC198)))</formula>
    </cfRule>
    <cfRule type="containsText" dxfId="1739" priority="103" operator="containsText" text="入,退">
      <formula>NOT(ISERROR(SEARCH("入,退",AC198)))</formula>
    </cfRule>
    <cfRule type="containsText" dxfId="1738" priority="104" operator="containsText" text="入,退">
      <formula>NOT(ISERROR(SEARCH("入,退",AC198)))</formula>
    </cfRule>
    <cfRule type="cellIs" dxfId="1737" priority="105" operator="equal">
      <formula>"休"</formula>
    </cfRule>
  </conditionalFormatting>
  <conditionalFormatting sqref="AC198:AD198">
    <cfRule type="containsText" dxfId="1736" priority="100" operator="containsText" text="外">
      <formula>NOT(ISERROR(SEARCH("外",AC198)))</formula>
    </cfRule>
  </conditionalFormatting>
  <conditionalFormatting sqref="AC198:AD198">
    <cfRule type="containsText" dxfId="1735" priority="99" operator="containsText" text="－">
      <formula>NOT(ISERROR(SEARCH("－",AC198)))</formula>
    </cfRule>
  </conditionalFormatting>
  <conditionalFormatting sqref="AB199:AD199">
    <cfRule type="containsText" dxfId="1734" priority="94" operator="containsText" text="退">
      <formula>NOT(ISERROR(SEARCH("退",AB199)))</formula>
    </cfRule>
    <cfRule type="containsText" dxfId="1733" priority="95" operator="containsText" text="入">
      <formula>NOT(ISERROR(SEARCH("入",AB199)))</formula>
    </cfRule>
    <cfRule type="containsText" dxfId="1732" priority="96" operator="containsText" text="入,退">
      <formula>NOT(ISERROR(SEARCH("入,退",AB199)))</formula>
    </cfRule>
    <cfRule type="containsText" dxfId="1731" priority="97" operator="containsText" text="入,退">
      <formula>NOT(ISERROR(SEARCH("入,退",AB199)))</formula>
    </cfRule>
    <cfRule type="cellIs" dxfId="1730" priority="98" operator="equal">
      <formula>"休"</formula>
    </cfRule>
  </conditionalFormatting>
  <conditionalFormatting sqref="AB199:AD199">
    <cfRule type="containsText" dxfId="1729" priority="93" operator="containsText" text="外">
      <formula>NOT(ISERROR(SEARCH("外",AB199)))</formula>
    </cfRule>
  </conditionalFormatting>
  <conditionalFormatting sqref="AB199:AD199">
    <cfRule type="containsText" dxfId="1728" priority="92" operator="containsText" text="－">
      <formula>NOT(ISERROR(SEARCH("－",AB199)))</formula>
    </cfRule>
  </conditionalFormatting>
  <conditionalFormatting sqref="P199 S199:T199">
    <cfRule type="containsText" dxfId="1727" priority="87" operator="containsText" text="退">
      <formula>NOT(ISERROR(SEARCH("退",P199)))</formula>
    </cfRule>
    <cfRule type="containsText" dxfId="1726" priority="88" operator="containsText" text="入">
      <formula>NOT(ISERROR(SEARCH("入",P199)))</formula>
    </cfRule>
    <cfRule type="containsText" dxfId="1725" priority="89" operator="containsText" text="入,退">
      <formula>NOT(ISERROR(SEARCH("入,退",P199)))</formula>
    </cfRule>
    <cfRule type="containsText" dxfId="1724" priority="90" operator="containsText" text="入,退">
      <formula>NOT(ISERROR(SEARCH("入,退",P199)))</formula>
    </cfRule>
    <cfRule type="cellIs" dxfId="1723" priority="91" operator="equal">
      <formula>"休"</formula>
    </cfRule>
  </conditionalFormatting>
  <conditionalFormatting sqref="P199 S199:T199">
    <cfRule type="containsText" dxfId="1722" priority="86" operator="containsText" text="外">
      <formula>NOT(ISERROR(SEARCH("外",P199)))</formula>
    </cfRule>
  </conditionalFormatting>
  <conditionalFormatting sqref="P199 S199:T199">
    <cfRule type="containsText" dxfId="1721" priority="85" operator="containsText" text="－">
      <formula>NOT(ISERROR(SEARCH("－",P199)))</formula>
    </cfRule>
  </conditionalFormatting>
  <conditionalFormatting sqref="Q199:R199">
    <cfRule type="containsText" dxfId="1720" priority="80" operator="containsText" text="退">
      <formula>NOT(ISERROR(SEARCH("退",Q199)))</formula>
    </cfRule>
    <cfRule type="containsText" dxfId="1719" priority="81" operator="containsText" text="入">
      <formula>NOT(ISERROR(SEARCH("入",Q199)))</formula>
    </cfRule>
    <cfRule type="containsText" dxfId="1718" priority="82" operator="containsText" text="入,退">
      <formula>NOT(ISERROR(SEARCH("入,退",Q199)))</formula>
    </cfRule>
    <cfRule type="containsText" dxfId="1717" priority="83" operator="containsText" text="入,退">
      <formula>NOT(ISERROR(SEARCH("入,退",Q199)))</formula>
    </cfRule>
    <cfRule type="cellIs" dxfId="1716" priority="84" operator="equal">
      <formula>"休"</formula>
    </cfRule>
  </conditionalFormatting>
  <conditionalFormatting sqref="Q199:R199">
    <cfRule type="containsText" dxfId="1715" priority="79" operator="containsText" text="外">
      <formula>NOT(ISERROR(SEARCH("外",Q199)))</formula>
    </cfRule>
  </conditionalFormatting>
  <conditionalFormatting sqref="Q199:R199">
    <cfRule type="containsText" dxfId="1714" priority="78" operator="containsText" text="－">
      <formula>NOT(ISERROR(SEARCH("－",Q199)))</formula>
    </cfRule>
  </conditionalFormatting>
  <conditionalFormatting sqref="W199 Z199:AA199">
    <cfRule type="containsText" dxfId="1713" priority="73" operator="containsText" text="退">
      <formula>NOT(ISERROR(SEARCH("退",W199)))</formula>
    </cfRule>
    <cfRule type="containsText" dxfId="1712" priority="74" operator="containsText" text="入">
      <formula>NOT(ISERROR(SEARCH("入",W199)))</formula>
    </cfRule>
    <cfRule type="containsText" dxfId="1711" priority="75" operator="containsText" text="入,退">
      <formula>NOT(ISERROR(SEARCH("入,退",W199)))</formula>
    </cfRule>
    <cfRule type="containsText" dxfId="1710" priority="76" operator="containsText" text="入,退">
      <formula>NOT(ISERROR(SEARCH("入,退",W199)))</formula>
    </cfRule>
    <cfRule type="cellIs" dxfId="1709" priority="77" operator="equal">
      <formula>"休"</formula>
    </cfRule>
  </conditionalFormatting>
  <conditionalFormatting sqref="W199 Z199:AA199">
    <cfRule type="containsText" dxfId="1708" priority="72" operator="containsText" text="外">
      <formula>NOT(ISERROR(SEARCH("外",W199)))</formula>
    </cfRule>
  </conditionalFormatting>
  <conditionalFormatting sqref="W199 Z199:AA199">
    <cfRule type="containsText" dxfId="1707" priority="71" operator="containsText" text="－">
      <formula>NOT(ISERROR(SEARCH("－",W199)))</formula>
    </cfRule>
  </conditionalFormatting>
  <conditionalFormatting sqref="X199:Y199">
    <cfRule type="containsText" dxfId="1706" priority="66" operator="containsText" text="退">
      <formula>NOT(ISERROR(SEARCH("退",X199)))</formula>
    </cfRule>
    <cfRule type="containsText" dxfId="1705" priority="67" operator="containsText" text="入">
      <formula>NOT(ISERROR(SEARCH("入",X199)))</formula>
    </cfRule>
    <cfRule type="containsText" dxfId="1704" priority="68" operator="containsText" text="入,退">
      <formula>NOT(ISERROR(SEARCH("入,退",X199)))</formula>
    </cfRule>
    <cfRule type="containsText" dxfId="1703" priority="69" operator="containsText" text="入,退">
      <formula>NOT(ISERROR(SEARCH("入,退",X199)))</formula>
    </cfRule>
    <cfRule type="cellIs" dxfId="1702" priority="70" operator="equal">
      <formula>"休"</formula>
    </cfRule>
  </conditionalFormatting>
  <conditionalFormatting sqref="X199:Y199">
    <cfRule type="containsText" dxfId="1701" priority="65" operator="containsText" text="外">
      <formula>NOT(ISERROR(SEARCH("外",X199)))</formula>
    </cfRule>
  </conditionalFormatting>
  <conditionalFormatting sqref="X199:Y199">
    <cfRule type="containsText" dxfId="1700" priority="64" operator="containsText" text="－">
      <formula>NOT(ISERROR(SEARCH("－",X199)))</formula>
    </cfRule>
  </conditionalFormatting>
  <conditionalFormatting sqref="AI197:AI201">
    <cfRule type="containsText" dxfId="1699" priority="59" operator="containsText" text="退">
      <formula>NOT(ISERROR(SEARCH("退",AI197)))</formula>
    </cfRule>
    <cfRule type="containsText" dxfId="1698" priority="60" operator="containsText" text="入">
      <formula>NOT(ISERROR(SEARCH("入",AI197)))</formula>
    </cfRule>
    <cfRule type="containsText" dxfId="1697" priority="61" operator="containsText" text="入,退">
      <formula>NOT(ISERROR(SEARCH("入,退",AI197)))</formula>
    </cfRule>
    <cfRule type="containsText" dxfId="1696" priority="62" operator="containsText" text="入,退">
      <formula>NOT(ISERROR(SEARCH("入,退",AI197)))</formula>
    </cfRule>
    <cfRule type="cellIs" dxfId="1695" priority="63" operator="equal">
      <formula>"休"</formula>
    </cfRule>
  </conditionalFormatting>
  <conditionalFormatting sqref="AI197:AI201">
    <cfRule type="containsText" dxfId="1694" priority="58" operator="containsText" text="外">
      <formula>NOT(ISERROR(SEARCH("外",AI197)))</formula>
    </cfRule>
  </conditionalFormatting>
  <conditionalFormatting sqref="AI197:AI201">
    <cfRule type="containsText" dxfId="1693" priority="57" operator="containsText" text="－">
      <formula>NOT(ISERROR(SEARCH("－",AI197)))</formula>
    </cfRule>
  </conditionalFormatting>
  <conditionalFormatting sqref="R201:S201 U201">
    <cfRule type="containsText" dxfId="1692" priority="52" operator="containsText" text="退">
      <formula>NOT(ISERROR(SEARCH("退",R201)))</formula>
    </cfRule>
    <cfRule type="containsText" dxfId="1691" priority="53" operator="containsText" text="入">
      <formula>NOT(ISERROR(SEARCH("入",R201)))</formula>
    </cfRule>
    <cfRule type="containsText" dxfId="1690" priority="54" operator="containsText" text="入,退">
      <formula>NOT(ISERROR(SEARCH("入,退",R201)))</formula>
    </cfRule>
    <cfRule type="containsText" dxfId="1689" priority="55" operator="containsText" text="入,退">
      <formula>NOT(ISERROR(SEARCH("入,退",R201)))</formula>
    </cfRule>
    <cfRule type="cellIs" dxfId="1688" priority="56" operator="equal">
      <formula>"休"</formula>
    </cfRule>
  </conditionalFormatting>
  <conditionalFormatting sqref="R201:S201 U201">
    <cfRule type="containsText" dxfId="1687" priority="51" operator="containsText" text="外">
      <formula>NOT(ISERROR(SEARCH("外",R201)))</formula>
    </cfRule>
  </conditionalFormatting>
  <conditionalFormatting sqref="R201:S201 U201">
    <cfRule type="containsText" dxfId="1686" priority="50" operator="containsText" text="－">
      <formula>NOT(ISERROR(SEARCH("－",R201)))</formula>
    </cfRule>
  </conditionalFormatting>
  <conditionalFormatting sqref="T201">
    <cfRule type="containsText" dxfId="1685" priority="45" operator="containsText" text="退">
      <formula>NOT(ISERROR(SEARCH("退",T201)))</formula>
    </cfRule>
    <cfRule type="containsText" dxfId="1684" priority="46" operator="containsText" text="入">
      <formula>NOT(ISERROR(SEARCH("入",T201)))</formula>
    </cfRule>
    <cfRule type="containsText" dxfId="1683" priority="47" operator="containsText" text="入,退">
      <formula>NOT(ISERROR(SEARCH("入,退",T201)))</formula>
    </cfRule>
    <cfRule type="containsText" dxfId="1682" priority="48" operator="containsText" text="入,退">
      <formula>NOT(ISERROR(SEARCH("入,退",T201)))</formula>
    </cfRule>
    <cfRule type="cellIs" dxfId="1681" priority="49" operator="equal">
      <formula>"休"</formula>
    </cfRule>
  </conditionalFormatting>
  <conditionalFormatting sqref="T201">
    <cfRule type="containsText" dxfId="1680" priority="44" operator="containsText" text="外">
      <formula>NOT(ISERROR(SEARCH("外",T201)))</formula>
    </cfRule>
  </conditionalFormatting>
  <conditionalFormatting sqref="T201">
    <cfRule type="containsText" dxfId="1679" priority="43" operator="containsText" text="－">
      <formula>NOT(ISERROR(SEARCH("－",T201)))</formula>
    </cfRule>
  </conditionalFormatting>
  <conditionalFormatting sqref="Y201:Z201 AB201">
    <cfRule type="containsText" dxfId="1678" priority="38" operator="containsText" text="退">
      <formula>NOT(ISERROR(SEARCH("退",Y201)))</formula>
    </cfRule>
    <cfRule type="containsText" dxfId="1677" priority="39" operator="containsText" text="入">
      <formula>NOT(ISERROR(SEARCH("入",Y201)))</formula>
    </cfRule>
    <cfRule type="containsText" dxfId="1676" priority="40" operator="containsText" text="入,退">
      <formula>NOT(ISERROR(SEARCH("入,退",Y201)))</formula>
    </cfRule>
    <cfRule type="containsText" dxfId="1675" priority="41" operator="containsText" text="入,退">
      <formula>NOT(ISERROR(SEARCH("入,退",Y201)))</formula>
    </cfRule>
    <cfRule type="cellIs" dxfId="1674" priority="42" operator="equal">
      <formula>"休"</formula>
    </cfRule>
  </conditionalFormatting>
  <conditionalFormatting sqref="Y201:Z201 AB201">
    <cfRule type="containsText" dxfId="1673" priority="37" operator="containsText" text="外">
      <formula>NOT(ISERROR(SEARCH("外",Y201)))</formula>
    </cfRule>
  </conditionalFormatting>
  <conditionalFormatting sqref="Y201:Z201 AB201">
    <cfRule type="containsText" dxfId="1672" priority="36" operator="containsText" text="－">
      <formula>NOT(ISERROR(SEARCH("－",Y201)))</formula>
    </cfRule>
  </conditionalFormatting>
  <conditionalFormatting sqref="AA201">
    <cfRule type="containsText" dxfId="1671" priority="31" operator="containsText" text="退">
      <formula>NOT(ISERROR(SEARCH("退",AA201)))</formula>
    </cfRule>
    <cfRule type="containsText" dxfId="1670" priority="32" operator="containsText" text="入">
      <formula>NOT(ISERROR(SEARCH("入",AA201)))</formula>
    </cfRule>
    <cfRule type="containsText" dxfId="1669" priority="33" operator="containsText" text="入,退">
      <formula>NOT(ISERROR(SEARCH("入,退",AA201)))</formula>
    </cfRule>
    <cfRule type="containsText" dxfId="1668" priority="34" operator="containsText" text="入,退">
      <formula>NOT(ISERROR(SEARCH("入,退",AA201)))</formula>
    </cfRule>
    <cfRule type="cellIs" dxfId="1667" priority="35" operator="equal">
      <formula>"休"</formula>
    </cfRule>
  </conditionalFormatting>
  <conditionalFormatting sqref="AA201">
    <cfRule type="containsText" dxfId="1666" priority="30" operator="containsText" text="外">
      <formula>NOT(ISERROR(SEARCH("外",AA201)))</formula>
    </cfRule>
  </conditionalFormatting>
  <conditionalFormatting sqref="AA201">
    <cfRule type="containsText" dxfId="1665" priority="29" operator="containsText" text="－">
      <formula>NOT(ISERROR(SEARCH("－",AA201)))</formula>
    </cfRule>
  </conditionalFormatting>
  <conditionalFormatting sqref="F199:G199">
    <cfRule type="containsText" dxfId="1664" priority="24" operator="containsText" text="退">
      <formula>NOT(ISERROR(SEARCH("退",F199)))</formula>
    </cfRule>
    <cfRule type="containsText" dxfId="1663" priority="25" operator="containsText" text="入">
      <formula>NOT(ISERROR(SEARCH("入",F199)))</formula>
    </cfRule>
    <cfRule type="containsText" dxfId="1662" priority="26" operator="containsText" text="入,退">
      <formula>NOT(ISERROR(SEARCH("入,退",F199)))</formula>
    </cfRule>
    <cfRule type="containsText" dxfId="1661" priority="27" operator="containsText" text="入,退">
      <formula>NOT(ISERROR(SEARCH("入,退",F199)))</formula>
    </cfRule>
    <cfRule type="cellIs" dxfId="1660" priority="28" operator="equal">
      <formula>"休"</formula>
    </cfRule>
  </conditionalFormatting>
  <conditionalFormatting sqref="F199:G199">
    <cfRule type="containsText" dxfId="1659" priority="23" operator="containsText" text="外">
      <formula>NOT(ISERROR(SEARCH("外",F199)))</formula>
    </cfRule>
  </conditionalFormatting>
  <conditionalFormatting sqref="F199:G199">
    <cfRule type="containsText" dxfId="1658" priority="22" operator="containsText" text="－">
      <formula>NOT(ISERROR(SEARCH("－",F199)))</formula>
    </cfRule>
  </conditionalFormatting>
  <conditionalFormatting sqref="H197 H200:H201">
    <cfRule type="containsText" dxfId="1657" priority="17" operator="containsText" text="退">
      <formula>NOT(ISERROR(SEARCH("退",H197)))</formula>
    </cfRule>
    <cfRule type="containsText" dxfId="1656" priority="18" operator="containsText" text="入">
      <formula>NOT(ISERROR(SEARCH("入",H197)))</formula>
    </cfRule>
    <cfRule type="containsText" dxfId="1655" priority="19" operator="containsText" text="入,退">
      <formula>NOT(ISERROR(SEARCH("入,退",H197)))</formula>
    </cfRule>
    <cfRule type="containsText" dxfId="1654" priority="20" operator="containsText" text="入,退">
      <formula>NOT(ISERROR(SEARCH("入,退",H197)))</formula>
    </cfRule>
    <cfRule type="cellIs" dxfId="1653" priority="21" operator="equal">
      <formula>"休"</formula>
    </cfRule>
  </conditionalFormatting>
  <conditionalFormatting sqref="H197 H200:H201">
    <cfRule type="containsText" dxfId="1652" priority="16" operator="containsText" text="外">
      <formula>NOT(ISERROR(SEARCH("外",H197)))</formula>
    </cfRule>
  </conditionalFormatting>
  <conditionalFormatting sqref="H197 H200:H201">
    <cfRule type="containsText" dxfId="1651" priority="15" operator="containsText" text="－">
      <formula>NOT(ISERROR(SEARCH("－",H197)))</formula>
    </cfRule>
  </conditionalFormatting>
  <conditionalFormatting sqref="H198">
    <cfRule type="containsText" dxfId="1650" priority="10" operator="containsText" text="退">
      <formula>NOT(ISERROR(SEARCH("退",H198)))</formula>
    </cfRule>
    <cfRule type="containsText" dxfId="1649" priority="11" operator="containsText" text="入">
      <formula>NOT(ISERROR(SEARCH("入",H198)))</formula>
    </cfRule>
    <cfRule type="containsText" dxfId="1648" priority="12" operator="containsText" text="入,退">
      <formula>NOT(ISERROR(SEARCH("入,退",H198)))</formula>
    </cfRule>
    <cfRule type="containsText" dxfId="1647" priority="13" operator="containsText" text="入,退">
      <formula>NOT(ISERROR(SEARCH("入,退",H198)))</formula>
    </cfRule>
    <cfRule type="cellIs" dxfId="1646" priority="14" operator="equal">
      <formula>"休"</formula>
    </cfRule>
  </conditionalFormatting>
  <conditionalFormatting sqref="H198">
    <cfRule type="containsText" dxfId="1645" priority="9" operator="containsText" text="外">
      <formula>NOT(ISERROR(SEARCH("外",H198)))</formula>
    </cfRule>
  </conditionalFormatting>
  <conditionalFormatting sqref="H198">
    <cfRule type="containsText" dxfId="1644" priority="8" operator="containsText" text="－">
      <formula>NOT(ISERROR(SEARCH("－",H198)))</formula>
    </cfRule>
  </conditionalFormatting>
  <conditionalFormatting sqref="H199">
    <cfRule type="containsText" dxfId="1643" priority="3" operator="containsText" text="退">
      <formula>NOT(ISERROR(SEARCH("退",H199)))</formula>
    </cfRule>
    <cfRule type="containsText" dxfId="1642" priority="4" operator="containsText" text="入">
      <formula>NOT(ISERROR(SEARCH("入",H199)))</formula>
    </cfRule>
    <cfRule type="containsText" dxfId="1641" priority="5" operator="containsText" text="入,退">
      <formula>NOT(ISERROR(SEARCH("入,退",H199)))</formula>
    </cfRule>
    <cfRule type="containsText" dxfId="1640" priority="6" operator="containsText" text="入,退">
      <formula>NOT(ISERROR(SEARCH("入,退",H199)))</formula>
    </cfRule>
    <cfRule type="cellIs" dxfId="1639" priority="7" operator="equal">
      <formula>"休"</formula>
    </cfRule>
  </conditionalFormatting>
  <conditionalFormatting sqref="H199">
    <cfRule type="containsText" dxfId="1638" priority="2" operator="containsText" text="外">
      <formula>NOT(ISERROR(SEARCH("外",H199)))</formula>
    </cfRule>
  </conditionalFormatting>
  <conditionalFormatting sqref="H199">
    <cfRule type="containsText" dxfId="1637"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topLeftCell="C3" zoomScaleNormal="100" zoomScaleSheetLayoutView="100" workbookViewId="0">
      <selection activeCell="Q3" sqref="Q3"/>
    </sheetView>
  </sheetViews>
  <sheetFormatPr defaultColWidth="9" defaultRowHeight="13.5"/>
  <cols>
    <col min="1" max="1" width="3.625" style="1455" customWidth="1"/>
    <col min="2" max="2" width="11" style="1453" customWidth="1"/>
    <col min="3" max="33" width="3.75" style="1453" customWidth="1"/>
    <col min="34" max="34" width="11.125" style="1455" customWidth="1"/>
    <col min="35" max="35" width="8.5" style="1453" bestFit="1" customWidth="1"/>
    <col min="36" max="37" width="9" style="1455"/>
    <col min="38" max="38" width="9" style="1457"/>
    <col min="39" max="16384" width="9" style="1455"/>
  </cols>
  <sheetData>
    <row r="1" spans="2:38" ht="19.5" thickBot="1">
      <c r="B1" s="1452" t="s">
        <v>2022</v>
      </c>
      <c r="M1" s="1454"/>
      <c r="AI1" s="1456"/>
    </row>
    <row r="2" spans="2:38" ht="13.5" customHeight="1" thickBot="1">
      <c r="Q2" s="1455"/>
      <c r="S2" s="1458"/>
      <c r="T2" s="1459"/>
      <c r="U2" s="3435" t="s">
        <v>847</v>
      </c>
      <c r="V2" s="3436"/>
      <c r="W2" s="3435" t="s">
        <v>838</v>
      </c>
      <c r="X2" s="3436"/>
      <c r="Y2" s="3437" t="s">
        <v>839</v>
      </c>
      <c r="Z2" s="3438"/>
      <c r="AB2" s="3439" t="s">
        <v>2160</v>
      </c>
      <c r="AC2" s="3440"/>
      <c r="AD2" s="3440"/>
      <c r="AE2" s="3440"/>
      <c r="AF2" s="3440"/>
      <c r="AG2" s="3440"/>
      <c r="AH2" s="1460" t="str">
        <f>IF(AND(AH3="未達成",Y3&lt;0.285),"未達成","達成")</f>
        <v>未達成</v>
      </c>
      <c r="AI2" s="1455"/>
    </row>
    <row r="3" spans="2:38" ht="13.5" customHeight="1" thickBot="1">
      <c r="B3" s="3441" t="s">
        <v>840</v>
      </c>
      <c r="C3" s="3441"/>
      <c r="D3" s="3441"/>
      <c r="E3" s="3441"/>
      <c r="F3" s="1453" t="s">
        <v>2161</v>
      </c>
      <c r="G3" s="1461" t="str">
        <f>入力シート!C10</f>
        <v>県道博多天神線排水性舗装工事（第２工区）</v>
      </c>
      <c r="H3" s="1461"/>
      <c r="I3" s="1462"/>
      <c r="J3" s="1461"/>
      <c r="K3" s="1461"/>
      <c r="L3" s="1461"/>
      <c r="M3" s="1461"/>
      <c r="N3" s="1461"/>
      <c r="O3" s="1461"/>
      <c r="P3" s="1461"/>
      <c r="R3" s="1455"/>
      <c r="S3" s="3442" t="s">
        <v>841</v>
      </c>
      <c r="T3" s="3443"/>
      <c r="U3" s="3444">
        <f>+AI12+AI28+AI44+AI60+AI76+AI92+AI108+AI124+AI140+AI156+AI172+AI188+AI204+AI220+AI236+AI252+AI268+AI284+AI300+AI316+AI332</f>
        <v>149</v>
      </c>
      <c r="V3" s="3445"/>
      <c r="W3" s="3444">
        <f>AI13+AI29+AI45+AI61+AI77+AI93+AI109+AI125+AI141+AI157+AI173+AI189+AI205+AI221+AI237+AI253+AI269+AI285+AI301+AI317+AI333</f>
        <v>0</v>
      </c>
      <c r="X3" s="3446"/>
      <c r="Y3" s="3447">
        <f>ROUNDDOWN(W3/U3,3)</f>
        <v>0</v>
      </c>
      <c r="Z3" s="3448"/>
      <c r="AB3" s="3449" t="s">
        <v>2162</v>
      </c>
      <c r="AC3" s="3450"/>
      <c r="AD3" s="3450"/>
      <c r="AE3" s="3450"/>
      <c r="AF3" s="3450"/>
      <c r="AG3" s="3450"/>
      <c r="AH3" s="1463" t="str">
        <f>IF(COUNTIF(AL10:AL337,"NG")&gt;=1,"未達成","達成")</f>
        <v>未達成</v>
      </c>
      <c r="AI3" s="1455"/>
      <c r="AJ3" s="1464"/>
    </row>
    <row r="4" spans="2:38" ht="13.5" customHeight="1" thickBot="1">
      <c r="B4" s="3441" t="s">
        <v>842</v>
      </c>
      <c r="C4" s="3441"/>
      <c r="D4" s="3441"/>
      <c r="E4" s="3441"/>
      <c r="F4" s="1453" t="s">
        <v>2161</v>
      </c>
      <c r="G4" s="3467">
        <f>入力シート!C14</f>
        <v>45840</v>
      </c>
      <c r="H4" s="3468"/>
      <c r="I4" s="3468"/>
      <c r="J4" s="3469"/>
      <c r="R4" s="1455"/>
      <c r="S4" s="3470" t="s">
        <v>843</v>
      </c>
      <c r="T4" s="3471"/>
      <c r="U4" s="3472">
        <f>+U3</f>
        <v>149</v>
      </c>
      <c r="V4" s="3473"/>
      <c r="W4" s="3472">
        <f>+AI15+AI31+AI47+AI63+AI79+AI95+AI111+AI127+AI143+AI159+AI175+AI191+AI207+AI223+AI239+AI255+AI271+AI287+AI303+AI319+AI335</f>
        <v>0</v>
      </c>
      <c r="X4" s="3474"/>
      <c r="Y4" s="3475">
        <f>ROUNDDOWN(W4/U4,3)</f>
        <v>0</v>
      </c>
      <c r="Z4" s="3476"/>
      <c r="AB4" s="3439" t="s">
        <v>2163</v>
      </c>
      <c r="AC4" s="3440"/>
      <c r="AD4" s="3440"/>
      <c r="AE4" s="3440"/>
      <c r="AF4" s="3440"/>
      <c r="AG4" s="3440"/>
      <c r="AH4" s="1460" t="str">
        <f>IF(AND(AH5="未達成",Y4&lt;0.285),"未達成","達成")</f>
        <v>未達成</v>
      </c>
      <c r="AI4" s="1465"/>
      <c r="AK4" s="1464"/>
    </row>
    <row r="5" spans="2:38" ht="13.5" customHeight="1" thickTop="1" thickBot="1">
      <c r="B5" s="3457" t="s">
        <v>844</v>
      </c>
      <c r="C5" s="3457"/>
      <c r="D5" s="3457"/>
      <c r="E5" s="3457"/>
      <c r="F5" s="1453" t="s">
        <v>2029</v>
      </c>
      <c r="G5" s="3458">
        <f>入力シート!C15</f>
        <v>45988</v>
      </c>
      <c r="H5" s="3458"/>
      <c r="I5" s="3458"/>
      <c r="J5" s="3458"/>
      <c r="L5" s="3459" t="s">
        <v>845</v>
      </c>
      <c r="M5" s="3459"/>
      <c r="N5" s="3459"/>
      <c r="O5" s="1453" t="s">
        <v>2029</v>
      </c>
      <c r="P5" s="3460">
        <f>+G5-G4+1</f>
        <v>149</v>
      </c>
      <c r="Q5" s="3461"/>
      <c r="R5" s="3461"/>
      <c r="S5" s="3462" t="s">
        <v>2023</v>
      </c>
      <c r="T5" s="3463"/>
      <c r="U5" s="3464">
        <f>AI18+AI34+AI50+AI66+AI82+AI98+AI114+AI130+AI146+AI162+AI178+AI194+AI210+AI226+AI242+AI258+AI274+AI290+AI306+AI322+AI338+AI20+AI36+AI52+AI68+AI84+AI100+AI116+AI132+AI148+AI164+AI180+AI196+AI212+AI228+AI244+AI260+AI276+AI292+AI308+AI324+AI340</f>
        <v>10</v>
      </c>
      <c r="V5" s="3464"/>
      <c r="W5" s="3464">
        <f>AI19+AI35+AI51+AI67+AI83+AI99+AI115+AI131+AI147+AI163+AI179+AI195+AI211+AI227+AI243+AI259+AI275+AI291+AI307+AI323+AI339+AI21+AI37+AI53+AI69+AI85+AI101+AI117+AI133+AI149+AI165+AI181+AI197+AI213+AI229+AI245+AI261+AI277+AI293+AI309+AI325+AI341</f>
        <v>0</v>
      </c>
      <c r="X5" s="3464"/>
      <c r="Y5" s="3465">
        <f>ROUNDDOWN(W5/U5,3)</f>
        <v>0</v>
      </c>
      <c r="Z5" s="3466"/>
      <c r="AA5" s="1466"/>
      <c r="AB5" s="3449" t="s">
        <v>2164</v>
      </c>
      <c r="AC5" s="3450"/>
      <c r="AD5" s="3450"/>
      <c r="AE5" s="3450"/>
      <c r="AF5" s="3450"/>
      <c r="AG5" s="3450"/>
      <c r="AH5" s="1463" t="str">
        <f>IF(COUNTIF(AI10:AI339,"NG")&gt;=1,"未達成","達成")</f>
        <v>未達成</v>
      </c>
      <c r="AI5" s="1465"/>
      <c r="AK5" s="1464"/>
    </row>
    <row r="6" spans="2:38" ht="18" customHeight="1">
      <c r="B6" s="1467"/>
      <c r="C6" s="1467"/>
      <c r="D6" s="1467"/>
      <c r="E6" s="1467"/>
      <c r="G6" s="1468"/>
      <c r="H6" s="1468"/>
      <c r="I6" s="1468"/>
      <c r="J6" s="1468"/>
      <c r="K6" s="1469"/>
      <c r="L6" s="1470"/>
      <c r="M6" s="1470"/>
      <c r="N6" s="1470"/>
      <c r="P6" s="1471"/>
      <c r="Q6" s="1471"/>
      <c r="R6" s="1471"/>
      <c r="AA6" s="1466"/>
      <c r="AB6" s="1472"/>
      <c r="AC6" s="1472"/>
      <c r="AD6" s="1472"/>
      <c r="AE6" s="1472"/>
      <c r="AF6" s="1472"/>
      <c r="AG6" s="1472"/>
      <c r="AH6" s="1472"/>
      <c r="AI6" s="1465"/>
      <c r="AK6" s="1464"/>
    </row>
    <row r="7" spans="2:38" ht="13.5" hidden="1" customHeight="1">
      <c r="C7" s="1455">
        <f>YEAR(G4)</f>
        <v>2025</v>
      </c>
      <c r="D7" s="1455">
        <f>MONTH(G4)</f>
        <v>7</v>
      </c>
      <c r="E7" s="1455"/>
      <c r="F7" s="1473">
        <f>DATE(C7,D7,1)</f>
        <v>45839</v>
      </c>
      <c r="W7" s="1474"/>
      <c r="X7" s="1474"/>
      <c r="Y7" s="1474"/>
      <c r="Z7" s="1474"/>
      <c r="AA7" s="1474"/>
      <c r="AB7" s="1474"/>
      <c r="AC7" s="1474"/>
      <c r="AD7" s="1474"/>
      <c r="AE7" s="1474"/>
      <c r="AF7" s="1474"/>
      <c r="AG7" s="1474"/>
    </row>
    <row r="8" spans="2:38" ht="13.5" customHeight="1">
      <c r="B8" s="1475" t="s">
        <v>1986</v>
      </c>
      <c r="C8" s="3452">
        <f>C9</f>
        <v>45839</v>
      </c>
      <c r="D8" s="3452"/>
      <c r="E8" s="3452"/>
      <c r="F8" s="3452"/>
      <c r="G8" s="3452"/>
      <c r="H8" s="3452"/>
      <c r="I8" s="3452"/>
      <c r="J8" s="3452"/>
      <c r="K8" s="3452"/>
      <c r="L8" s="3452"/>
      <c r="M8" s="3452"/>
      <c r="N8" s="3452"/>
      <c r="O8" s="3452"/>
      <c r="P8" s="3452"/>
      <c r="Q8" s="3452"/>
      <c r="R8" s="3452"/>
      <c r="S8" s="3452"/>
      <c r="T8" s="3452"/>
      <c r="U8" s="3452"/>
      <c r="V8" s="3452"/>
      <c r="W8" s="3452"/>
      <c r="X8" s="3452"/>
      <c r="Y8" s="3452"/>
      <c r="Z8" s="3452"/>
      <c r="AA8" s="3452"/>
      <c r="AB8" s="3452"/>
      <c r="AC8" s="3452"/>
      <c r="AD8" s="3452"/>
      <c r="AE8" s="3452"/>
      <c r="AF8" s="3452"/>
      <c r="AG8" s="3452"/>
      <c r="AH8" s="3452"/>
      <c r="AI8" s="3453"/>
    </row>
    <row r="9" spans="2:38" hidden="1">
      <c r="B9" s="1476"/>
      <c r="C9" s="1477">
        <f>DATE($C7,$D7,1)</f>
        <v>45839</v>
      </c>
      <c r="D9" s="1478">
        <f>C9+1</f>
        <v>45840</v>
      </c>
      <c r="E9" s="1478">
        <f t="shared" ref="E9:AG9" si="0">D9+1</f>
        <v>45841</v>
      </c>
      <c r="F9" s="1478">
        <f t="shared" si="0"/>
        <v>45842</v>
      </c>
      <c r="G9" s="1478">
        <f t="shared" si="0"/>
        <v>45843</v>
      </c>
      <c r="H9" s="1478">
        <f t="shared" si="0"/>
        <v>45844</v>
      </c>
      <c r="I9" s="1478">
        <f t="shared" si="0"/>
        <v>45845</v>
      </c>
      <c r="J9" s="1478">
        <f t="shared" si="0"/>
        <v>45846</v>
      </c>
      <c r="K9" s="1478">
        <f t="shared" si="0"/>
        <v>45847</v>
      </c>
      <c r="L9" s="1478">
        <f t="shared" si="0"/>
        <v>45848</v>
      </c>
      <c r="M9" s="1478">
        <f t="shared" si="0"/>
        <v>45849</v>
      </c>
      <c r="N9" s="1478">
        <f t="shared" si="0"/>
        <v>45850</v>
      </c>
      <c r="O9" s="1478">
        <f t="shared" si="0"/>
        <v>45851</v>
      </c>
      <c r="P9" s="1478">
        <f t="shared" si="0"/>
        <v>45852</v>
      </c>
      <c r="Q9" s="1478">
        <f t="shared" si="0"/>
        <v>45853</v>
      </c>
      <c r="R9" s="1478">
        <f t="shared" si="0"/>
        <v>45854</v>
      </c>
      <c r="S9" s="1478">
        <f t="shared" si="0"/>
        <v>45855</v>
      </c>
      <c r="T9" s="1478">
        <f t="shared" si="0"/>
        <v>45856</v>
      </c>
      <c r="U9" s="1478">
        <f t="shared" si="0"/>
        <v>45857</v>
      </c>
      <c r="V9" s="1478">
        <f t="shared" si="0"/>
        <v>45858</v>
      </c>
      <c r="W9" s="1478">
        <f t="shared" si="0"/>
        <v>45859</v>
      </c>
      <c r="X9" s="1478">
        <f t="shared" si="0"/>
        <v>45860</v>
      </c>
      <c r="Y9" s="1478">
        <f t="shared" si="0"/>
        <v>45861</v>
      </c>
      <c r="Z9" s="1478">
        <f t="shared" si="0"/>
        <v>45862</v>
      </c>
      <c r="AA9" s="1478">
        <f t="shared" si="0"/>
        <v>45863</v>
      </c>
      <c r="AB9" s="1478">
        <f t="shared" si="0"/>
        <v>45864</v>
      </c>
      <c r="AC9" s="1478">
        <f t="shared" si="0"/>
        <v>45865</v>
      </c>
      <c r="AD9" s="1478">
        <f t="shared" si="0"/>
        <v>45866</v>
      </c>
      <c r="AE9" s="1478">
        <f t="shared" si="0"/>
        <v>45867</v>
      </c>
      <c r="AF9" s="1478">
        <f t="shared" si="0"/>
        <v>45868</v>
      </c>
      <c r="AG9" s="1478">
        <f t="shared" si="0"/>
        <v>45869</v>
      </c>
      <c r="AH9" s="1479"/>
      <c r="AI9" s="1480"/>
    </row>
    <row r="10" spans="2:38">
      <c r="B10" s="1476" t="s">
        <v>1990</v>
      </c>
      <c r="C10" s="1481" t="str">
        <f>IF(C9&gt;=G4,C9,"")</f>
        <v/>
      </c>
      <c r="D10" s="1482">
        <f>IF(D9&lt;$G4,"",IF(C9=EOMONTH(DATE($C7,$D7,1),0),"",IF(C9="","",C9+1)))</f>
        <v>45840</v>
      </c>
      <c r="E10" s="1482">
        <f t="shared" ref="E10:AE10" si="1">IF(E9&lt;$G4,"",IF(D9=EOMONTH(DATE($C7,$D7,1),0),"",IF(D9="","",D9+1)))</f>
        <v>45841</v>
      </c>
      <c r="F10" s="1482">
        <f t="shared" si="1"/>
        <v>45842</v>
      </c>
      <c r="G10" s="1482">
        <f t="shared" si="1"/>
        <v>45843</v>
      </c>
      <c r="H10" s="1482">
        <f t="shared" si="1"/>
        <v>45844</v>
      </c>
      <c r="I10" s="1482">
        <f t="shared" si="1"/>
        <v>45845</v>
      </c>
      <c r="J10" s="1482">
        <f t="shared" si="1"/>
        <v>45846</v>
      </c>
      <c r="K10" s="1482">
        <f t="shared" si="1"/>
        <v>45847</v>
      </c>
      <c r="L10" s="1482">
        <f>IF(L9&lt;$G4,"",IF(K9=EOMONTH(DATE($C7,$D7,1),0),"",IF(K9="","",K9+1)))</f>
        <v>45848</v>
      </c>
      <c r="M10" s="1482">
        <f>IF(M9&lt;$G4,"",IF(L9=EOMONTH(DATE($C7,$D7,1),0),"",IF(L9="","",L9+1)))</f>
        <v>45849</v>
      </c>
      <c r="N10" s="1482">
        <f t="shared" si="1"/>
        <v>45850</v>
      </c>
      <c r="O10" s="1482">
        <f t="shared" si="1"/>
        <v>45851</v>
      </c>
      <c r="P10" s="1482">
        <f t="shared" si="1"/>
        <v>45852</v>
      </c>
      <c r="Q10" s="1482">
        <f t="shared" si="1"/>
        <v>45853</v>
      </c>
      <c r="R10" s="1482">
        <f t="shared" si="1"/>
        <v>45854</v>
      </c>
      <c r="S10" s="1482">
        <f t="shared" si="1"/>
        <v>45855</v>
      </c>
      <c r="T10" s="1482">
        <f t="shared" si="1"/>
        <v>45856</v>
      </c>
      <c r="U10" s="1482">
        <f t="shared" si="1"/>
        <v>45857</v>
      </c>
      <c r="V10" s="1482">
        <f t="shared" si="1"/>
        <v>45858</v>
      </c>
      <c r="W10" s="1482">
        <f t="shared" si="1"/>
        <v>45859</v>
      </c>
      <c r="X10" s="1482">
        <f t="shared" si="1"/>
        <v>45860</v>
      </c>
      <c r="Y10" s="1482">
        <f t="shared" si="1"/>
        <v>45861</v>
      </c>
      <c r="Z10" s="1482">
        <f t="shared" si="1"/>
        <v>45862</v>
      </c>
      <c r="AA10" s="1482">
        <f t="shared" si="1"/>
        <v>45863</v>
      </c>
      <c r="AB10" s="1482">
        <f t="shared" si="1"/>
        <v>45864</v>
      </c>
      <c r="AC10" s="1482">
        <f t="shared" si="1"/>
        <v>45865</v>
      </c>
      <c r="AD10" s="1482">
        <f t="shared" si="1"/>
        <v>45866</v>
      </c>
      <c r="AE10" s="1482">
        <f t="shared" si="1"/>
        <v>45867</v>
      </c>
      <c r="AF10" s="1482">
        <f>IF(AF9&lt;$G4,"",IF(AE9=EOMONTH(DATE($C7,$D7,1),0),"",IF(AE10="","",AE10+1)))</f>
        <v>45868</v>
      </c>
      <c r="AG10" s="1482">
        <f>IF(AG9&lt;$G4,"",IF(AF10=EOMONTH(DATE($C7,$D7,1),0),"",IF(AF10="","",AF10+1)))</f>
        <v>45869</v>
      </c>
      <c r="AH10" s="1483" t="s">
        <v>2024</v>
      </c>
      <c r="AI10" s="1484">
        <f>+COUNTIFS(C11:AG11,"土",C12:AG12,"")+COUNTIFS(C11:AG11,"日",C12:AG12,"")</f>
        <v>8</v>
      </c>
    </row>
    <row r="11" spans="2:38">
      <c r="B11" s="1476" t="s">
        <v>846</v>
      </c>
      <c r="C11" s="1485" t="str">
        <f>IFERROR(TEXT(WEEKDAY(+C10),"aaa"),"")</f>
        <v/>
      </c>
      <c r="D11" s="1485" t="str">
        <f t="shared" ref="D11:AG11" si="2">IFERROR(TEXT(WEEKDAY(+D10),"aaa"),"")</f>
        <v>水</v>
      </c>
      <c r="E11" s="1485" t="str">
        <f t="shared" si="2"/>
        <v>木</v>
      </c>
      <c r="F11" s="1485" t="str">
        <f t="shared" si="2"/>
        <v>金</v>
      </c>
      <c r="G11" s="1485" t="str">
        <f t="shared" si="2"/>
        <v>土</v>
      </c>
      <c r="H11" s="1485" t="str">
        <f>IFERROR(TEXT(WEEKDAY(+H10),"aaa"),"")</f>
        <v>日</v>
      </c>
      <c r="I11" s="1485" t="str">
        <f t="shared" si="2"/>
        <v>月</v>
      </c>
      <c r="J11" s="1485" t="str">
        <f t="shared" si="2"/>
        <v>火</v>
      </c>
      <c r="K11" s="1485" t="str">
        <f t="shared" si="2"/>
        <v>水</v>
      </c>
      <c r="L11" s="1485" t="str">
        <f t="shared" si="2"/>
        <v>木</v>
      </c>
      <c r="M11" s="1485" t="str">
        <f t="shared" si="2"/>
        <v>金</v>
      </c>
      <c r="N11" s="1485" t="str">
        <f t="shared" si="2"/>
        <v>土</v>
      </c>
      <c r="O11" s="1485" t="str">
        <f t="shared" si="2"/>
        <v>日</v>
      </c>
      <c r="P11" s="1485" t="str">
        <f t="shared" si="2"/>
        <v>月</v>
      </c>
      <c r="Q11" s="1485" t="str">
        <f t="shared" si="2"/>
        <v>火</v>
      </c>
      <c r="R11" s="1485" t="str">
        <f t="shared" si="2"/>
        <v>水</v>
      </c>
      <c r="S11" s="1485" t="str">
        <f t="shared" si="2"/>
        <v>木</v>
      </c>
      <c r="T11" s="1485" t="str">
        <f t="shared" si="2"/>
        <v>金</v>
      </c>
      <c r="U11" s="1485" t="str">
        <f t="shared" si="2"/>
        <v>土</v>
      </c>
      <c r="V11" s="1485" t="str">
        <f t="shared" si="2"/>
        <v>日</v>
      </c>
      <c r="W11" s="1485" t="str">
        <f t="shared" si="2"/>
        <v>月</v>
      </c>
      <c r="X11" s="1485" t="str">
        <f t="shared" si="2"/>
        <v>火</v>
      </c>
      <c r="Y11" s="1485" t="str">
        <f t="shared" si="2"/>
        <v>水</v>
      </c>
      <c r="Z11" s="1485" t="str">
        <f t="shared" si="2"/>
        <v>木</v>
      </c>
      <c r="AA11" s="1485" t="str">
        <f t="shared" si="2"/>
        <v>金</v>
      </c>
      <c r="AB11" s="1485" t="str">
        <f t="shared" si="2"/>
        <v>土</v>
      </c>
      <c r="AC11" s="1485" t="str">
        <f t="shared" si="2"/>
        <v>日</v>
      </c>
      <c r="AD11" s="1485" t="str">
        <f t="shared" si="2"/>
        <v>月</v>
      </c>
      <c r="AE11" s="1485" t="str">
        <f t="shared" si="2"/>
        <v>火</v>
      </c>
      <c r="AF11" s="1485" t="str">
        <f t="shared" si="2"/>
        <v>水</v>
      </c>
      <c r="AG11" s="1485" t="str">
        <f t="shared" si="2"/>
        <v>木</v>
      </c>
      <c r="AH11" s="1483" t="s">
        <v>2025</v>
      </c>
      <c r="AI11" s="1484">
        <f>+COUNTIF(C12:AG12,"夏休")+COUNTIF(C12:AG12,"冬休")+COUNTIF(C12:AG12,"中止")</f>
        <v>0</v>
      </c>
      <c r="AJ11" s="1486"/>
    </row>
    <row r="12" spans="2:38" ht="13.5" customHeight="1">
      <c r="B12" s="3454" t="s">
        <v>1994</v>
      </c>
      <c r="C12" s="3456"/>
      <c r="D12" s="3451"/>
      <c r="E12" s="3451"/>
      <c r="F12" s="3451"/>
      <c r="G12" s="3451"/>
      <c r="H12" s="3451"/>
      <c r="I12" s="3451"/>
      <c r="J12" s="3451"/>
      <c r="K12" s="3451"/>
      <c r="L12" s="3451"/>
      <c r="M12" s="3451"/>
      <c r="N12" s="3451"/>
      <c r="O12" s="3451"/>
      <c r="P12" s="3451"/>
      <c r="Q12" s="3451"/>
      <c r="R12" s="3451"/>
      <c r="S12" s="3451"/>
      <c r="T12" s="3451"/>
      <c r="U12" s="3451"/>
      <c r="V12" s="3451"/>
      <c r="W12" s="3451"/>
      <c r="X12" s="3451"/>
      <c r="Y12" s="3451"/>
      <c r="Z12" s="3451"/>
      <c r="AA12" s="3451"/>
      <c r="AB12" s="3451"/>
      <c r="AC12" s="3451"/>
      <c r="AD12" s="3451"/>
      <c r="AE12" s="3451"/>
      <c r="AF12" s="3451"/>
      <c r="AG12" s="3478"/>
      <c r="AH12" s="1487" t="s">
        <v>847</v>
      </c>
      <c r="AI12" s="1488">
        <f>COUNT(C10:AG10)-AI11</f>
        <v>30</v>
      </c>
      <c r="AJ12" s="1486"/>
    </row>
    <row r="13" spans="2:38" ht="13.5" customHeight="1">
      <c r="B13" s="3455"/>
      <c r="C13" s="3456"/>
      <c r="D13" s="3451"/>
      <c r="E13" s="3451"/>
      <c r="F13" s="3451"/>
      <c r="G13" s="3451"/>
      <c r="H13" s="3451"/>
      <c r="I13" s="3451"/>
      <c r="J13" s="3451"/>
      <c r="K13" s="3451"/>
      <c r="L13" s="3451"/>
      <c r="M13" s="3451"/>
      <c r="N13" s="3451"/>
      <c r="O13" s="3451"/>
      <c r="P13" s="3451"/>
      <c r="Q13" s="3451"/>
      <c r="R13" s="3451"/>
      <c r="S13" s="3451"/>
      <c r="T13" s="3451"/>
      <c r="U13" s="3451"/>
      <c r="V13" s="3451"/>
      <c r="W13" s="3451"/>
      <c r="X13" s="3451"/>
      <c r="Y13" s="3451"/>
      <c r="Z13" s="3451"/>
      <c r="AA13" s="3451"/>
      <c r="AB13" s="3451"/>
      <c r="AC13" s="3451"/>
      <c r="AD13" s="3451"/>
      <c r="AE13" s="3451"/>
      <c r="AF13" s="3451"/>
      <c r="AG13" s="3478"/>
      <c r="AH13" s="1487" t="s">
        <v>848</v>
      </c>
      <c r="AI13" s="1488">
        <f>+COUNTIF(C14:AG15,"休")</f>
        <v>0</v>
      </c>
      <c r="AJ13" s="1489" t="str">
        <f>IF(AI14&gt;0.285,"",IF(AI13&lt;AI10,"←計画日数が足りません",""))</f>
        <v>←計画日数が足りません</v>
      </c>
    </row>
    <row r="14" spans="2:38" ht="13.5" customHeight="1">
      <c r="B14" s="3479" t="s">
        <v>841</v>
      </c>
      <c r="C14" s="3480"/>
      <c r="D14" s="3477"/>
      <c r="E14" s="3477"/>
      <c r="F14" s="3477"/>
      <c r="G14" s="3477"/>
      <c r="H14" s="3477"/>
      <c r="I14" s="3477"/>
      <c r="J14" s="3477"/>
      <c r="K14" s="3477"/>
      <c r="L14" s="3477"/>
      <c r="M14" s="3477"/>
      <c r="N14" s="3477"/>
      <c r="O14" s="3477"/>
      <c r="P14" s="3477"/>
      <c r="Q14" s="3477"/>
      <c r="R14" s="3477"/>
      <c r="S14" s="3477"/>
      <c r="T14" s="3477"/>
      <c r="U14" s="3477"/>
      <c r="V14" s="3477"/>
      <c r="W14" s="3477"/>
      <c r="X14" s="3477"/>
      <c r="Y14" s="3477"/>
      <c r="Z14" s="3477"/>
      <c r="AA14" s="3477"/>
      <c r="AB14" s="3477"/>
      <c r="AC14" s="3477"/>
      <c r="AD14" s="3477"/>
      <c r="AE14" s="3477"/>
      <c r="AF14" s="3477"/>
      <c r="AG14" s="3483"/>
      <c r="AH14" s="1487" t="s">
        <v>849</v>
      </c>
      <c r="AI14" s="1490">
        <f>+AI13/AI12</f>
        <v>0</v>
      </c>
      <c r="AJ14" s="1486"/>
    </row>
    <row r="15" spans="2:38">
      <c r="B15" s="3479"/>
      <c r="C15" s="3480"/>
      <c r="D15" s="3477"/>
      <c r="E15" s="3477"/>
      <c r="F15" s="3477"/>
      <c r="G15" s="3477"/>
      <c r="H15" s="3477"/>
      <c r="I15" s="3477"/>
      <c r="J15" s="3477"/>
      <c r="K15" s="3477"/>
      <c r="L15" s="3477"/>
      <c r="M15" s="3477"/>
      <c r="N15" s="3477"/>
      <c r="O15" s="3477"/>
      <c r="P15" s="3477"/>
      <c r="Q15" s="3477"/>
      <c r="R15" s="3477"/>
      <c r="S15" s="3477"/>
      <c r="T15" s="3477"/>
      <c r="U15" s="3477"/>
      <c r="V15" s="3477"/>
      <c r="W15" s="3477"/>
      <c r="X15" s="3477"/>
      <c r="Y15" s="3477"/>
      <c r="Z15" s="3477"/>
      <c r="AA15" s="3477"/>
      <c r="AB15" s="3477"/>
      <c r="AC15" s="3477"/>
      <c r="AD15" s="3477"/>
      <c r="AE15" s="3477"/>
      <c r="AF15" s="3477"/>
      <c r="AG15" s="3483"/>
      <c r="AH15" s="1487" t="s">
        <v>838</v>
      </c>
      <c r="AI15" s="1488">
        <f>+COUNTA(C16:AG17)</f>
        <v>0</v>
      </c>
      <c r="AJ15" s="1486"/>
    </row>
    <row r="16" spans="2:38">
      <c r="B16" s="3484" t="s">
        <v>843</v>
      </c>
      <c r="C16" s="3486"/>
      <c r="D16" s="3481"/>
      <c r="E16" s="3481"/>
      <c r="F16" s="3481"/>
      <c r="G16" s="3481"/>
      <c r="H16" s="3481"/>
      <c r="I16" s="3481"/>
      <c r="J16" s="3481"/>
      <c r="K16" s="3481"/>
      <c r="L16" s="3481"/>
      <c r="M16" s="3481"/>
      <c r="N16" s="3481"/>
      <c r="O16" s="3481"/>
      <c r="P16" s="3481"/>
      <c r="Q16" s="3481"/>
      <c r="R16" s="3481"/>
      <c r="S16" s="3481"/>
      <c r="T16" s="3481"/>
      <c r="U16" s="3481"/>
      <c r="V16" s="3481"/>
      <c r="W16" s="3481"/>
      <c r="X16" s="3481"/>
      <c r="Y16" s="3481"/>
      <c r="Z16" s="3481"/>
      <c r="AA16" s="3481"/>
      <c r="AB16" s="3481"/>
      <c r="AC16" s="3481"/>
      <c r="AD16" s="3481"/>
      <c r="AE16" s="3481"/>
      <c r="AF16" s="3481"/>
      <c r="AG16" s="3488"/>
      <c r="AH16" s="1491" t="s">
        <v>850</v>
      </c>
      <c r="AI16" s="1492">
        <f>+AI15/AI12</f>
        <v>0</v>
      </c>
      <c r="AJ16" s="1486"/>
      <c r="AL16" s="1474">
        <f>+COUNTIF(C14:AG15,"休")</f>
        <v>0</v>
      </c>
    </row>
    <row r="17" spans="2:38">
      <c r="B17" s="3485"/>
      <c r="C17" s="3487"/>
      <c r="D17" s="3482"/>
      <c r="E17" s="3482"/>
      <c r="F17" s="3482"/>
      <c r="G17" s="3482"/>
      <c r="H17" s="3482"/>
      <c r="I17" s="3482"/>
      <c r="J17" s="3482"/>
      <c r="K17" s="3482"/>
      <c r="L17" s="3482"/>
      <c r="M17" s="3482"/>
      <c r="N17" s="3482"/>
      <c r="O17" s="3482"/>
      <c r="P17" s="3482"/>
      <c r="Q17" s="3482"/>
      <c r="R17" s="3482"/>
      <c r="S17" s="3482"/>
      <c r="T17" s="3482"/>
      <c r="U17" s="3482"/>
      <c r="V17" s="3482"/>
      <c r="W17" s="3482"/>
      <c r="X17" s="3482"/>
      <c r="Y17" s="3482"/>
      <c r="Z17" s="3482"/>
      <c r="AA17" s="3482"/>
      <c r="AB17" s="3482"/>
      <c r="AC17" s="3482"/>
      <c r="AD17" s="3482"/>
      <c r="AE17" s="3482"/>
      <c r="AF17" s="3482"/>
      <c r="AG17" s="3489"/>
      <c r="AH17" s="1493" t="s">
        <v>1998</v>
      </c>
      <c r="AI17" s="1494" t="str">
        <f>IF(7&gt;AI12,"対象外",IF(AI15&gt;=AI10,"OK","NG"))</f>
        <v>NG</v>
      </c>
      <c r="AJ17" s="1489" t="str">
        <f>IF(AI17="対象外","←７日間に満たない期間は達成判定の対象外",IF(AI17="NG","←月単位未達成","←月単位達成"))</f>
        <v>←月単位未達成</v>
      </c>
      <c r="AL17" s="1495" t="str">
        <f>IF(7&gt;AI12,"対象外",IF(AL16&gt;=AI10,"OK","NG"))</f>
        <v>NG</v>
      </c>
    </row>
    <row r="18" spans="2:38" hidden="1">
      <c r="B18" s="1496" t="s">
        <v>2165</v>
      </c>
      <c r="C18" s="1497" t="e">
        <f t="shared" ref="C18:AG18" si="3">IF(AND(DAY(C10)&gt;=22,DAY(C10)&lt;=28,C11="土"),1,0)</f>
        <v>#VALUE!</v>
      </c>
      <c r="D18" s="1497">
        <f t="shared" si="3"/>
        <v>0</v>
      </c>
      <c r="E18" s="1497">
        <f t="shared" si="3"/>
        <v>0</v>
      </c>
      <c r="F18" s="1497">
        <f t="shared" si="3"/>
        <v>0</v>
      </c>
      <c r="G18" s="1497">
        <f t="shared" si="3"/>
        <v>0</v>
      </c>
      <c r="H18" s="1497">
        <f t="shared" si="3"/>
        <v>0</v>
      </c>
      <c r="I18" s="1497">
        <f t="shared" si="3"/>
        <v>0</v>
      </c>
      <c r="J18" s="1497">
        <f t="shared" si="3"/>
        <v>0</v>
      </c>
      <c r="K18" s="1497">
        <f t="shared" si="3"/>
        <v>0</v>
      </c>
      <c r="L18" s="1497">
        <f t="shared" si="3"/>
        <v>0</v>
      </c>
      <c r="M18" s="1497">
        <f t="shared" si="3"/>
        <v>0</v>
      </c>
      <c r="N18" s="1497">
        <f t="shared" si="3"/>
        <v>0</v>
      </c>
      <c r="O18" s="1497">
        <f t="shared" si="3"/>
        <v>0</v>
      </c>
      <c r="P18" s="1497">
        <f t="shared" si="3"/>
        <v>0</v>
      </c>
      <c r="Q18" s="1497">
        <f t="shared" si="3"/>
        <v>0</v>
      </c>
      <c r="R18" s="1497">
        <f t="shared" si="3"/>
        <v>0</v>
      </c>
      <c r="S18" s="1497">
        <f t="shared" si="3"/>
        <v>0</v>
      </c>
      <c r="T18" s="1497">
        <f t="shared" si="3"/>
        <v>0</v>
      </c>
      <c r="U18" s="1497">
        <f t="shared" si="3"/>
        <v>0</v>
      </c>
      <c r="V18" s="1497">
        <f t="shared" si="3"/>
        <v>0</v>
      </c>
      <c r="W18" s="1497">
        <f t="shared" si="3"/>
        <v>0</v>
      </c>
      <c r="X18" s="1497">
        <f t="shared" si="3"/>
        <v>0</v>
      </c>
      <c r="Y18" s="1497">
        <f t="shared" si="3"/>
        <v>0</v>
      </c>
      <c r="Z18" s="1497">
        <f t="shared" si="3"/>
        <v>0</v>
      </c>
      <c r="AA18" s="1497">
        <f t="shared" si="3"/>
        <v>0</v>
      </c>
      <c r="AB18" s="1497">
        <f t="shared" si="3"/>
        <v>1</v>
      </c>
      <c r="AC18" s="1497">
        <f t="shared" si="3"/>
        <v>0</v>
      </c>
      <c r="AD18" s="1497">
        <f t="shared" si="3"/>
        <v>0</v>
      </c>
      <c r="AE18" s="1497">
        <f>IF(AND(DAY(AE10)&gt;=22,DAY(AE10)&lt;=28,AE11="土"),1,0)</f>
        <v>0</v>
      </c>
      <c r="AF18" s="1497">
        <f t="shared" si="3"/>
        <v>0</v>
      </c>
      <c r="AG18" s="1497">
        <f t="shared" si="3"/>
        <v>0</v>
      </c>
      <c r="AH18" s="1498" t="s">
        <v>2026</v>
      </c>
      <c r="AI18" s="1499">
        <f>_xlfn.AGGREGATE(9,6,C18:AG18)</f>
        <v>1</v>
      </c>
      <c r="AJ18" s="1489"/>
    </row>
    <row r="19" spans="2:38" hidden="1">
      <c r="B19" s="1496" t="s">
        <v>2166</v>
      </c>
      <c r="C19" s="1500" t="e">
        <f t="shared" ref="C19:AG19" si="4">IF(AND(DAY(C10)&gt;=22,DAY(C10)&lt;=28,C11="土",OR(C16="休",C16="雨")),1,0)</f>
        <v>#VALUE!</v>
      </c>
      <c r="D19" s="1500">
        <f t="shared" si="4"/>
        <v>0</v>
      </c>
      <c r="E19" s="1500">
        <f t="shared" si="4"/>
        <v>0</v>
      </c>
      <c r="F19" s="1500">
        <f t="shared" si="4"/>
        <v>0</v>
      </c>
      <c r="G19" s="1500">
        <f t="shared" si="4"/>
        <v>0</v>
      </c>
      <c r="H19" s="1500">
        <f t="shared" si="4"/>
        <v>0</v>
      </c>
      <c r="I19" s="1500">
        <f t="shared" si="4"/>
        <v>0</v>
      </c>
      <c r="J19" s="1500">
        <f t="shared" si="4"/>
        <v>0</v>
      </c>
      <c r="K19" s="1500">
        <f t="shared" si="4"/>
        <v>0</v>
      </c>
      <c r="L19" s="1500">
        <f t="shared" si="4"/>
        <v>0</v>
      </c>
      <c r="M19" s="1500">
        <f t="shared" si="4"/>
        <v>0</v>
      </c>
      <c r="N19" s="1500">
        <f t="shared" si="4"/>
        <v>0</v>
      </c>
      <c r="O19" s="1500">
        <f t="shared" si="4"/>
        <v>0</v>
      </c>
      <c r="P19" s="1500">
        <f t="shared" si="4"/>
        <v>0</v>
      </c>
      <c r="Q19" s="1500">
        <f t="shared" si="4"/>
        <v>0</v>
      </c>
      <c r="R19" s="1500">
        <f t="shared" si="4"/>
        <v>0</v>
      </c>
      <c r="S19" s="1500">
        <f t="shared" si="4"/>
        <v>0</v>
      </c>
      <c r="T19" s="1500">
        <f t="shared" si="4"/>
        <v>0</v>
      </c>
      <c r="U19" s="1500">
        <f t="shared" si="4"/>
        <v>0</v>
      </c>
      <c r="V19" s="1500">
        <f t="shared" si="4"/>
        <v>0</v>
      </c>
      <c r="W19" s="1500">
        <f t="shared" si="4"/>
        <v>0</v>
      </c>
      <c r="X19" s="1500">
        <f t="shared" si="4"/>
        <v>0</v>
      </c>
      <c r="Y19" s="1500">
        <f t="shared" si="4"/>
        <v>0</v>
      </c>
      <c r="Z19" s="1500">
        <f t="shared" si="4"/>
        <v>0</v>
      </c>
      <c r="AA19" s="1500">
        <f t="shared" si="4"/>
        <v>0</v>
      </c>
      <c r="AB19" s="1500">
        <f t="shared" si="4"/>
        <v>0</v>
      </c>
      <c r="AC19" s="1500">
        <f t="shared" si="4"/>
        <v>0</v>
      </c>
      <c r="AD19" s="1500">
        <f t="shared" si="4"/>
        <v>0</v>
      </c>
      <c r="AE19" s="1500">
        <f t="shared" si="4"/>
        <v>0</v>
      </c>
      <c r="AF19" s="1500">
        <f t="shared" si="4"/>
        <v>0</v>
      </c>
      <c r="AG19" s="1500">
        <f t="shared" si="4"/>
        <v>0</v>
      </c>
      <c r="AH19" s="1501" t="s">
        <v>2027</v>
      </c>
      <c r="AI19" s="1499">
        <f>_xlfn.AGGREGATE(9,6,C19:AG19)</f>
        <v>0</v>
      </c>
      <c r="AJ19" s="1489"/>
    </row>
    <row r="20" spans="2:38" hidden="1">
      <c r="B20" s="1496" t="s">
        <v>2167</v>
      </c>
      <c r="C20" s="1497" t="e">
        <f>IF(AND(DAY(C10)&gt;=8,DAY(C10)&lt;=14,C11="土"),1,0)</f>
        <v>#VALUE!</v>
      </c>
      <c r="D20" s="1497">
        <f>IF(AND(DAY(D10)&gt;=8,DAY(D10)&lt;=14,D11="土"),1,0)</f>
        <v>0</v>
      </c>
      <c r="E20" s="1497">
        <f t="shared" ref="E20:AG20" si="5">IF(AND(DAY(E10)&gt;=8,DAY(E10)&lt;=14,E11="土"),1,0)</f>
        <v>0</v>
      </c>
      <c r="F20" s="1497">
        <f t="shared" si="5"/>
        <v>0</v>
      </c>
      <c r="G20" s="1497">
        <f t="shared" si="5"/>
        <v>0</v>
      </c>
      <c r="H20" s="1497">
        <f t="shared" si="5"/>
        <v>0</v>
      </c>
      <c r="I20" s="1497">
        <f t="shared" si="5"/>
        <v>0</v>
      </c>
      <c r="J20" s="1497">
        <f t="shared" si="5"/>
        <v>0</v>
      </c>
      <c r="K20" s="1497">
        <f t="shared" si="5"/>
        <v>0</v>
      </c>
      <c r="L20" s="1497">
        <f t="shared" si="5"/>
        <v>0</v>
      </c>
      <c r="M20" s="1497">
        <f t="shared" si="5"/>
        <v>0</v>
      </c>
      <c r="N20" s="1497">
        <f t="shared" si="5"/>
        <v>1</v>
      </c>
      <c r="O20" s="1497">
        <f t="shared" si="5"/>
        <v>0</v>
      </c>
      <c r="P20" s="1497">
        <f t="shared" si="5"/>
        <v>0</v>
      </c>
      <c r="Q20" s="1497">
        <f t="shared" si="5"/>
        <v>0</v>
      </c>
      <c r="R20" s="1497">
        <f t="shared" si="5"/>
        <v>0</v>
      </c>
      <c r="S20" s="1497">
        <f t="shared" si="5"/>
        <v>0</v>
      </c>
      <c r="T20" s="1497">
        <f t="shared" si="5"/>
        <v>0</v>
      </c>
      <c r="U20" s="1497">
        <f t="shared" si="5"/>
        <v>0</v>
      </c>
      <c r="V20" s="1497">
        <f t="shared" si="5"/>
        <v>0</v>
      </c>
      <c r="W20" s="1497">
        <f t="shared" si="5"/>
        <v>0</v>
      </c>
      <c r="X20" s="1497">
        <f t="shared" si="5"/>
        <v>0</v>
      </c>
      <c r="Y20" s="1497">
        <f t="shared" si="5"/>
        <v>0</v>
      </c>
      <c r="Z20" s="1497">
        <f t="shared" si="5"/>
        <v>0</v>
      </c>
      <c r="AA20" s="1497">
        <f t="shared" si="5"/>
        <v>0</v>
      </c>
      <c r="AB20" s="1497">
        <f t="shared" si="5"/>
        <v>0</v>
      </c>
      <c r="AC20" s="1497">
        <f t="shared" si="5"/>
        <v>0</v>
      </c>
      <c r="AD20" s="1497">
        <f t="shared" si="5"/>
        <v>0</v>
      </c>
      <c r="AE20" s="1497">
        <f t="shared" si="5"/>
        <v>0</v>
      </c>
      <c r="AF20" s="1497">
        <f t="shared" si="5"/>
        <v>0</v>
      </c>
      <c r="AG20" s="1497">
        <f t="shared" si="5"/>
        <v>0</v>
      </c>
      <c r="AH20" s="1498" t="s">
        <v>2026</v>
      </c>
      <c r="AI20" s="1499">
        <f>_xlfn.AGGREGATE(9,6,C20:AG20)</f>
        <v>1</v>
      </c>
      <c r="AJ20" s="1489"/>
    </row>
    <row r="21" spans="2:38" hidden="1">
      <c r="B21" s="1496" t="s">
        <v>2168</v>
      </c>
      <c r="C21" s="1500" t="e">
        <f>IF(AND(DAY(C10)&gt;=8,DAY(C10)&lt;=14,C11="土",OR(C16="休",C16="雨")),1,0)</f>
        <v>#VALUE!</v>
      </c>
      <c r="D21" s="1500">
        <f>IF(AND(DAY(D10)&gt;=8,DAY(D10)&lt;=14,D11="土",OR(D16="休",D16="雨")),1,0)</f>
        <v>0</v>
      </c>
      <c r="E21" s="1500">
        <f t="shared" ref="E21:AG21" si="6">IF(AND(DAY(E10)&gt;=8,DAY(E10)&lt;=14,E11="土",OR(E16="休",E16="雨")),1,0)</f>
        <v>0</v>
      </c>
      <c r="F21" s="1500">
        <f t="shared" si="6"/>
        <v>0</v>
      </c>
      <c r="G21" s="1500">
        <f t="shared" si="6"/>
        <v>0</v>
      </c>
      <c r="H21" s="1500">
        <f t="shared" si="6"/>
        <v>0</v>
      </c>
      <c r="I21" s="1500">
        <f t="shared" si="6"/>
        <v>0</v>
      </c>
      <c r="J21" s="1500">
        <f t="shared" si="6"/>
        <v>0</v>
      </c>
      <c r="K21" s="1500">
        <f t="shared" si="6"/>
        <v>0</v>
      </c>
      <c r="L21" s="1500">
        <f t="shared" si="6"/>
        <v>0</v>
      </c>
      <c r="M21" s="1500">
        <f t="shared" si="6"/>
        <v>0</v>
      </c>
      <c r="N21" s="1500">
        <f t="shared" si="6"/>
        <v>0</v>
      </c>
      <c r="O21" s="1500">
        <f t="shared" si="6"/>
        <v>0</v>
      </c>
      <c r="P21" s="1500">
        <f t="shared" si="6"/>
        <v>0</v>
      </c>
      <c r="Q21" s="1500">
        <f t="shared" si="6"/>
        <v>0</v>
      </c>
      <c r="R21" s="1500">
        <f t="shared" si="6"/>
        <v>0</v>
      </c>
      <c r="S21" s="1500">
        <f t="shared" si="6"/>
        <v>0</v>
      </c>
      <c r="T21" s="1500">
        <f t="shared" si="6"/>
        <v>0</v>
      </c>
      <c r="U21" s="1500">
        <f t="shared" si="6"/>
        <v>0</v>
      </c>
      <c r="V21" s="1500">
        <f t="shared" si="6"/>
        <v>0</v>
      </c>
      <c r="W21" s="1500">
        <f t="shared" si="6"/>
        <v>0</v>
      </c>
      <c r="X21" s="1500">
        <f t="shared" si="6"/>
        <v>0</v>
      </c>
      <c r="Y21" s="1500">
        <f t="shared" si="6"/>
        <v>0</v>
      </c>
      <c r="Z21" s="1500">
        <f t="shared" si="6"/>
        <v>0</v>
      </c>
      <c r="AA21" s="1500">
        <f t="shared" si="6"/>
        <v>0</v>
      </c>
      <c r="AB21" s="1500">
        <f t="shared" si="6"/>
        <v>0</v>
      </c>
      <c r="AC21" s="1500">
        <f t="shared" si="6"/>
        <v>0</v>
      </c>
      <c r="AD21" s="1500">
        <f t="shared" si="6"/>
        <v>0</v>
      </c>
      <c r="AE21" s="1500">
        <f t="shared" si="6"/>
        <v>0</v>
      </c>
      <c r="AF21" s="1500">
        <f t="shared" si="6"/>
        <v>0</v>
      </c>
      <c r="AG21" s="1500">
        <f t="shared" si="6"/>
        <v>0</v>
      </c>
      <c r="AH21" s="1501" t="s">
        <v>2027</v>
      </c>
      <c r="AI21" s="1499">
        <f>_xlfn.AGGREGATE(9,6,C21:AG21)</f>
        <v>0</v>
      </c>
      <c r="AJ21" s="1489"/>
    </row>
    <row r="22" spans="2:38">
      <c r="C22" s="1502"/>
      <c r="D22" s="1502"/>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row>
    <row r="23" spans="2:38" hidden="1">
      <c r="C23" s="1453">
        <f>YEAR(C26)</f>
        <v>2025</v>
      </c>
      <c r="D23" s="1453">
        <f>MONTH(C26)</f>
        <v>8</v>
      </c>
    </row>
    <row r="24" spans="2:38">
      <c r="B24" s="1458" t="s">
        <v>1986</v>
      </c>
      <c r="C24" s="3490">
        <f>C26</f>
        <v>45870</v>
      </c>
      <c r="D24" s="3452"/>
      <c r="E24" s="3452"/>
      <c r="F24" s="3452"/>
      <c r="G24" s="3452"/>
      <c r="H24" s="3452"/>
      <c r="I24" s="3452"/>
      <c r="J24" s="3452"/>
      <c r="K24" s="3452"/>
      <c r="L24" s="3452"/>
      <c r="M24" s="3452"/>
      <c r="N24" s="3452"/>
      <c r="O24" s="3452"/>
      <c r="P24" s="3452"/>
      <c r="Q24" s="3452"/>
      <c r="R24" s="3452"/>
      <c r="S24" s="3452"/>
      <c r="T24" s="3452"/>
      <c r="U24" s="3452"/>
      <c r="V24" s="3452"/>
      <c r="W24" s="3452"/>
      <c r="X24" s="3452"/>
      <c r="Y24" s="3452"/>
      <c r="Z24" s="3452"/>
      <c r="AA24" s="3452"/>
      <c r="AB24" s="3452"/>
      <c r="AC24" s="3452"/>
      <c r="AD24" s="3452"/>
      <c r="AE24" s="3452"/>
      <c r="AF24" s="3452"/>
      <c r="AG24" s="3452"/>
      <c r="AH24" s="3452"/>
      <c r="AI24" s="3453"/>
    </row>
    <row r="25" spans="2:38" hidden="1">
      <c r="B25" s="1503"/>
      <c r="C25" s="1482">
        <f>DATE($C23,$D23,1)</f>
        <v>45870</v>
      </c>
      <c r="D25" s="1482">
        <f>C25+1</f>
        <v>45871</v>
      </c>
      <c r="E25" s="1482">
        <f t="shared" ref="E25:AG25" si="7">D25+1</f>
        <v>45872</v>
      </c>
      <c r="F25" s="1482">
        <f t="shared" si="7"/>
        <v>45873</v>
      </c>
      <c r="G25" s="1482">
        <f t="shared" si="7"/>
        <v>45874</v>
      </c>
      <c r="H25" s="1482">
        <f t="shared" si="7"/>
        <v>45875</v>
      </c>
      <c r="I25" s="1482">
        <f t="shared" si="7"/>
        <v>45876</v>
      </c>
      <c r="J25" s="1482">
        <f t="shared" si="7"/>
        <v>45877</v>
      </c>
      <c r="K25" s="1482">
        <f t="shared" si="7"/>
        <v>45878</v>
      </c>
      <c r="L25" s="1482">
        <f t="shared" si="7"/>
        <v>45879</v>
      </c>
      <c r="M25" s="1482">
        <f t="shared" si="7"/>
        <v>45880</v>
      </c>
      <c r="N25" s="1482">
        <f t="shared" si="7"/>
        <v>45881</v>
      </c>
      <c r="O25" s="1482">
        <f t="shared" si="7"/>
        <v>45882</v>
      </c>
      <c r="P25" s="1482">
        <f t="shared" si="7"/>
        <v>45883</v>
      </c>
      <c r="Q25" s="1482">
        <f t="shared" si="7"/>
        <v>45884</v>
      </c>
      <c r="R25" s="1482">
        <f t="shared" si="7"/>
        <v>45885</v>
      </c>
      <c r="S25" s="1482">
        <f t="shared" si="7"/>
        <v>45886</v>
      </c>
      <c r="T25" s="1482">
        <f t="shared" si="7"/>
        <v>45887</v>
      </c>
      <c r="U25" s="1482">
        <f t="shared" si="7"/>
        <v>45888</v>
      </c>
      <c r="V25" s="1482">
        <f t="shared" si="7"/>
        <v>45889</v>
      </c>
      <c r="W25" s="1482">
        <f t="shared" si="7"/>
        <v>45890</v>
      </c>
      <c r="X25" s="1482">
        <f t="shared" si="7"/>
        <v>45891</v>
      </c>
      <c r="Y25" s="1482">
        <f t="shared" si="7"/>
        <v>45892</v>
      </c>
      <c r="Z25" s="1482">
        <f t="shared" si="7"/>
        <v>45893</v>
      </c>
      <c r="AA25" s="1482">
        <f t="shared" si="7"/>
        <v>45894</v>
      </c>
      <c r="AB25" s="1482">
        <f t="shared" si="7"/>
        <v>45895</v>
      </c>
      <c r="AC25" s="1482">
        <f t="shared" si="7"/>
        <v>45896</v>
      </c>
      <c r="AD25" s="1482">
        <f t="shared" si="7"/>
        <v>45897</v>
      </c>
      <c r="AE25" s="1482">
        <f t="shared" si="7"/>
        <v>45898</v>
      </c>
      <c r="AF25" s="1482">
        <f t="shared" si="7"/>
        <v>45899</v>
      </c>
      <c r="AG25" s="1482">
        <f t="shared" si="7"/>
        <v>45900</v>
      </c>
      <c r="AH25" s="1504"/>
      <c r="AI25" s="1505"/>
    </row>
    <row r="26" spans="2:38">
      <c r="B26" s="1506" t="s">
        <v>1990</v>
      </c>
      <c r="C26" s="1507">
        <f>IF(EDATE(C9,1)&gt;$G$5,"",EDATE(C9,1))</f>
        <v>45870</v>
      </c>
      <c r="D26" s="1482">
        <f>IF(D25&gt;$G$5,"",IF(C26=EOMONTH(DATE($C23,$D23,1),0),"",IF(C26="","",C26+1)))</f>
        <v>45871</v>
      </c>
      <c r="E26" s="1482">
        <f t="shared" ref="E26:AG26" si="8">IF(E25&gt;$G$5,"",IF(D26=EOMONTH(DATE($C23,$D23,1),0),"",IF(D26="","",D26+1)))</f>
        <v>45872</v>
      </c>
      <c r="F26" s="1482">
        <f t="shared" si="8"/>
        <v>45873</v>
      </c>
      <c r="G26" s="1482">
        <f t="shared" si="8"/>
        <v>45874</v>
      </c>
      <c r="H26" s="1482">
        <f t="shared" si="8"/>
        <v>45875</v>
      </c>
      <c r="I26" s="1482">
        <f t="shared" si="8"/>
        <v>45876</v>
      </c>
      <c r="J26" s="1482">
        <f t="shared" si="8"/>
        <v>45877</v>
      </c>
      <c r="K26" s="1482">
        <f t="shared" si="8"/>
        <v>45878</v>
      </c>
      <c r="L26" s="1482">
        <f t="shared" si="8"/>
        <v>45879</v>
      </c>
      <c r="M26" s="1482">
        <f t="shared" si="8"/>
        <v>45880</v>
      </c>
      <c r="N26" s="1482">
        <f t="shared" si="8"/>
        <v>45881</v>
      </c>
      <c r="O26" s="1482">
        <f t="shared" si="8"/>
        <v>45882</v>
      </c>
      <c r="P26" s="1482">
        <f t="shared" si="8"/>
        <v>45883</v>
      </c>
      <c r="Q26" s="1482">
        <f t="shared" si="8"/>
        <v>45884</v>
      </c>
      <c r="R26" s="1482">
        <f t="shared" si="8"/>
        <v>45885</v>
      </c>
      <c r="S26" s="1482">
        <f t="shared" si="8"/>
        <v>45886</v>
      </c>
      <c r="T26" s="1482">
        <f t="shared" si="8"/>
        <v>45887</v>
      </c>
      <c r="U26" s="1482">
        <f t="shared" si="8"/>
        <v>45888</v>
      </c>
      <c r="V26" s="1482">
        <f t="shared" si="8"/>
        <v>45889</v>
      </c>
      <c r="W26" s="1482">
        <f t="shared" si="8"/>
        <v>45890</v>
      </c>
      <c r="X26" s="1482">
        <f t="shared" si="8"/>
        <v>45891</v>
      </c>
      <c r="Y26" s="1482">
        <f t="shared" si="8"/>
        <v>45892</v>
      </c>
      <c r="Z26" s="1482">
        <f t="shared" si="8"/>
        <v>45893</v>
      </c>
      <c r="AA26" s="1482">
        <f>IF(AA25&gt;$G$5,"",IF(Z26=EOMONTH(DATE($C23,$D23,1),0),"",IF(Z26="","",Z26+1)))</f>
        <v>45894</v>
      </c>
      <c r="AB26" s="1482">
        <f t="shared" si="8"/>
        <v>45895</v>
      </c>
      <c r="AC26" s="1482">
        <f t="shared" si="8"/>
        <v>45896</v>
      </c>
      <c r="AD26" s="1482">
        <f t="shared" si="8"/>
        <v>45897</v>
      </c>
      <c r="AE26" s="1482">
        <f t="shared" si="8"/>
        <v>45898</v>
      </c>
      <c r="AF26" s="1482">
        <f t="shared" si="8"/>
        <v>45899</v>
      </c>
      <c r="AG26" s="1482">
        <f t="shared" si="8"/>
        <v>45900</v>
      </c>
      <c r="AH26" s="1483" t="s">
        <v>2024</v>
      </c>
      <c r="AI26" s="1484">
        <f>+COUNTIFS(C27:AG27,"土",C28:AG28,"")+COUNTIFS(C27:AG27,"日",C28:AG28,"")</f>
        <v>10</v>
      </c>
    </row>
    <row r="27" spans="2:38" s="1486" customFormat="1">
      <c r="B27" s="1508" t="s">
        <v>846</v>
      </c>
      <c r="C27" s="1485" t="str">
        <f>IFERROR(TEXT(WEEKDAY(+C26),"aaa"),"")</f>
        <v>金</v>
      </c>
      <c r="D27" s="1485" t="str">
        <f t="shared" ref="D27:AG27" si="9">IFERROR(TEXT(WEEKDAY(+D26),"aaa"),"")</f>
        <v>土</v>
      </c>
      <c r="E27" s="1485" t="str">
        <f t="shared" si="9"/>
        <v>日</v>
      </c>
      <c r="F27" s="1485" t="str">
        <f t="shared" si="9"/>
        <v>月</v>
      </c>
      <c r="G27" s="1485" t="str">
        <f t="shared" si="9"/>
        <v>火</v>
      </c>
      <c r="H27" s="1485" t="str">
        <f t="shared" si="9"/>
        <v>水</v>
      </c>
      <c r="I27" s="1485" t="str">
        <f t="shared" si="9"/>
        <v>木</v>
      </c>
      <c r="J27" s="1485" t="str">
        <f t="shared" si="9"/>
        <v>金</v>
      </c>
      <c r="K27" s="1485" t="str">
        <f t="shared" si="9"/>
        <v>土</v>
      </c>
      <c r="L27" s="1485" t="str">
        <f t="shared" si="9"/>
        <v>日</v>
      </c>
      <c r="M27" s="1485" t="str">
        <f t="shared" si="9"/>
        <v>月</v>
      </c>
      <c r="N27" s="1485" t="str">
        <f t="shared" si="9"/>
        <v>火</v>
      </c>
      <c r="O27" s="1485" t="str">
        <f t="shared" si="9"/>
        <v>水</v>
      </c>
      <c r="P27" s="1485" t="str">
        <f t="shared" si="9"/>
        <v>木</v>
      </c>
      <c r="Q27" s="1485" t="str">
        <f t="shared" si="9"/>
        <v>金</v>
      </c>
      <c r="R27" s="1485" t="str">
        <f t="shared" si="9"/>
        <v>土</v>
      </c>
      <c r="S27" s="1485" t="str">
        <f t="shared" si="9"/>
        <v>日</v>
      </c>
      <c r="T27" s="1485" t="str">
        <f t="shared" si="9"/>
        <v>月</v>
      </c>
      <c r="U27" s="1485" t="str">
        <f t="shared" si="9"/>
        <v>火</v>
      </c>
      <c r="V27" s="1485" t="str">
        <f t="shared" si="9"/>
        <v>水</v>
      </c>
      <c r="W27" s="1485" t="str">
        <f t="shared" si="9"/>
        <v>木</v>
      </c>
      <c r="X27" s="1485" t="str">
        <f t="shared" si="9"/>
        <v>金</v>
      </c>
      <c r="Y27" s="1485" t="str">
        <f t="shared" si="9"/>
        <v>土</v>
      </c>
      <c r="Z27" s="1485" t="str">
        <f t="shared" si="9"/>
        <v>日</v>
      </c>
      <c r="AA27" s="1485" t="str">
        <f>IFERROR(TEXT(WEEKDAY(+AA26),"aaa"),"")</f>
        <v>月</v>
      </c>
      <c r="AB27" s="1485" t="str">
        <f t="shared" si="9"/>
        <v>火</v>
      </c>
      <c r="AC27" s="1485" t="str">
        <f t="shared" si="9"/>
        <v>水</v>
      </c>
      <c r="AD27" s="1485" t="str">
        <f t="shared" si="9"/>
        <v>木</v>
      </c>
      <c r="AE27" s="1485" t="str">
        <f t="shared" si="9"/>
        <v>金</v>
      </c>
      <c r="AF27" s="1485" t="str">
        <f t="shared" si="9"/>
        <v>土</v>
      </c>
      <c r="AG27" s="1485" t="str">
        <f t="shared" si="9"/>
        <v>日</v>
      </c>
      <c r="AH27" s="1483" t="s">
        <v>2025</v>
      </c>
      <c r="AI27" s="1484">
        <f>+COUNTIF(C28:AG28,"夏休")+COUNTIF(C28:AG28,"冬休")+COUNTIF(C28:AG28,"中止")</f>
        <v>0</v>
      </c>
      <c r="AL27" s="1509"/>
    </row>
    <row r="28" spans="2:38" s="1486" customFormat="1" ht="13.5" customHeight="1">
      <c r="B28" s="3454" t="s">
        <v>1994</v>
      </c>
      <c r="C28" s="3456"/>
      <c r="D28" s="3451"/>
      <c r="E28" s="3451"/>
      <c r="F28" s="3451"/>
      <c r="G28" s="3451"/>
      <c r="H28" s="3451"/>
      <c r="I28" s="3451"/>
      <c r="J28" s="3451"/>
      <c r="K28" s="3451"/>
      <c r="L28" s="3451"/>
      <c r="M28" s="3451"/>
      <c r="N28" s="3451"/>
      <c r="O28" s="3451"/>
      <c r="P28" s="3451"/>
      <c r="Q28" s="3451"/>
      <c r="R28" s="3451"/>
      <c r="S28" s="3451"/>
      <c r="T28" s="3451"/>
      <c r="U28" s="3451"/>
      <c r="V28" s="3451"/>
      <c r="W28" s="3451"/>
      <c r="X28" s="3451"/>
      <c r="Y28" s="3451"/>
      <c r="Z28" s="3451"/>
      <c r="AA28" s="3451"/>
      <c r="AB28" s="3451"/>
      <c r="AC28" s="3451"/>
      <c r="AD28" s="3451"/>
      <c r="AE28" s="3451"/>
      <c r="AF28" s="3451"/>
      <c r="AG28" s="3478"/>
      <c r="AH28" s="1487" t="s">
        <v>847</v>
      </c>
      <c r="AI28" s="1488">
        <f>COUNT(C26:AG26)-AI27</f>
        <v>31</v>
      </c>
      <c r="AL28" s="1509"/>
    </row>
    <row r="29" spans="2:38" s="1486" customFormat="1" ht="13.5" customHeight="1">
      <c r="B29" s="3455"/>
      <c r="C29" s="3456"/>
      <c r="D29" s="3451"/>
      <c r="E29" s="3451"/>
      <c r="F29" s="3451"/>
      <c r="G29" s="3451"/>
      <c r="H29" s="3451"/>
      <c r="I29" s="3451"/>
      <c r="J29" s="3451"/>
      <c r="K29" s="3451"/>
      <c r="L29" s="3451"/>
      <c r="M29" s="3451"/>
      <c r="N29" s="3451"/>
      <c r="O29" s="3451"/>
      <c r="P29" s="3451"/>
      <c r="Q29" s="3451"/>
      <c r="R29" s="3451"/>
      <c r="S29" s="3451"/>
      <c r="T29" s="3451"/>
      <c r="U29" s="3451"/>
      <c r="V29" s="3451"/>
      <c r="W29" s="3451"/>
      <c r="X29" s="3451"/>
      <c r="Y29" s="3451"/>
      <c r="Z29" s="3451"/>
      <c r="AA29" s="3451"/>
      <c r="AB29" s="3451"/>
      <c r="AC29" s="3451"/>
      <c r="AD29" s="3451"/>
      <c r="AE29" s="3451"/>
      <c r="AF29" s="3451"/>
      <c r="AG29" s="3478"/>
      <c r="AH29" s="1487" t="s">
        <v>848</v>
      </c>
      <c r="AI29" s="1488">
        <f>+COUNTIF(C30:AG31,"休")</f>
        <v>0</v>
      </c>
      <c r="AJ29" s="1489" t="str">
        <f>IF(AI30&gt;0.285,"",IF(AI29&lt;AI26,"←計画日数が足りません",""))</f>
        <v>←計画日数が足りません</v>
      </c>
      <c r="AL29" s="1509"/>
    </row>
    <row r="30" spans="2:38" s="1486" customFormat="1" ht="13.5" customHeight="1">
      <c r="B30" s="3479" t="s">
        <v>841</v>
      </c>
      <c r="C30" s="3493"/>
      <c r="D30" s="3495"/>
      <c r="E30" s="3491"/>
      <c r="F30" s="3491"/>
      <c r="G30" s="3495"/>
      <c r="H30" s="3477"/>
      <c r="I30" s="3477"/>
      <c r="J30" s="3477"/>
      <c r="K30" s="3477"/>
      <c r="L30" s="3491"/>
      <c r="M30" s="3491"/>
      <c r="N30" s="3495"/>
      <c r="O30" s="3477"/>
      <c r="P30" s="3477"/>
      <c r="Q30" s="3477"/>
      <c r="R30" s="3477"/>
      <c r="S30" s="3491"/>
      <c r="T30" s="3495"/>
      <c r="U30" s="3495"/>
      <c r="V30" s="3477"/>
      <c r="W30" s="3477"/>
      <c r="X30" s="3477"/>
      <c r="Y30" s="3477"/>
      <c r="Z30" s="3481"/>
      <c r="AA30" s="3481"/>
      <c r="AB30" s="3477"/>
      <c r="AC30" s="3477"/>
      <c r="AD30" s="3477"/>
      <c r="AE30" s="3477"/>
      <c r="AF30" s="3477"/>
      <c r="AG30" s="3483"/>
      <c r="AH30" s="1487" t="s">
        <v>849</v>
      </c>
      <c r="AI30" s="1490">
        <f>+AI29/AI28</f>
        <v>0</v>
      </c>
      <c r="AL30" s="1509"/>
    </row>
    <row r="31" spans="2:38" s="1486" customFormat="1">
      <c r="B31" s="3479"/>
      <c r="C31" s="3494"/>
      <c r="D31" s="3496"/>
      <c r="E31" s="3492"/>
      <c r="F31" s="3492"/>
      <c r="G31" s="3496"/>
      <c r="H31" s="3477"/>
      <c r="I31" s="3477"/>
      <c r="J31" s="3477"/>
      <c r="K31" s="3477"/>
      <c r="L31" s="3492"/>
      <c r="M31" s="3492"/>
      <c r="N31" s="3496"/>
      <c r="O31" s="3477"/>
      <c r="P31" s="3477"/>
      <c r="Q31" s="3477"/>
      <c r="R31" s="3477"/>
      <c r="S31" s="3492"/>
      <c r="T31" s="3496"/>
      <c r="U31" s="3496"/>
      <c r="V31" s="3477"/>
      <c r="W31" s="3477"/>
      <c r="X31" s="3477"/>
      <c r="Y31" s="3477"/>
      <c r="Z31" s="3481"/>
      <c r="AA31" s="3481"/>
      <c r="AB31" s="3477"/>
      <c r="AC31" s="3477"/>
      <c r="AD31" s="3477"/>
      <c r="AE31" s="3477"/>
      <c r="AF31" s="3477"/>
      <c r="AG31" s="3483"/>
      <c r="AH31" s="1487" t="s">
        <v>838</v>
      </c>
      <c r="AI31" s="1488">
        <f>+COUNTA(C32:AG33)</f>
        <v>0</v>
      </c>
      <c r="AL31" s="1509"/>
    </row>
    <row r="32" spans="2:38" s="1486" customFormat="1">
      <c r="B32" s="3484" t="s">
        <v>843</v>
      </c>
      <c r="C32" s="3498"/>
      <c r="D32" s="3491"/>
      <c r="E32" s="3491"/>
      <c r="F32" s="3491"/>
      <c r="G32" s="3491"/>
      <c r="H32" s="3481"/>
      <c r="I32" s="3481"/>
      <c r="J32" s="3481"/>
      <c r="K32" s="3481"/>
      <c r="L32" s="3491"/>
      <c r="M32" s="3491"/>
      <c r="N32" s="3491"/>
      <c r="O32" s="3481"/>
      <c r="P32" s="3481"/>
      <c r="Q32" s="3481"/>
      <c r="R32" s="3481"/>
      <c r="S32" s="3491"/>
      <c r="T32" s="3491"/>
      <c r="U32" s="3491"/>
      <c r="V32" s="3481"/>
      <c r="W32" s="3481"/>
      <c r="X32" s="3481"/>
      <c r="Y32" s="3481"/>
      <c r="Z32" s="3492"/>
      <c r="AA32" s="3492"/>
      <c r="AB32" s="3481"/>
      <c r="AC32" s="3481"/>
      <c r="AD32" s="3481"/>
      <c r="AE32" s="3481"/>
      <c r="AF32" s="3481"/>
      <c r="AG32" s="3488"/>
      <c r="AH32" s="1491" t="s">
        <v>850</v>
      </c>
      <c r="AI32" s="1492">
        <f>+AI31/AI28</f>
        <v>0</v>
      </c>
      <c r="AL32" s="1474">
        <f>+COUNTIF(C30:AG31,"休")</f>
        <v>0</v>
      </c>
    </row>
    <row r="33" spans="2:38" s="1486" customFormat="1">
      <c r="B33" s="3485"/>
      <c r="C33" s="3499"/>
      <c r="D33" s="3497"/>
      <c r="E33" s="3497"/>
      <c r="F33" s="3497"/>
      <c r="G33" s="3497"/>
      <c r="H33" s="3482"/>
      <c r="I33" s="3482"/>
      <c r="J33" s="3482"/>
      <c r="K33" s="3482"/>
      <c r="L33" s="3497"/>
      <c r="M33" s="3497"/>
      <c r="N33" s="3497"/>
      <c r="O33" s="3482"/>
      <c r="P33" s="3482"/>
      <c r="Q33" s="3482"/>
      <c r="R33" s="3482"/>
      <c r="S33" s="3497"/>
      <c r="T33" s="3497"/>
      <c r="U33" s="3497"/>
      <c r="V33" s="3482"/>
      <c r="W33" s="3482"/>
      <c r="X33" s="3482"/>
      <c r="Y33" s="3482"/>
      <c r="Z33" s="3482"/>
      <c r="AA33" s="3482"/>
      <c r="AB33" s="3482"/>
      <c r="AC33" s="3482"/>
      <c r="AD33" s="3482"/>
      <c r="AE33" s="3482"/>
      <c r="AF33" s="3482"/>
      <c r="AG33" s="3489"/>
      <c r="AH33" s="1493" t="s">
        <v>1998</v>
      </c>
      <c r="AI33" s="1494" t="str">
        <f>IF(7&gt;AI28,"対象外",IF(AI31&gt;=AI26,"OK","NG"))</f>
        <v>NG</v>
      </c>
      <c r="AJ33" s="1489" t="str">
        <f>IF(AI33="対象外","←７日間に満たない期間は達成判定の対象外",IF(AI33="NG","←月単位未達成","←月単位達成"))</f>
        <v>←月単位未達成</v>
      </c>
      <c r="AL33" s="1495" t="str">
        <f>IF(7&gt;AI28,"対象外",IF(AL32&gt;=AI26,"OK","NG"))</f>
        <v>NG</v>
      </c>
    </row>
    <row r="34" spans="2:38" hidden="1">
      <c r="B34" s="1496" t="s">
        <v>2165</v>
      </c>
      <c r="C34" s="1497">
        <f t="shared" ref="C34:AG34" si="10">IF(AND(DAY(C26)&gt;=22,DAY(C26)&lt;=28,C27="土"),1,0)</f>
        <v>0</v>
      </c>
      <c r="D34" s="1497">
        <f t="shared" si="10"/>
        <v>0</v>
      </c>
      <c r="E34" s="1497">
        <f t="shared" si="10"/>
        <v>0</v>
      </c>
      <c r="F34" s="1497">
        <f t="shared" si="10"/>
        <v>0</v>
      </c>
      <c r="G34" s="1497">
        <f t="shared" si="10"/>
        <v>0</v>
      </c>
      <c r="H34" s="1497">
        <f t="shared" si="10"/>
        <v>0</v>
      </c>
      <c r="I34" s="1497">
        <f t="shared" si="10"/>
        <v>0</v>
      </c>
      <c r="J34" s="1497">
        <f t="shared" si="10"/>
        <v>0</v>
      </c>
      <c r="K34" s="1497">
        <f t="shared" si="10"/>
        <v>0</v>
      </c>
      <c r="L34" s="1497">
        <f t="shared" si="10"/>
        <v>0</v>
      </c>
      <c r="M34" s="1497">
        <f t="shared" si="10"/>
        <v>0</v>
      </c>
      <c r="N34" s="1497">
        <f t="shared" si="10"/>
        <v>0</v>
      </c>
      <c r="O34" s="1497">
        <f t="shared" si="10"/>
        <v>0</v>
      </c>
      <c r="P34" s="1497">
        <f t="shared" si="10"/>
        <v>0</v>
      </c>
      <c r="Q34" s="1497">
        <f t="shared" si="10"/>
        <v>0</v>
      </c>
      <c r="R34" s="1497">
        <f t="shared" si="10"/>
        <v>0</v>
      </c>
      <c r="S34" s="1497">
        <f t="shared" si="10"/>
        <v>0</v>
      </c>
      <c r="T34" s="1497">
        <f t="shared" si="10"/>
        <v>0</v>
      </c>
      <c r="U34" s="1497">
        <f t="shared" si="10"/>
        <v>0</v>
      </c>
      <c r="V34" s="1497">
        <f t="shared" si="10"/>
        <v>0</v>
      </c>
      <c r="W34" s="1497">
        <f t="shared" si="10"/>
        <v>0</v>
      </c>
      <c r="X34" s="1497">
        <f t="shared" si="10"/>
        <v>0</v>
      </c>
      <c r="Y34" s="1497">
        <f t="shared" si="10"/>
        <v>1</v>
      </c>
      <c r="Z34" s="1497">
        <f t="shared" si="10"/>
        <v>0</v>
      </c>
      <c r="AA34" s="1497">
        <f t="shared" si="10"/>
        <v>0</v>
      </c>
      <c r="AB34" s="1497">
        <f t="shared" si="10"/>
        <v>0</v>
      </c>
      <c r="AC34" s="1497">
        <f t="shared" si="10"/>
        <v>0</v>
      </c>
      <c r="AD34" s="1497">
        <f t="shared" si="10"/>
        <v>0</v>
      </c>
      <c r="AE34" s="1497">
        <f t="shared" si="10"/>
        <v>0</v>
      </c>
      <c r="AF34" s="1497">
        <f t="shared" si="10"/>
        <v>0</v>
      </c>
      <c r="AG34" s="1497">
        <f t="shared" si="10"/>
        <v>0</v>
      </c>
      <c r="AH34" s="1498" t="s">
        <v>2026</v>
      </c>
      <c r="AI34" s="1499">
        <f>_xlfn.AGGREGATE(9,6,C34:AG34)</f>
        <v>1</v>
      </c>
      <c r="AJ34" s="1489"/>
    </row>
    <row r="35" spans="2:38" hidden="1">
      <c r="B35" s="1496" t="s">
        <v>2166</v>
      </c>
      <c r="C35" s="1500">
        <f t="shared" ref="C35:AG35" si="11">IF(AND(DAY(C26)&gt;=22,DAY(C26)&lt;=28,C27="土",OR(C32="休",C32="雨")),1,0)</f>
        <v>0</v>
      </c>
      <c r="D35" s="1500">
        <f t="shared" si="11"/>
        <v>0</v>
      </c>
      <c r="E35" s="1500">
        <f t="shared" si="11"/>
        <v>0</v>
      </c>
      <c r="F35" s="1500">
        <f t="shared" si="11"/>
        <v>0</v>
      </c>
      <c r="G35" s="1500">
        <f t="shared" si="11"/>
        <v>0</v>
      </c>
      <c r="H35" s="1500">
        <f t="shared" si="11"/>
        <v>0</v>
      </c>
      <c r="I35" s="1500">
        <f t="shared" si="11"/>
        <v>0</v>
      </c>
      <c r="J35" s="1500">
        <f t="shared" si="11"/>
        <v>0</v>
      </c>
      <c r="K35" s="1500">
        <f t="shared" si="11"/>
        <v>0</v>
      </c>
      <c r="L35" s="1500">
        <f t="shared" si="11"/>
        <v>0</v>
      </c>
      <c r="M35" s="1500">
        <f t="shared" si="11"/>
        <v>0</v>
      </c>
      <c r="N35" s="1500">
        <f t="shared" si="11"/>
        <v>0</v>
      </c>
      <c r="O35" s="1500">
        <f t="shared" si="11"/>
        <v>0</v>
      </c>
      <c r="P35" s="1500">
        <f t="shared" si="11"/>
        <v>0</v>
      </c>
      <c r="Q35" s="1500">
        <f t="shared" si="11"/>
        <v>0</v>
      </c>
      <c r="R35" s="1500">
        <f t="shared" si="11"/>
        <v>0</v>
      </c>
      <c r="S35" s="1500">
        <f t="shared" si="11"/>
        <v>0</v>
      </c>
      <c r="T35" s="1500">
        <f t="shared" si="11"/>
        <v>0</v>
      </c>
      <c r="U35" s="1500">
        <f t="shared" si="11"/>
        <v>0</v>
      </c>
      <c r="V35" s="1500">
        <f t="shared" si="11"/>
        <v>0</v>
      </c>
      <c r="W35" s="1500">
        <f t="shared" si="11"/>
        <v>0</v>
      </c>
      <c r="X35" s="1500">
        <f t="shared" si="11"/>
        <v>0</v>
      </c>
      <c r="Y35" s="1500">
        <f t="shared" si="11"/>
        <v>0</v>
      </c>
      <c r="Z35" s="1500">
        <f t="shared" si="11"/>
        <v>0</v>
      </c>
      <c r="AA35" s="1500">
        <f t="shared" si="11"/>
        <v>0</v>
      </c>
      <c r="AB35" s="1500">
        <f t="shared" si="11"/>
        <v>0</v>
      </c>
      <c r="AC35" s="1500">
        <f t="shared" si="11"/>
        <v>0</v>
      </c>
      <c r="AD35" s="1500">
        <f t="shared" si="11"/>
        <v>0</v>
      </c>
      <c r="AE35" s="1500">
        <f t="shared" si="11"/>
        <v>0</v>
      </c>
      <c r="AF35" s="1500">
        <f t="shared" si="11"/>
        <v>0</v>
      </c>
      <c r="AG35" s="1500">
        <f t="shared" si="11"/>
        <v>0</v>
      </c>
      <c r="AH35" s="1501" t="s">
        <v>2027</v>
      </c>
      <c r="AI35" s="1499">
        <f>_xlfn.AGGREGATE(9,6,C35:AG35)</f>
        <v>0</v>
      </c>
      <c r="AJ35" s="1489"/>
    </row>
    <row r="36" spans="2:38" hidden="1">
      <c r="B36" s="1496" t="s">
        <v>2167</v>
      </c>
      <c r="C36" s="1497">
        <f>IF(AND(DAY(C26)&gt;=8,DAY(C26)&lt;=14,C27="土"),1,0)</f>
        <v>0</v>
      </c>
      <c r="D36" s="1497">
        <f>IF(AND(DAY(D26)&gt;=8,DAY(D26)&lt;=14,D27="土"),1,0)</f>
        <v>0</v>
      </c>
      <c r="E36" s="1497">
        <f t="shared" ref="E36:AG36" si="12">IF(AND(DAY(E26)&gt;=8,DAY(E26)&lt;=14,E27="土"),1,0)</f>
        <v>0</v>
      </c>
      <c r="F36" s="1497">
        <f t="shared" si="12"/>
        <v>0</v>
      </c>
      <c r="G36" s="1497">
        <f t="shared" si="12"/>
        <v>0</v>
      </c>
      <c r="H36" s="1497">
        <f t="shared" si="12"/>
        <v>0</v>
      </c>
      <c r="I36" s="1497">
        <f t="shared" si="12"/>
        <v>0</v>
      </c>
      <c r="J36" s="1497">
        <f t="shared" si="12"/>
        <v>0</v>
      </c>
      <c r="K36" s="1497">
        <f t="shared" si="12"/>
        <v>1</v>
      </c>
      <c r="L36" s="1497">
        <f t="shared" si="12"/>
        <v>0</v>
      </c>
      <c r="M36" s="1497">
        <f t="shared" si="12"/>
        <v>0</v>
      </c>
      <c r="N36" s="1497">
        <f t="shared" si="12"/>
        <v>0</v>
      </c>
      <c r="O36" s="1497">
        <f t="shared" si="12"/>
        <v>0</v>
      </c>
      <c r="P36" s="1497">
        <f t="shared" si="12"/>
        <v>0</v>
      </c>
      <c r="Q36" s="1497">
        <f t="shared" si="12"/>
        <v>0</v>
      </c>
      <c r="R36" s="1497">
        <f t="shared" si="12"/>
        <v>0</v>
      </c>
      <c r="S36" s="1497">
        <f t="shared" si="12"/>
        <v>0</v>
      </c>
      <c r="T36" s="1497">
        <f t="shared" si="12"/>
        <v>0</v>
      </c>
      <c r="U36" s="1497">
        <f t="shared" si="12"/>
        <v>0</v>
      </c>
      <c r="V36" s="1497">
        <f t="shared" si="12"/>
        <v>0</v>
      </c>
      <c r="W36" s="1497">
        <f t="shared" si="12"/>
        <v>0</v>
      </c>
      <c r="X36" s="1497">
        <f t="shared" si="12"/>
        <v>0</v>
      </c>
      <c r="Y36" s="1497">
        <f t="shared" si="12"/>
        <v>0</v>
      </c>
      <c r="Z36" s="1497">
        <f t="shared" si="12"/>
        <v>0</v>
      </c>
      <c r="AA36" s="1497">
        <f t="shared" si="12"/>
        <v>0</v>
      </c>
      <c r="AB36" s="1497">
        <f t="shared" si="12"/>
        <v>0</v>
      </c>
      <c r="AC36" s="1497">
        <f t="shared" si="12"/>
        <v>0</v>
      </c>
      <c r="AD36" s="1497">
        <f t="shared" si="12"/>
        <v>0</v>
      </c>
      <c r="AE36" s="1497">
        <f t="shared" si="12"/>
        <v>0</v>
      </c>
      <c r="AF36" s="1497">
        <f t="shared" si="12"/>
        <v>0</v>
      </c>
      <c r="AG36" s="1497">
        <f t="shared" si="12"/>
        <v>0</v>
      </c>
      <c r="AH36" s="1498" t="s">
        <v>2026</v>
      </c>
      <c r="AI36" s="1499">
        <f>_xlfn.AGGREGATE(9,6,C36:AG36)</f>
        <v>1</v>
      </c>
      <c r="AJ36" s="1489"/>
    </row>
    <row r="37" spans="2:38" hidden="1">
      <c r="B37" s="1496" t="s">
        <v>2168</v>
      </c>
      <c r="C37" s="1500">
        <f>IF(AND(DAY(C26)&gt;=8,DAY(C26)&lt;=14,C27="土",OR(C32="休",C32="雨")),1,0)</f>
        <v>0</v>
      </c>
      <c r="D37" s="1500">
        <f>IF(AND(DAY(D26)&gt;=8,DAY(D26)&lt;=14,D27="土",OR(D32="休",D32="雨")),1,0)</f>
        <v>0</v>
      </c>
      <c r="E37" s="1500">
        <f t="shared" ref="E37:AG37" si="13">IF(AND(DAY(E26)&gt;=8,DAY(E26)&lt;=14,E27="土",OR(E32="休",E32="雨")),1,0)</f>
        <v>0</v>
      </c>
      <c r="F37" s="1500">
        <f t="shared" si="13"/>
        <v>0</v>
      </c>
      <c r="G37" s="1500">
        <f t="shared" si="13"/>
        <v>0</v>
      </c>
      <c r="H37" s="1500">
        <f t="shared" si="13"/>
        <v>0</v>
      </c>
      <c r="I37" s="1500">
        <f t="shared" si="13"/>
        <v>0</v>
      </c>
      <c r="J37" s="1500">
        <f t="shared" si="13"/>
        <v>0</v>
      </c>
      <c r="K37" s="1500">
        <f t="shared" si="13"/>
        <v>0</v>
      </c>
      <c r="L37" s="1500">
        <f t="shared" si="13"/>
        <v>0</v>
      </c>
      <c r="M37" s="1500">
        <f t="shared" si="13"/>
        <v>0</v>
      </c>
      <c r="N37" s="1500">
        <f t="shared" si="13"/>
        <v>0</v>
      </c>
      <c r="O37" s="1500">
        <f t="shared" si="13"/>
        <v>0</v>
      </c>
      <c r="P37" s="1500">
        <f t="shared" si="13"/>
        <v>0</v>
      </c>
      <c r="Q37" s="1500">
        <f t="shared" si="13"/>
        <v>0</v>
      </c>
      <c r="R37" s="1500">
        <f t="shared" si="13"/>
        <v>0</v>
      </c>
      <c r="S37" s="1500">
        <f t="shared" si="13"/>
        <v>0</v>
      </c>
      <c r="T37" s="1500">
        <f t="shared" si="13"/>
        <v>0</v>
      </c>
      <c r="U37" s="1500">
        <f t="shared" si="13"/>
        <v>0</v>
      </c>
      <c r="V37" s="1500">
        <f t="shared" si="13"/>
        <v>0</v>
      </c>
      <c r="W37" s="1500">
        <f t="shared" si="13"/>
        <v>0</v>
      </c>
      <c r="X37" s="1500">
        <f t="shared" si="13"/>
        <v>0</v>
      </c>
      <c r="Y37" s="1500">
        <f t="shared" si="13"/>
        <v>0</v>
      </c>
      <c r="Z37" s="1500">
        <f t="shared" si="13"/>
        <v>0</v>
      </c>
      <c r="AA37" s="1500">
        <f t="shared" si="13"/>
        <v>0</v>
      </c>
      <c r="AB37" s="1500">
        <f t="shared" si="13"/>
        <v>0</v>
      </c>
      <c r="AC37" s="1500">
        <f t="shared" si="13"/>
        <v>0</v>
      </c>
      <c r="AD37" s="1500">
        <f t="shared" si="13"/>
        <v>0</v>
      </c>
      <c r="AE37" s="1500">
        <f t="shared" si="13"/>
        <v>0</v>
      </c>
      <c r="AF37" s="1500">
        <f t="shared" si="13"/>
        <v>0</v>
      </c>
      <c r="AG37" s="1500">
        <f t="shared" si="13"/>
        <v>0</v>
      </c>
      <c r="AH37" s="1501" t="s">
        <v>2027</v>
      </c>
      <c r="AI37" s="1499">
        <f>_xlfn.AGGREGATE(9,6,C37:AG37)</f>
        <v>0</v>
      </c>
      <c r="AJ37" s="1489"/>
    </row>
    <row r="38" spans="2:38">
      <c r="C38" s="1502"/>
      <c r="D38" s="1502"/>
      <c r="E38" s="1502"/>
      <c r="F38" s="1502"/>
      <c r="G38" s="1502"/>
      <c r="H38" s="1502"/>
      <c r="I38" s="1502"/>
      <c r="J38" s="1502"/>
      <c r="K38" s="1502"/>
      <c r="L38" s="1502"/>
      <c r="M38" s="1502"/>
      <c r="N38" s="1502"/>
      <c r="O38" s="1502"/>
      <c r="P38" s="1502"/>
      <c r="Q38" s="1502"/>
      <c r="R38" s="1502"/>
      <c r="S38" s="1502"/>
      <c r="T38" s="1502"/>
      <c r="U38" s="1502"/>
      <c r="V38" s="1502"/>
      <c r="W38" s="1502"/>
      <c r="X38" s="1502"/>
      <c r="Y38" s="1502"/>
      <c r="Z38" s="1502"/>
      <c r="AA38" s="1502"/>
      <c r="AB38" s="1502"/>
      <c r="AC38" s="1502"/>
      <c r="AD38" s="1502"/>
      <c r="AE38" s="1502"/>
      <c r="AF38" s="1502"/>
      <c r="AG38" s="1502"/>
    </row>
    <row r="39" spans="2:38" hidden="1">
      <c r="C39" s="1453">
        <f>YEAR(C42)</f>
        <v>2025</v>
      </c>
      <c r="D39" s="1453">
        <f>MONTH(C42)</f>
        <v>9</v>
      </c>
    </row>
    <row r="40" spans="2:38">
      <c r="B40" s="1458" t="s">
        <v>1986</v>
      </c>
      <c r="C40" s="3490">
        <f>C42</f>
        <v>45901</v>
      </c>
      <c r="D40" s="3452"/>
      <c r="E40" s="3452"/>
      <c r="F40" s="3452"/>
      <c r="G40" s="3452"/>
      <c r="H40" s="3452"/>
      <c r="I40" s="3452"/>
      <c r="J40" s="3452"/>
      <c r="K40" s="3452"/>
      <c r="L40" s="3452"/>
      <c r="M40" s="3452"/>
      <c r="N40" s="3452"/>
      <c r="O40" s="3452"/>
      <c r="P40" s="3452"/>
      <c r="Q40" s="3452"/>
      <c r="R40" s="3452"/>
      <c r="S40" s="3452"/>
      <c r="T40" s="3452"/>
      <c r="U40" s="3452"/>
      <c r="V40" s="3452"/>
      <c r="W40" s="3452"/>
      <c r="X40" s="3452"/>
      <c r="Y40" s="3452"/>
      <c r="Z40" s="3452"/>
      <c r="AA40" s="3452"/>
      <c r="AB40" s="3452"/>
      <c r="AC40" s="3452"/>
      <c r="AD40" s="3452"/>
      <c r="AE40" s="3452"/>
      <c r="AF40" s="3452"/>
      <c r="AG40" s="3452"/>
      <c r="AH40" s="3452"/>
      <c r="AI40" s="3453"/>
    </row>
    <row r="41" spans="2:38" hidden="1">
      <c r="B41" s="1503"/>
      <c r="C41" s="1482">
        <f>DATE($C39,$D39,1)</f>
        <v>45901</v>
      </c>
      <c r="D41" s="1482">
        <f t="shared" ref="D41:AG41" si="14">C41+1</f>
        <v>45902</v>
      </c>
      <c r="E41" s="1482">
        <f t="shared" si="14"/>
        <v>45903</v>
      </c>
      <c r="F41" s="1482">
        <f t="shared" si="14"/>
        <v>45904</v>
      </c>
      <c r="G41" s="1482">
        <f t="shared" si="14"/>
        <v>45905</v>
      </c>
      <c r="H41" s="1482">
        <f t="shared" si="14"/>
        <v>45906</v>
      </c>
      <c r="I41" s="1482">
        <f t="shared" si="14"/>
        <v>45907</v>
      </c>
      <c r="J41" s="1482">
        <f t="shared" si="14"/>
        <v>45908</v>
      </c>
      <c r="K41" s="1482">
        <f t="shared" si="14"/>
        <v>45909</v>
      </c>
      <c r="L41" s="1482">
        <f t="shared" si="14"/>
        <v>45910</v>
      </c>
      <c r="M41" s="1482">
        <f t="shared" si="14"/>
        <v>45911</v>
      </c>
      <c r="N41" s="1482">
        <f t="shared" si="14"/>
        <v>45912</v>
      </c>
      <c r="O41" s="1482">
        <f t="shared" si="14"/>
        <v>45913</v>
      </c>
      <c r="P41" s="1482">
        <f t="shared" si="14"/>
        <v>45914</v>
      </c>
      <c r="Q41" s="1482">
        <f t="shared" si="14"/>
        <v>45915</v>
      </c>
      <c r="R41" s="1482">
        <f t="shared" si="14"/>
        <v>45916</v>
      </c>
      <c r="S41" s="1482">
        <f t="shared" si="14"/>
        <v>45917</v>
      </c>
      <c r="T41" s="1482">
        <f t="shared" si="14"/>
        <v>45918</v>
      </c>
      <c r="U41" s="1482">
        <f t="shared" si="14"/>
        <v>45919</v>
      </c>
      <c r="V41" s="1482">
        <f t="shared" si="14"/>
        <v>45920</v>
      </c>
      <c r="W41" s="1482">
        <f t="shared" si="14"/>
        <v>45921</v>
      </c>
      <c r="X41" s="1482">
        <f t="shared" si="14"/>
        <v>45922</v>
      </c>
      <c r="Y41" s="1482">
        <f t="shared" si="14"/>
        <v>45923</v>
      </c>
      <c r="Z41" s="1482">
        <f t="shared" si="14"/>
        <v>45924</v>
      </c>
      <c r="AA41" s="1482">
        <f t="shared" si="14"/>
        <v>45925</v>
      </c>
      <c r="AB41" s="1482">
        <f t="shared" si="14"/>
        <v>45926</v>
      </c>
      <c r="AC41" s="1482">
        <f t="shared" si="14"/>
        <v>45927</v>
      </c>
      <c r="AD41" s="1482">
        <f t="shared" si="14"/>
        <v>45928</v>
      </c>
      <c r="AE41" s="1482">
        <f t="shared" si="14"/>
        <v>45929</v>
      </c>
      <c r="AF41" s="1482">
        <f t="shared" si="14"/>
        <v>45930</v>
      </c>
      <c r="AG41" s="1482">
        <f t="shared" si="14"/>
        <v>45931</v>
      </c>
      <c r="AH41" s="1504"/>
      <c r="AI41" s="1505"/>
    </row>
    <row r="42" spans="2:38">
      <c r="B42" s="1506" t="s">
        <v>1990</v>
      </c>
      <c r="C42" s="1507">
        <f>IF(EDATE(C25,1)&gt;$G$5,"",EDATE(C25,1))</f>
        <v>45901</v>
      </c>
      <c r="D42" s="1482">
        <f t="shared" ref="D42:AG42" si="15">IF(D41&gt;$G$5,"",IF(C42=EOMONTH(DATE($C39,$D39,1),0),"",IF(C42="","",C42+1)))</f>
        <v>45902</v>
      </c>
      <c r="E42" s="1482">
        <f t="shared" si="15"/>
        <v>45903</v>
      </c>
      <c r="F42" s="1482">
        <f t="shared" si="15"/>
        <v>45904</v>
      </c>
      <c r="G42" s="1482">
        <f t="shared" si="15"/>
        <v>45905</v>
      </c>
      <c r="H42" s="1482">
        <f t="shared" si="15"/>
        <v>45906</v>
      </c>
      <c r="I42" s="1482">
        <f t="shared" si="15"/>
        <v>45907</v>
      </c>
      <c r="J42" s="1482">
        <f t="shared" si="15"/>
        <v>45908</v>
      </c>
      <c r="K42" s="1482">
        <f t="shared" si="15"/>
        <v>45909</v>
      </c>
      <c r="L42" s="1482">
        <f t="shared" si="15"/>
        <v>45910</v>
      </c>
      <c r="M42" s="1482">
        <f t="shared" si="15"/>
        <v>45911</v>
      </c>
      <c r="N42" s="1482">
        <f t="shared" si="15"/>
        <v>45912</v>
      </c>
      <c r="O42" s="1482">
        <f t="shared" si="15"/>
        <v>45913</v>
      </c>
      <c r="P42" s="1482">
        <f t="shared" si="15"/>
        <v>45914</v>
      </c>
      <c r="Q42" s="1482">
        <f t="shared" si="15"/>
        <v>45915</v>
      </c>
      <c r="R42" s="1482">
        <f t="shared" si="15"/>
        <v>45916</v>
      </c>
      <c r="S42" s="1482">
        <f t="shared" si="15"/>
        <v>45917</v>
      </c>
      <c r="T42" s="1482">
        <f t="shared" si="15"/>
        <v>45918</v>
      </c>
      <c r="U42" s="1482">
        <f t="shared" si="15"/>
        <v>45919</v>
      </c>
      <c r="V42" s="1482">
        <f t="shared" si="15"/>
        <v>45920</v>
      </c>
      <c r="W42" s="1482">
        <f t="shared" si="15"/>
        <v>45921</v>
      </c>
      <c r="X42" s="1482">
        <f t="shared" si="15"/>
        <v>45922</v>
      </c>
      <c r="Y42" s="1482">
        <f t="shared" si="15"/>
        <v>45923</v>
      </c>
      <c r="Z42" s="1482">
        <f t="shared" si="15"/>
        <v>45924</v>
      </c>
      <c r="AA42" s="1482">
        <f t="shared" si="15"/>
        <v>45925</v>
      </c>
      <c r="AB42" s="1482">
        <f t="shared" si="15"/>
        <v>45926</v>
      </c>
      <c r="AC42" s="1482">
        <f t="shared" si="15"/>
        <v>45927</v>
      </c>
      <c r="AD42" s="1482">
        <f t="shared" si="15"/>
        <v>45928</v>
      </c>
      <c r="AE42" s="1482">
        <f t="shared" si="15"/>
        <v>45929</v>
      </c>
      <c r="AF42" s="1482">
        <f t="shared" si="15"/>
        <v>45930</v>
      </c>
      <c r="AG42" s="1482" t="str">
        <f t="shared" si="15"/>
        <v/>
      </c>
      <c r="AH42" s="1483" t="s">
        <v>2024</v>
      </c>
      <c r="AI42" s="1484">
        <f>+COUNTIFS(C43:AG43,"土",C44:AG44,"")+COUNTIFS(C43:AG43,"日",C44:AG44,"")</f>
        <v>8</v>
      </c>
    </row>
    <row r="43" spans="2:38" s="1486" customFormat="1">
      <c r="B43" s="1508" t="s">
        <v>846</v>
      </c>
      <c r="C43" s="1485" t="str">
        <f>IFERROR(TEXT(WEEKDAY(+C42),"aaa"),"")</f>
        <v>月</v>
      </c>
      <c r="D43" s="1485" t="str">
        <f t="shared" ref="D43:AG43" si="16">IFERROR(TEXT(WEEKDAY(+D42),"aaa"),"")</f>
        <v>火</v>
      </c>
      <c r="E43" s="1485" t="str">
        <f t="shared" si="16"/>
        <v>水</v>
      </c>
      <c r="F43" s="1485" t="str">
        <f t="shared" si="16"/>
        <v>木</v>
      </c>
      <c r="G43" s="1485" t="str">
        <f t="shared" si="16"/>
        <v>金</v>
      </c>
      <c r="H43" s="1485" t="str">
        <f t="shared" si="16"/>
        <v>土</v>
      </c>
      <c r="I43" s="1485" t="str">
        <f t="shared" si="16"/>
        <v>日</v>
      </c>
      <c r="J43" s="1485" t="str">
        <f t="shared" si="16"/>
        <v>月</v>
      </c>
      <c r="K43" s="1485" t="str">
        <f t="shared" si="16"/>
        <v>火</v>
      </c>
      <c r="L43" s="1485" t="str">
        <f t="shared" si="16"/>
        <v>水</v>
      </c>
      <c r="M43" s="1485" t="str">
        <f t="shared" si="16"/>
        <v>木</v>
      </c>
      <c r="N43" s="1485" t="str">
        <f t="shared" si="16"/>
        <v>金</v>
      </c>
      <c r="O43" s="1485" t="str">
        <f t="shared" si="16"/>
        <v>土</v>
      </c>
      <c r="P43" s="1485" t="str">
        <f t="shared" si="16"/>
        <v>日</v>
      </c>
      <c r="Q43" s="1485" t="str">
        <f t="shared" si="16"/>
        <v>月</v>
      </c>
      <c r="R43" s="1485" t="str">
        <f t="shared" si="16"/>
        <v>火</v>
      </c>
      <c r="S43" s="1485" t="str">
        <f t="shared" si="16"/>
        <v>水</v>
      </c>
      <c r="T43" s="1485" t="str">
        <f t="shared" si="16"/>
        <v>木</v>
      </c>
      <c r="U43" s="1485" t="str">
        <f t="shared" si="16"/>
        <v>金</v>
      </c>
      <c r="V43" s="1485" t="str">
        <f t="shared" si="16"/>
        <v>土</v>
      </c>
      <c r="W43" s="1485" t="str">
        <f t="shared" si="16"/>
        <v>日</v>
      </c>
      <c r="X43" s="1485" t="str">
        <f t="shared" si="16"/>
        <v>月</v>
      </c>
      <c r="Y43" s="1485" t="str">
        <f t="shared" si="16"/>
        <v>火</v>
      </c>
      <c r="Z43" s="1485" t="str">
        <f t="shared" si="16"/>
        <v>水</v>
      </c>
      <c r="AA43" s="1485" t="str">
        <f t="shared" si="16"/>
        <v>木</v>
      </c>
      <c r="AB43" s="1485" t="str">
        <f t="shared" si="16"/>
        <v>金</v>
      </c>
      <c r="AC43" s="1485" t="str">
        <f t="shared" si="16"/>
        <v>土</v>
      </c>
      <c r="AD43" s="1485" t="str">
        <f t="shared" si="16"/>
        <v>日</v>
      </c>
      <c r="AE43" s="1485" t="str">
        <f t="shared" si="16"/>
        <v>月</v>
      </c>
      <c r="AF43" s="1485" t="str">
        <f t="shared" si="16"/>
        <v>火</v>
      </c>
      <c r="AG43" s="1485" t="str">
        <f t="shared" si="16"/>
        <v/>
      </c>
      <c r="AH43" s="1483" t="s">
        <v>2025</v>
      </c>
      <c r="AI43" s="1484">
        <f>+COUNTIF(C44:AG44,"夏休")+COUNTIF(C44:AG44,"冬休")+COUNTIF(C44:AG44,"中止")</f>
        <v>0</v>
      </c>
      <c r="AL43" s="1509"/>
    </row>
    <row r="44" spans="2:38" s="1486" customFormat="1" ht="13.5" customHeight="1">
      <c r="B44" s="3454" t="s">
        <v>1994</v>
      </c>
      <c r="C44" s="3456"/>
      <c r="D44" s="3451"/>
      <c r="E44" s="3451"/>
      <c r="F44" s="3451"/>
      <c r="G44" s="3451"/>
      <c r="H44" s="3451"/>
      <c r="I44" s="3451"/>
      <c r="J44" s="3451"/>
      <c r="K44" s="3451"/>
      <c r="L44" s="3451"/>
      <c r="M44" s="3451"/>
      <c r="N44" s="3451"/>
      <c r="O44" s="3451"/>
      <c r="P44" s="3451"/>
      <c r="Q44" s="3451"/>
      <c r="R44" s="3451"/>
      <c r="S44" s="3451"/>
      <c r="T44" s="3451"/>
      <c r="U44" s="3451"/>
      <c r="V44" s="3451"/>
      <c r="W44" s="3451"/>
      <c r="X44" s="3451"/>
      <c r="Y44" s="3451"/>
      <c r="Z44" s="3451"/>
      <c r="AA44" s="3451"/>
      <c r="AB44" s="3451"/>
      <c r="AC44" s="3451"/>
      <c r="AD44" s="3451"/>
      <c r="AE44" s="3451"/>
      <c r="AF44" s="3451"/>
      <c r="AG44" s="3478"/>
      <c r="AH44" s="1487" t="s">
        <v>847</v>
      </c>
      <c r="AI44" s="1488">
        <f>COUNT(C42:AG42)-AI43</f>
        <v>30</v>
      </c>
      <c r="AL44" s="1509"/>
    </row>
    <row r="45" spans="2:38" s="1486" customFormat="1" ht="13.5" customHeight="1">
      <c r="B45" s="3455"/>
      <c r="C45" s="3456"/>
      <c r="D45" s="3451"/>
      <c r="E45" s="3451"/>
      <c r="F45" s="3451"/>
      <c r="G45" s="3451"/>
      <c r="H45" s="3451"/>
      <c r="I45" s="3451"/>
      <c r="J45" s="3451"/>
      <c r="K45" s="3451"/>
      <c r="L45" s="3451"/>
      <c r="M45" s="3451"/>
      <c r="N45" s="3451"/>
      <c r="O45" s="3451"/>
      <c r="P45" s="3451"/>
      <c r="Q45" s="3451"/>
      <c r="R45" s="3451"/>
      <c r="S45" s="3451"/>
      <c r="T45" s="3451"/>
      <c r="U45" s="3451"/>
      <c r="V45" s="3451"/>
      <c r="W45" s="3451"/>
      <c r="X45" s="3451"/>
      <c r="Y45" s="3451"/>
      <c r="Z45" s="3451"/>
      <c r="AA45" s="3451"/>
      <c r="AB45" s="3451"/>
      <c r="AC45" s="3451"/>
      <c r="AD45" s="3451"/>
      <c r="AE45" s="3451"/>
      <c r="AF45" s="3451"/>
      <c r="AG45" s="3478"/>
      <c r="AH45" s="1487" t="s">
        <v>848</v>
      </c>
      <c r="AI45" s="1488">
        <f>+COUNTIF(C46:AG47,"休")</f>
        <v>0</v>
      </c>
      <c r="AJ45" s="1489" t="str">
        <f>IF(AI46&gt;0.285,"",IF(AI45&lt;AI42,"←計画日数が足りません",""))</f>
        <v>←計画日数が足りません</v>
      </c>
      <c r="AL45" s="1509"/>
    </row>
    <row r="46" spans="2:38" s="1486" customFormat="1" ht="13.5" customHeight="1">
      <c r="B46" s="3479" t="s">
        <v>841</v>
      </c>
      <c r="C46" s="3480"/>
      <c r="D46" s="3477"/>
      <c r="E46" s="3477"/>
      <c r="F46" s="3477"/>
      <c r="G46" s="3477"/>
      <c r="H46" s="3477"/>
      <c r="I46" s="3477"/>
      <c r="J46" s="3481"/>
      <c r="K46" s="3477"/>
      <c r="L46" s="3477"/>
      <c r="M46" s="3477"/>
      <c r="N46" s="3477"/>
      <c r="O46" s="3477"/>
      <c r="P46" s="3477"/>
      <c r="Q46" s="3481"/>
      <c r="R46" s="3477"/>
      <c r="S46" s="3477"/>
      <c r="T46" s="3477"/>
      <c r="U46" s="3477"/>
      <c r="V46" s="3477"/>
      <c r="W46" s="3477"/>
      <c r="X46" s="3481"/>
      <c r="Y46" s="3477"/>
      <c r="Z46" s="3477"/>
      <c r="AA46" s="3477"/>
      <c r="AB46" s="3477"/>
      <c r="AC46" s="3477"/>
      <c r="AD46" s="3477"/>
      <c r="AE46" s="3481"/>
      <c r="AF46" s="3477"/>
      <c r="AG46" s="3483"/>
      <c r="AH46" s="1487" t="s">
        <v>849</v>
      </c>
      <c r="AI46" s="1490">
        <f>+AI45/AI44</f>
        <v>0</v>
      </c>
      <c r="AL46" s="1509"/>
    </row>
    <row r="47" spans="2:38" s="1486" customFormat="1">
      <c r="B47" s="3479"/>
      <c r="C47" s="3480"/>
      <c r="D47" s="3477"/>
      <c r="E47" s="3477"/>
      <c r="F47" s="3477"/>
      <c r="G47" s="3477"/>
      <c r="H47" s="3477"/>
      <c r="I47" s="3477"/>
      <c r="J47" s="3481"/>
      <c r="K47" s="3477"/>
      <c r="L47" s="3477"/>
      <c r="M47" s="3477"/>
      <c r="N47" s="3477"/>
      <c r="O47" s="3477"/>
      <c r="P47" s="3477"/>
      <c r="Q47" s="3481"/>
      <c r="R47" s="3477"/>
      <c r="S47" s="3477"/>
      <c r="T47" s="3477"/>
      <c r="U47" s="3477"/>
      <c r="V47" s="3477"/>
      <c r="W47" s="3477"/>
      <c r="X47" s="3481"/>
      <c r="Y47" s="3477"/>
      <c r="Z47" s="3477"/>
      <c r="AA47" s="3477"/>
      <c r="AB47" s="3477"/>
      <c r="AC47" s="3477"/>
      <c r="AD47" s="3477"/>
      <c r="AE47" s="3481"/>
      <c r="AF47" s="3477"/>
      <c r="AG47" s="3483"/>
      <c r="AH47" s="1487" t="s">
        <v>838</v>
      </c>
      <c r="AI47" s="1488">
        <f>+COUNTA(C48:AG49)</f>
        <v>0</v>
      </c>
      <c r="AL47" s="1509"/>
    </row>
    <row r="48" spans="2:38" s="1486" customFormat="1">
      <c r="B48" s="3484" t="s">
        <v>843</v>
      </c>
      <c r="C48" s="3486"/>
      <c r="D48" s="3481"/>
      <c r="E48" s="3481"/>
      <c r="F48" s="3481"/>
      <c r="G48" s="3481"/>
      <c r="H48" s="3481"/>
      <c r="I48" s="3481"/>
      <c r="J48" s="3492"/>
      <c r="K48" s="3481"/>
      <c r="L48" s="3481"/>
      <c r="M48" s="3481"/>
      <c r="N48" s="3481"/>
      <c r="O48" s="3481"/>
      <c r="P48" s="3481"/>
      <c r="Q48" s="3492"/>
      <c r="R48" s="3481"/>
      <c r="S48" s="3481"/>
      <c r="T48" s="3481"/>
      <c r="U48" s="3481"/>
      <c r="V48" s="3481"/>
      <c r="W48" s="3481"/>
      <c r="X48" s="3492"/>
      <c r="Y48" s="3481"/>
      <c r="Z48" s="3481"/>
      <c r="AA48" s="3481"/>
      <c r="AB48" s="3481"/>
      <c r="AC48" s="3481"/>
      <c r="AD48" s="3481"/>
      <c r="AE48" s="3492"/>
      <c r="AF48" s="3481"/>
      <c r="AG48" s="3488"/>
      <c r="AH48" s="1491" t="s">
        <v>850</v>
      </c>
      <c r="AI48" s="1492">
        <f>+AI47/AI44</f>
        <v>0</v>
      </c>
      <c r="AL48" s="1474">
        <f>+COUNTIF(C46:AG47,"休")</f>
        <v>0</v>
      </c>
    </row>
    <row r="49" spans="2:38" s="1486" customFormat="1">
      <c r="B49" s="3485"/>
      <c r="C49" s="3487"/>
      <c r="D49" s="3482"/>
      <c r="E49" s="3482"/>
      <c r="F49" s="3482"/>
      <c r="G49" s="3482"/>
      <c r="H49" s="3482"/>
      <c r="I49" s="3482"/>
      <c r="J49" s="3482"/>
      <c r="K49" s="3482"/>
      <c r="L49" s="3482"/>
      <c r="M49" s="3482"/>
      <c r="N49" s="3482"/>
      <c r="O49" s="3482"/>
      <c r="P49" s="3482"/>
      <c r="Q49" s="3482"/>
      <c r="R49" s="3482"/>
      <c r="S49" s="3482"/>
      <c r="T49" s="3482"/>
      <c r="U49" s="3482"/>
      <c r="V49" s="3482"/>
      <c r="W49" s="3482"/>
      <c r="X49" s="3482"/>
      <c r="Y49" s="3482"/>
      <c r="Z49" s="3482"/>
      <c r="AA49" s="3482"/>
      <c r="AB49" s="3482"/>
      <c r="AC49" s="3482"/>
      <c r="AD49" s="3482"/>
      <c r="AE49" s="3482"/>
      <c r="AF49" s="3482"/>
      <c r="AG49" s="3489"/>
      <c r="AH49" s="1493" t="s">
        <v>1998</v>
      </c>
      <c r="AI49" s="1494" t="str">
        <f>IF(7&gt;AI44,"対象外",IF(AI47&gt;=AI42,"OK","NG"))</f>
        <v>NG</v>
      </c>
      <c r="AJ49" s="1489" t="str">
        <f>IF(AI49="対象外","←７日間に満たない期間は達成判定の対象外",IF(AI49="NG","←月単位未達成","←月単位達成"))</f>
        <v>←月単位未達成</v>
      </c>
      <c r="AL49" s="1495" t="str">
        <f>IF(7&gt;AI44,"対象外",IF(AL48&gt;=AI42,"OK","NG"))</f>
        <v>NG</v>
      </c>
    </row>
    <row r="50" spans="2:38" hidden="1">
      <c r="B50" s="1496" t="s">
        <v>2165</v>
      </c>
      <c r="C50" s="1497">
        <f t="shared" ref="C50:AG50" si="17">IF(AND(DAY(C42)&gt;=22,DAY(C42)&lt;=28,C43="土"),1,0)</f>
        <v>0</v>
      </c>
      <c r="D50" s="1497">
        <f t="shared" si="17"/>
        <v>0</v>
      </c>
      <c r="E50" s="1497">
        <f t="shared" si="17"/>
        <v>0</v>
      </c>
      <c r="F50" s="1497">
        <f t="shared" si="17"/>
        <v>0</v>
      </c>
      <c r="G50" s="1497">
        <f t="shared" si="17"/>
        <v>0</v>
      </c>
      <c r="H50" s="1497">
        <f t="shared" si="17"/>
        <v>0</v>
      </c>
      <c r="I50" s="1497">
        <f t="shared" si="17"/>
        <v>0</v>
      </c>
      <c r="J50" s="1497">
        <f t="shared" si="17"/>
        <v>0</v>
      </c>
      <c r="K50" s="1497">
        <f t="shared" si="17"/>
        <v>0</v>
      </c>
      <c r="L50" s="1497">
        <f t="shared" si="17"/>
        <v>0</v>
      </c>
      <c r="M50" s="1497">
        <f t="shared" si="17"/>
        <v>0</v>
      </c>
      <c r="N50" s="1497">
        <f t="shared" si="17"/>
        <v>0</v>
      </c>
      <c r="O50" s="1497">
        <f t="shared" si="17"/>
        <v>0</v>
      </c>
      <c r="P50" s="1497">
        <f t="shared" si="17"/>
        <v>0</v>
      </c>
      <c r="Q50" s="1497">
        <f t="shared" si="17"/>
        <v>0</v>
      </c>
      <c r="R50" s="1497">
        <f t="shared" si="17"/>
        <v>0</v>
      </c>
      <c r="S50" s="1497">
        <f t="shared" si="17"/>
        <v>0</v>
      </c>
      <c r="T50" s="1497">
        <f t="shared" si="17"/>
        <v>0</v>
      </c>
      <c r="U50" s="1497">
        <f t="shared" si="17"/>
        <v>0</v>
      </c>
      <c r="V50" s="1497">
        <f t="shared" si="17"/>
        <v>0</v>
      </c>
      <c r="W50" s="1497">
        <f t="shared" si="17"/>
        <v>0</v>
      </c>
      <c r="X50" s="1497">
        <f t="shared" si="17"/>
        <v>0</v>
      </c>
      <c r="Y50" s="1497">
        <f t="shared" si="17"/>
        <v>0</v>
      </c>
      <c r="Z50" s="1497">
        <f t="shared" si="17"/>
        <v>0</v>
      </c>
      <c r="AA50" s="1497">
        <f t="shared" si="17"/>
        <v>0</v>
      </c>
      <c r="AB50" s="1497">
        <f t="shared" si="17"/>
        <v>0</v>
      </c>
      <c r="AC50" s="1497">
        <f t="shared" si="17"/>
        <v>1</v>
      </c>
      <c r="AD50" s="1497">
        <f t="shared" si="17"/>
        <v>0</v>
      </c>
      <c r="AE50" s="1497">
        <f t="shared" si="17"/>
        <v>0</v>
      </c>
      <c r="AF50" s="1497">
        <f t="shared" si="17"/>
        <v>0</v>
      </c>
      <c r="AG50" s="1497" t="e">
        <f t="shared" si="17"/>
        <v>#VALUE!</v>
      </c>
      <c r="AH50" s="1498" t="s">
        <v>2026</v>
      </c>
      <c r="AI50" s="1499">
        <f>_xlfn.AGGREGATE(9,6,C50:AG50)</f>
        <v>1</v>
      </c>
      <c r="AJ50" s="1489"/>
    </row>
    <row r="51" spans="2:38" hidden="1">
      <c r="B51" s="1496" t="s">
        <v>2166</v>
      </c>
      <c r="C51" s="1500">
        <f t="shared" ref="C51:AG51" si="18">IF(AND(DAY(C42)&gt;=22,DAY(C42)&lt;=28,C43="土",OR(C48="休",C48="雨")),1,0)</f>
        <v>0</v>
      </c>
      <c r="D51" s="1500">
        <f t="shared" si="18"/>
        <v>0</v>
      </c>
      <c r="E51" s="1500">
        <f t="shared" si="18"/>
        <v>0</v>
      </c>
      <c r="F51" s="1500">
        <f t="shared" si="18"/>
        <v>0</v>
      </c>
      <c r="G51" s="1500">
        <f t="shared" si="18"/>
        <v>0</v>
      </c>
      <c r="H51" s="1500">
        <f t="shared" si="18"/>
        <v>0</v>
      </c>
      <c r="I51" s="1500">
        <f t="shared" si="18"/>
        <v>0</v>
      </c>
      <c r="J51" s="1500">
        <f t="shared" si="18"/>
        <v>0</v>
      </c>
      <c r="K51" s="1500">
        <f t="shared" si="18"/>
        <v>0</v>
      </c>
      <c r="L51" s="1500">
        <f t="shared" si="18"/>
        <v>0</v>
      </c>
      <c r="M51" s="1500">
        <f t="shared" si="18"/>
        <v>0</v>
      </c>
      <c r="N51" s="1500">
        <f t="shared" si="18"/>
        <v>0</v>
      </c>
      <c r="O51" s="1500">
        <f t="shared" si="18"/>
        <v>0</v>
      </c>
      <c r="P51" s="1500">
        <f t="shared" si="18"/>
        <v>0</v>
      </c>
      <c r="Q51" s="1500">
        <f t="shared" si="18"/>
        <v>0</v>
      </c>
      <c r="R51" s="1500">
        <f t="shared" si="18"/>
        <v>0</v>
      </c>
      <c r="S51" s="1500">
        <f t="shared" si="18"/>
        <v>0</v>
      </c>
      <c r="T51" s="1500">
        <f t="shared" si="18"/>
        <v>0</v>
      </c>
      <c r="U51" s="1500">
        <f t="shared" si="18"/>
        <v>0</v>
      </c>
      <c r="V51" s="1500">
        <f t="shared" si="18"/>
        <v>0</v>
      </c>
      <c r="W51" s="1500">
        <f t="shared" si="18"/>
        <v>0</v>
      </c>
      <c r="X51" s="1500">
        <f t="shared" si="18"/>
        <v>0</v>
      </c>
      <c r="Y51" s="1500">
        <f t="shared" si="18"/>
        <v>0</v>
      </c>
      <c r="Z51" s="1500">
        <f t="shared" si="18"/>
        <v>0</v>
      </c>
      <c r="AA51" s="1500">
        <f t="shared" si="18"/>
        <v>0</v>
      </c>
      <c r="AB51" s="1500">
        <f t="shared" si="18"/>
        <v>0</v>
      </c>
      <c r="AC51" s="1500">
        <f t="shared" si="18"/>
        <v>0</v>
      </c>
      <c r="AD51" s="1500">
        <f t="shared" si="18"/>
        <v>0</v>
      </c>
      <c r="AE51" s="1500">
        <f>IF(AND(DAY(AE42)&gt;=22,DAY(AE42)&lt;=28,AE43="土",OR(AE48="休",AE48="雨")),1,0)</f>
        <v>0</v>
      </c>
      <c r="AF51" s="1500">
        <f>IF(AND(DAY(AF42)&gt;=22,DAY(AF42)&lt;=28,AF43="土",OR(AF48="休",AF48="雨")),1,0)</f>
        <v>0</v>
      </c>
      <c r="AG51" s="1500" t="e">
        <f t="shared" si="18"/>
        <v>#VALUE!</v>
      </c>
      <c r="AH51" s="1501" t="s">
        <v>2027</v>
      </c>
      <c r="AI51" s="1499">
        <f>_xlfn.AGGREGATE(9,6,C51:AG51)</f>
        <v>0</v>
      </c>
      <c r="AJ51" s="1489"/>
    </row>
    <row r="52" spans="2:38" hidden="1">
      <c r="B52" s="1496" t="s">
        <v>2167</v>
      </c>
      <c r="C52" s="1497">
        <f>IF(AND(DAY(C42)&gt;=8,DAY(C42)&lt;=14,C43="土"),1,0)</f>
        <v>0</v>
      </c>
      <c r="D52" s="1497">
        <f>IF(AND(DAY(D42)&gt;=8,DAY(D42)&lt;=14,D43="土"),1,0)</f>
        <v>0</v>
      </c>
      <c r="E52" s="1497">
        <f t="shared" ref="E52:AG52" si="19">IF(AND(DAY(E42)&gt;=8,DAY(E42)&lt;=14,E43="土"),1,0)</f>
        <v>0</v>
      </c>
      <c r="F52" s="1497">
        <f t="shared" si="19"/>
        <v>0</v>
      </c>
      <c r="G52" s="1497">
        <f t="shared" si="19"/>
        <v>0</v>
      </c>
      <c r="H52" s="1497">
        <f t="shared" si="19"/>
        <v>0</v>
      </c>
      <c r="I52" s="1497">
        <f t="shared" si="19"/>
        <v>0</v>
      </c>
      <c r="J52" s="1497">
        <f t="shared" si="19"/>
        <v>0</v>
      </c>
      <c r="K52" s="1497">
        <f t="shared" si="19"/>
        <v>0</v>
      </c>
      <c r="L52" s="1497">
        <f t="shared" si="19"/>
        <v>0</v>
      </c>
      <c r="M52" s="1497">
        <f t="shared" si="19"/>
        <v>0</v>
      </c>
      <c r="N52" s="1497">
        <f t="shared" si="19"/>
        <v>0</v>
      </c>
      <c r="O52" s="1497">
        <f t="shared" si="19"/>
        <v>1</v>
      </c>
      <c r="P52" s="1497">
        <f t="shared" si="19"/>
        <v>0</v>
      </c>
      <c r="Q52" s="1497">
        <f t="shared" si="19"/>
        <v>0</v>
      </c>
      <c r="R52" s="1497">
        <f t="shared" si="19"/>
        <v>0</v>
      </c>
      <c r="S52" s="1497">
        <f t="shared" si="19"/>
        <v>0</v>
      </c>
      <c r="T52" s="1497">
        <f t="shared" si="19"/>
        <v>0</v>
      </c>
      <c r="U52" s="1497">
        <f t="shared" si="19"/>
        <v>0</v>
      </c>
      <c r="V52" s="1497">
        <f t="shared" si="19"/>
        <v>0</v>
      </c>
      <c r="W52" s="1497">
        <f t="shared" si="19"/>
        <v>0</v>
      </c>
      <c r="X52" s="1497">
        <f t="shared" si="19"/>
        <v>0</v>
      </c>
      <c r="Y52" s="1497">
        <f t="shared" si="19"/>
        <v>0</v>
      </c>
      <c r="Z52" s="1497">
        <f t="shared" si="19"/>
        <v>0</v>
      </c>
      <c r="AA52" s="1497">
        <f t="shared" si="19"/>
        <v>0</v>
      </c>
      <c r="AB52" s="1497">
        <f t="shared" si="19"/>
        <v>0</v>
      </c>
      <c r="AC52" s="1497">
        <f t="shared" si="19"/>
        <v>0</v>
      </c>
      <c r="AD52" s="1497">
        <f t="shared" si="19"/>
        <v>0</v>
      </c>
      <c r="AE52" s="1497">
        <f t="shared" si="19"/>
        <v>0</v>
      </c>
      <c r="AF52" s="1497">
        <f t="shared" si="19"/>
        <v>0</v>
      </c>
      <c r="AG52" s="1497" t="e">
        <f t="shared" si="19"/>
        <v>#VALUE!</v>
      </c>
      <c r="AH52" s="1498" t="s">
        <v>2026</v>
      </c>
      <c r="AI52" s="1499">
        <f>_xlfn.AGGREGATE(9,6,C52:AG52)</f>
        <v>1</v>
      </c>
      <c r="AJ52" s="1489"/>
    </row>
    <row r="53" spans="2:38" hidden="1">
      <c r="B53" s="1496" t="s">
        <v>2168</v>
      </c>
      <c r="C53" s="1500">
        <f>IF(AND(DAY(C42)&gt;=8,DAY(C42)&lt;=14,C43="土",OR(C48="休",C48="雨")),1,0)</f>
        <v>0</v>
      </c>
      <c r="D53" s="1500">
        <f>IF(AND(DAY(D42)&gt;=8,DAY(D42)&lt;=14,D43="土",OR(D48="休",D48="雨")),1,0)</f>
        <v>0</v>
      </c>
      <c r="E53" s="1500">
        <f t="shared" ref="E53:AG53" si="20">IF(AND(DAY(E42)&gt;=8,DAY(E42)&lt;=14,E43="土",OR(E48="休",E48="雨")),1,0)</f>
        <v>0</v>
      </c>
      <c r="F53" s="1500">
        <f t="shared" si="20"/>
        <v>0</v>
      </c>
      <c r="G53" s="1500">
        <f t="shared" si="20"/>
        <v>0</v>
      </c>
      <c r="H53" s="1500">
        <f t="shared" si="20"/>
        <v>0</v>
      </c>
      <c r="I53" s="1500">
        <f t="shared" si="20"/>
        <v>0</v>
      </c>
      <c r="J53" s="1500">
        <f t="shared" si="20"/>
        <v>0</v>
      </c>
      <c r="K53" s="1500">
        <f t="shared" si="20"/>
        <v>0</v>
      </c>
      <c r="L53" s="1500">
        <f t="shared" si="20"/>
        <v>0</v>
      </c>
      <c r="M53" s="1500">
        <f t="shared" si="20"/>
        <v>0</v>
      </c>
      <c r="N53" s="1500">
        <f t="shared" si="20"/>
        <v>0</v>
      </c>
      <c r="O53" s="1500">
        <f t="shared" si="20"/>
        <v>0</v>
      </c>
      <c r="P53" s="1500">
        <f t="shared" si="20"/>
        <v>0</v>
      </c>
      <c r="Q53" s="1500">
        <f t="shared" si="20"/>
        <v>0</v>
      </c>
      <c r="R53" s="1500">
        <f t="shared" si="20"/>
        <v>0</v>
      </c>
      <c r="S53" s="1500">
        <f t="shared" si="20"/>
        <v>0</v>
      </c>
      <c r="T53" s="1500">
        <f t="shared" si="20"/>
        <v>0</v>
      </c>
      <c r="U53" s="1500">
        <f t="shared" si="20"/>
        <v>0</v>
      </c>
      <c r="V53" s="1500">
        <f t="shared" si="20"/>
        <v>0</v>
      </c>
      <c r="W53" s="1500">
        <f t="shared" si="20"/>
        <v>0</v>
      </c>
      <c r="X53" s="1500">
        <f t="shared" si="20"/>
        <v>0</v>
      </c>
      <c r="Y53" s="1500">
        <f t="shared" si="20"/>
        <v>0</v>
      </c>
      <c r="Z53" s="1500">
        <f t="shared" si="20"/>
        <v>0</v>
      </c>
      <c r="AA53" s="1500">
        <f t="shared" si="20"/>
        <v>0</v>
      </c>
      <c r="AB53" s="1500">
        <f t="shared" si="20"/>
        <v>0</v>
      </c>
      <c r="AC53" s="1500">
        <f t="shared" si="20"/>
        <v>0</v>
      </c>
      <c r="AD53" s="1500">
        <f t="shared" si="20"/>
        <v>0</v>
      </c>
      <c r="AE53" s="1500">
        <f t="shared" si="20"/>
        <v>0</v>
      </c>
      <c r="AF53" s="1500">
        <f t="shared" si="20"/>
        <v>0</v>
      </c>
      <c r="AG53" s="1500" t="e">
        <f t="shared" si="20"/>
        <v>#VALUE!</v>
      </c>
      <c r="AH53" s="1501" t="s">
        <v>2027</v>
      </c>
      <c r="AI53" s="1499">
        <f>_xlfn.AGGREGATE(9,6,C53:AG53)</f>
        <v>0</v>
      </c>
      <c r="AJ53" s="1489"/>
    </row>
    <row r="54" spans="2:38" s="1486" customFormat="1">
      <c r="B54" s="1510"/>
      <c r="C54" s="1510"/>
      <c r="D54" s="1510"/>
      <c r="E54" s="1510"/>
      <c r="F54" s="1510"/>
      <c r="G54" s="1510"/>
      <c r="H54" s="1510"/>
      <c r="I54" s="1510"/>
      <c r="J54" s="1510"/>
      <c r="K54" s="1510"/>
      <c r="L54" s="1510"/>
      <c r="M54" s="1510"/>
      <c r="N54" s="1510"/>
      <c r="O54" s="1510"/>
      <c r="P54" s="1510"/>
      <c r="Q54" s="1510"/>
      <c r="R54" s="1510"/>
      <c r="S54" s="1510"/>
      <c r="T54" s="1510"/>
      <c r="U54" s="1510"/>
      <c r="V54" s="1510"/>
      <c r="W54" s="1510"/>
      <c r="X54" s="1510"/>
      <c r="Y54" s="1510"/>
      <c r="Z54" s="1510"/>
      <c r="AA54" s="1510"/>
      <c r="AB54" s="1510"/>
      <c r="AC54" s="1510"/>
      <c r="AD54" s="1510"/>
      <c r="AE54" s="1510"/>
      <c r="AF54" s="1510"/>
      <c r="AG54" s="1510"/>
      <c r="AI54" s="1510"/>
      <c r="AL54" s="1509"/>
    </row>
    <row r="55" spans="2:38" hidden="1">
      <c r="C55" s="1453">
        <f>YEAR(C58)</f>
        <v>2025</v>
      </c>
      <c r="D55" s="1453">
        <f>MONTH(C58)</f>
        <v>10</v>
      </c>
    </row>
    <row r="56" spans="2:38">
      <c r="B56" s="1458" t="s">
        <v>1986</v>
      </c>
      <c r="C56" s="3490">
        <f>C58</f>
        <v>45931</v>
      </c>
      <c r="D56" s="3452"/>
      <c r="E56" s="3452"/>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3"/>
    </row>
    <row r="57" spans="2:38" hidden="1">
      <c r="B57" s="1503"/>
      <c r="C57" s="1482">
        <f>DATE($C55,$D55,1)</f>
        <v>45931</v>
      </c>
      <c r="D57" s="1482">
        <f t="shared" ref="D57:AG57" si="21">C57+1</f>
        <v>45932</v>
      </c>
      <c r="E57" s="1482">
        <f t="shared" si="21"/>
        <v>45933</v>
      </c>
      <c r="F57" s="1482">
        <f t="shared" si="21"/>
        <v>45934</v>
      </c>
      <c r="G57" s="1482">
        <f t="shared" si="21"/>
        <v>45935</v>
      </c>
      <c r="H57" s="1482">
        <f t="shared" si="21"/>
        <v>45936</v>
      </c>
      <c r="I57" s="1482">
        <f t="shared" si="21"/>
        <v>45937</v>
      </c>
      <c r="J57" s="1482">
        <f t="shared" si="21"/>
        <v>45938</v>
      </c>
      <c r="K57" s="1482">
        <f t="shared" si="21"/>
        <v>45939</v>
      </c>
      <c r="L57" s="1482">
        <f t="shared" si="21"/>
        <v>45940</v>
      </c>
      <c r="M57" s="1482">
        <f t="shared" si="21"/>
        <v>45941</v>
      </c>
      <c r="N57" s="1482">
        <f t="shared" si="21"/>
        <v>45942</v>
      </c>
      <c r="O57" s="1482">
        <f t="shared" si="21"/>
        <v>45943</v>
      </c>
      <c r="P57" s="1482">
        <f t="shared" si="21"/>
        <v>45944</v>
      </c>
      <c r="Q57" s="1482">
        <f t="shared" si="21"/>
        <v>45945</v>
      </c>
      <c r="R57" s="1482">
        <f t="shared" si="21"/>
        <v>45946</v>
      </c>
      <c r="S57" s="1482">
        <f t="shared" si="21"/>
        <v>45947</v>
      </c>
      <c r="T57" s="1482">
        <f t="shared" si="21"/>
        <v>45948</v>
      </c>
      <c r="U57" s="1482">
        <f t="shared" si="21"/>
        <v>45949</v>
      </c>
      <c r="V57" s="1482">
        <f t="shared" si="21"/>
        <v>45950</v>
      </c>
      <c r="W57" s="1482">
        <f t="shared" si="21"/>
        <v>45951</v>
      </c>
      <c r="X57" s="1482">
        <f t="shared" si="21"/>
        <v>45952</v>
      </c>
      <c r="Y57" s="1482">
        <f t="shared" si="21"/>
        <v>45953</v>
      </c>
      <c r="Z57" s="1482">
        <f t="shared" si="21"/>
        <v>45954</v>
      </c>
      <c r="AA57" s="1482">
        <f t="shared" si="21"/>
        <v>45955</v>
      </c>
      <c r="AB57" s="1482">
        <f t="shared" si="21"/>
        <v>45956</v>
      </c>
      <c r="AC57" s="1482">
        <f t="shared" si="21"/>
        <v>45957</v>
      </c>
      <c r="AD57" s="1482">
        <f t="shared" si="21"/>
        <v>45958</v>
      </c>
      <c r="AE57" s="1482">
        <f t="shared" si="21"/>
        <v>45959</v>
      </c>
      <c r="AF57" s="1482">
        <f t="shared" si="21"/>
        <v>45960</v>
      </c>
      <c r="AG57" s="1482">
        <f t="shared" si="21"/>
        <v>45961</v>
      </c>
      <c r="AH57" s="1504"/>
      <c r="AI57" s="1505"/>
    </row>
    <row r="58" spans="2:38">
      <c r="B58" s="1506" t="s">
        <v>1990</v>
      </c>
      <c r="C58" s="1507">
        <f>IF(EDATE(C41,1)&gt;$G$5,"",EDATE(C41,1))</f>
        <v>45931</v>
      </c>
      <c r="D58" s="1482">
        <f t="shared" ref="D58:AG58" si="22">IF(D57&gt;$G$5,"",IF(C58=EOMONTH(DATE($C55,$D55,1),0),"",IF(C58="","",C58+1)))</f>
        <v>45932</v>
      </c>
      <c r="E58" s="1482">
        <f t="shared" si="22"/>
        <v>45933</v>
      </c>
      <c r="F58" s="1482">
        <f t="shared" si="22"/>
        <v>45934</v>
      </c>
      <c r="G58" s="1482">
        <f t="shared" si="22"/>
        <v>45935</v>
      </c>
      <c r="H58" s="1482">
        <f t="shared" si="22"/>
        <v>45936</v>
      </c>
      <c r="I58" s="1482">
        <f t="shared" si="22"/>
        <v>45937</v>
      </c>
      <c r="J58" s="1482">
        <f t="shared" si="22"/>
        <v>45938</v>
      </c>
      <c r="K58" s="1482">
        <f t="shared" si="22"/>
        <v>45939</v>
      </c>
      <c r="L58" s="1482">
        <f t="shared" si="22"/>
        <v>45940</v>
      </c>
      <c r="M58" s="1482">
        <f t="shared" si="22"/>
        <v>45941</v>
      </c>
      <c r="N58" s="1482">
        <f t="shared" si="22"/>
        <v>45942</v>
      </c>
      <c r="O58" s="1482">
        <f t="shared" si="22"/>
        <v>45943</v>
      </c>
      <c r="P58" s="1482">
        <f t="shared" si="22"/>
        <v>45944</v>
      </c>
      <c r="Q58" s="1482">
        <f t="shared" si="22"/>
        <v>45945</v>
      </c>
      <c r="R58" s="1482">
        <f t="shared" si="22"/>
        <v>45946</v>
      </c>
      <c r="S58" s="1482">
        <f t="shared" si="22"/>
        <v>45947</v>
      </c>
      <c r="T58" s="1482">
        <f t="shared" si="22"/>
        <v>45948</v>
      </c>
      <c r="U58" s="1482">
        <f t="shared" si="22"/>
        <v>45949</v>
      </c>
      <c r="V58" s="1482">
        <f t="shared" si="22"/>
        <v>45950</v>
      </c>
      <c r="W58" s="1482">
        <f t="shared" si="22"/>
        <v>45951</v>
      </c>
      <c r="X58" s="1482">
        <f t="shared" si="22"/>
        <v>45952</v>
      </c>
      <c r="Y58" s="1482">
        <f t="shared" si="22"/>
        <v>45953</v>
      </c>
      <c r="Z58" s="1482">
        <f t="shared" si="22"/>
        <v>45954</v>
      </c>
      <c r="AA58" s="1482">
        <f t="shared" si="22"/>
        <v>45955</v>
      </c>
      <c r="AB58" s="1482">
        <f t="shared" si="22"/>
        <v>45956</v>
      </c>
      <c r="AC58" s="1482">
        <f t="shared" si="22"/>
        <v>45957</v>
      </c>
      <c r="AD58" s="1482">
        <f t="shared" si="22"/>
        <v>45958</v>
      </c>
      <c r="AE58" s="1482">
        <f t="shared" si="22"/>
        <v>45959</v>
      </c>
      <c r="AF58" s="1482">
        <f t="shared" si="22"/>
        <v>45960</v>
      </c>
      <c r="AG58" s="1482">
        <f t="shared" si="22"/>
        <v>45961</v>
      </c>
      <c r="AH58" s="1483" t="s">
        <v>2024</v>
      </c>
      <c r="AI58" s="1484">
        <f>+COUNTIFS(C59:AG59,"土",C60:AG60,"")+COUNTIFS(C59:AG59,"日",C60:AG60,"")</f>
        <v>8</v>
      </c>
    </row>
    <row r="59" spans="2:38" s="1486" customFormat="1">
      <c r="B59" s="1508" t="s">
        <v>846</v>
      </c>
      <c r="C59" s="1485" t="str">
        <f>IFERROR(TEXT(WEEKDAY(+C58),"aaa"),"")</f>
        <v>水</v>
      </c>
      <c r="D59" s="1485" t="str">
        <f t="shared" ref="D59:AG59" si="23">IFERROR(TEXT(WEEKDAY(+D58),"aaa"),"")</f>
        <v>木</v>
      </c>
      <c r="E59" s="1485" t="str">
        <f t="shared" si="23"/>
        <v>金</v>
      </c>
      <c r="F59" s="1485" t="str">
        <f t="shared" si="23"/>
        <v>土</v>
      </c>
      <c r="G59" s="1485" t="str">
        <f t="shared" si="23"/>
        <v>日</v>
      </c>
      <c r="H59" s="1485" t="str">
        <f t="shared" si="23"/>
        <v>月</v>
      </c>
      <c r="I59" s="1485" t="str">
        <f t="shared" si="23"/>
        <v>火</v>
      </c>
      <c r="J59" s="1485" t="str">
        <f t="shared" si="23"/>
        <v>水</v>
      </c>
      <c r="K59" s="1485" t="str">
        <f t="shared" si="23"/>
        <v>木</v>
      </c>
      <c r="L59" s="1485" t="str">
        <f t="shared" si="23"/>
        <v>金</v>
      </c>
      <c r="M59" s="1485" t="str">
        <f t="shared" si="23"/>
        <v>土</v>
      </c>
      <c r="N59" s="1485" t="str">
        <f t="shared" si="23"/>
        <v>日</v>
      </c>
      <c r="O59" s="1485" t="str">
        <f t="shared" si="23"/>
        <v>月</v>
      </c>
      <c r="P59" s="1485" t="str">
        <f t="shared" si="23"/>
        <v>火</v>
      </c>
      <c r="Q59" s="1485" t="str">
        <f t="shared" si="23"/>
        <v>水</v>
      </c>
      <c r="R59" s="1485" t="str">
        <f t="shared" si="23"/>
        <v>木</v>
      </c>
      <c r="S59" s="1485" t="str">
        <f t="shared" si="23"/>
        <v>金</v>
      </c>
      <c r="T59" s="1485" t="str">
        <f t="shared" si="23"/>
        <v>土</v>
      </c>
      <c r="U59" s="1485" t="str">
        <f t="shared" si="23"/>
        <v>日</v>
      </c>
      <c r="V59" s="1485" t="str">
        <f t="shared" si="23"/>
        <v>月</v>
      </c>
      <c r="W59" s="1485" t="str">
        <f t="shared" si="23"/>
        <v>火</v>
      </c>
      <c r="X59" s="1485" t="str">
        <f t="shared" si="23"/>
        <v>水</v>
      </c>
      <c r="Y59" s="1485" t="str">
        <f t="shared" si="23"/>
        <v>木</v>
      </c>
      <c r="Z59" s="1485" t="str">
        <f t="shared" si="23"/>
        <v>金</v>
      </c>
      <c r="AA59" s="1485" t="str">
        <f t="shared" si="23"/>
        <v>土</v>
      </c>
      <c r="AB59" s="1485" t="str">
        <f t="shared" si="23"/>
        <v>日</v>
      </c>
      <c r="AC59" s="1485" t="str">
        <f t="shared" si="23"/>
        <v>月</v>
      </c>
      <c r="AD59" s="1485" t="str">
        <f t="shared" si="23"/>
        <v>火</v>
      </c>
      <c r="AE59" s="1485" t="str">
        <f t="shared" si="23"/>
        <v>水</v>
      </c>
      <c r="AF59" s="1485" t="str">
        <f t="shared" si="23"/>
        <v>木</v>
      </c>
      <c r="AG59" s="1485" t="str">
        <f t="shared" si="23"/>
        <v>金</v>
      </c>
      <c r="AH59" s="1483" t="s">
        <v>2025</v>
      </c>
      <c r="AI59" s="1484">
        <f>+COUNTIF(C60:AG60,"夏休")+COUNTIF(C60:AG60,"冬休")+COUNTIF(C60:AG60,"中止")</f>
        <v>0</v>
      </c>
      <c r="AL59" s="1509"/>
    </row>
    <row r="60" spans="2:38" s="1486" customFormat="1" ht="13.5" customHeight="1">
      <c r="B60" s="3454" t="s">
        <v>1994</v>
      </c>
      <c r="C60" s="3456"/>
      <c r="D60" s="3451"/>
      <c r="E60" s="3451"/>
      <c r="F60" s="3451"/>
      <c r="G60" s="3451"/>
      <c r="H60" s="3451"/>
      <c r="I60" s="3451"/>
      <c r="J60" s="3451"/>
      <c r="K60" s="3451"/>
      <c r="L60" s="3451"/>
      <c r="M60" s="3451"/>
      <c r="N60" s="3451"/>
      <c r="O60" s="3451"/>
      <c r="P60" s="3451"/>
      <c r="Q60" s="3451"/>
      <c r="R60" s="3451"/>
      <c r="S60" s="3451"/>
      <c r="T60" s="3451"/>
      <c r="U60" s="3451"/>
      <c r="V60" s="3451"/>
      <c r="W60" s="3451"/>
      <c r="X60" s="3451"/>
      <c r="Y60" s="3451"/>
      <c r="Z60" s="3500"/>
      <c r="AA60" s="3500"/>
      <c r="AB60" s="3451"/>
      <c r="AC60" s="3451"/>
      <c r="AD60" s="3451"/>
      <c r="AE60" s="3451"/>
      <c r="AF60" s="3451"/>
      <c r="AG60" s="3478"/>
      <c r="AH60" s="1487" t="s">
        <v>847</v>
      </c>
      <c r="AI60" s="1488">
        <f>COUNT(C58:AG58)-AI59</f>
        <v>31</v>
      </c>
      <c r="AL60" s="1509"/>
    </row>
    <row r="61" spans="2:38" s="1486" customFormat="1" ht="13.5" customHeight="1">
      <c r="B61" s="3455"/>
      <c r="C61" s="3456"/>
      <c r="D61" s="3451"/>
      <c r="E61" s="3451"/>
      <c r="F61" s="3451"/>
      <c r="G61" s="3451"/>
      <c r="H61" s="3451"/>
      <c r="I61" s="3451"/>
      <c r="J61" s="3451"/>
      <c r="K61" s="3451"/>
      <c r="L61" s="3451"/>
      <c r="M61" s="3451"/>
      <c r="N61" s="3451"/>
      <c r="O61" s="3451"/>
      <c r="P61" s="3451"/>
      <c r="Q61" s="3451"/>
      <c r="R61" s="3451"/>
      <c r="S61" s="3451"/>
      <c r="T61" s="3451"/>
      <c r="U61" s="3451"/>
      <c r="V61" s="3451"/>
      <c r="W61" s="3451"/>
      <c r="X61" s="3451"/>
      <c r="Y61" s="3451"/>
      <c r="Z61" s="3501"/>
      <c r="AA61" s="3501"/>
      <c r="AB61" s="3451"/>
      <c r="AC61" s="3451"/>
      <c r="AD61" s="3451"/>
      <c r="AE61" s="3451"/>
      <c r="AF61" s="3451"/>
      <c r="AG61" s="3478"/>
      <c r="AH61" s="1487" t="s">
        <v>848</v>
      </c>
      <c r="AI61" s="1488">
        <f>+COUNTIF(C62:AG63,"休")</f>
        <v>0</v>
      </c>
      <c r="AJ61" s="1489" t="str">
        <f>IF(AI62&gt;0.285,"",IF(AI61&lt;AI58,"←計画日数が足りません",""))</f>
        <v>←計画日数が足りません</v>
      </c>
      <c r="AL61" s="1509"/>
    </row>
    <row r="62" spans="2:38" s="1486" customFormat="1" ht="13.5" customHeight="1">
      <c r="B62" s="3479" t="s">
        <v>841</v>
      </c>
      <c r="C62" s="3480"/>
      <c r="D62" s="3477"/>
      <c r="E62" s="3477"/>
      <c r="F62" s="3477"/>
      <c r="G62" s="3477"/>
      <c r="H62" s="3481"/>
      <c r="I62" s="3477"/>
      <c r="J62" s="3477"/>
      <c r="K62" s="3477"/>
      <c r="L62" s="3477"/>
      <c r="M62" s="3477"/>
      <c r="N62" s="3477"/>
      <c r="O62" s="3481"/>
      <c r="P62" s="3477"/>
      <c r="Q62" s="3477"/>
      <c r="R62" s="3477"/>
      <c r="S62" s="3477"/>
      <c r="T62" s="3477"/>
      <c r="U62" s="3477"/>
      <c r="V62" s="3481"/>
      <c r="W62" s="3477"/>
      <c r="X62" s="3477"/>
      <c r="Y62" s="3477"/>
      <c r="Z62" s="3477"/>
      <c r="AA62" s="3477"/>
      <c r="AB62" s="3477"/>
      <c r="AC62" s="3481"/>
      <c r="AD62" s="3477"/>
      <c r="AE62" s="3477"/>
      <c r="AF62" s="3477"/>
      <c r="AG62" s="3483"/>
      <c r="AH62" s="1487" t="s">
        <v>849</v>
      </c>
      <c r="AI62" s="1490">
        <f>+AI61/AI60</f>
        <v>0</v>
      </c>
      <c r="AL62" s="1509"/>
    </row>
    <row r="63" spans="2:38" s="1486" customFormat="1">
      <c r="B63" s="3479"/>
      <c r="C63" s="3480"/>
      <c r="D63" s="3477"/>
      <c r="E63" s="3477"/>
      <c r="F63" s="3477"/>
      <c r="G63" s="3477"/>
      <c r="H63" s="3481"/>
      <c r="I63" s="3477"/>
      <c r="J63" s="3477"/>
      <c r="K63" s="3477"/>
      <c r="L63" s="3477"/>
      <c r="M63" s="3477"/>
      <c r="N63" s="3477"/>
      <c r="O63" s="3481"/>
      <c r="P63" s="3477"/>
      <c r="Q63" s="3477"/>
      <c r="R63" s="3477"/>
      <c r="S63" s="3477"/>
      <c r="T63" s="3477"/>
      <c r="U63" s="3477"/>
      <c r="V63" s="3481"/>
      <c r="W63" s="3477"/>
      <c r="X63" s="3477"/>
      <c r="Y63" s="3477"/>
      <c r="Z63" s="3477"/>
      <c r="AA63" s="3477"/>
      <c r="AB63" s="3477"/>
      <c r="AC63" s="3481"/>
      <c r="AD63" s="3477"/>
      <c r="AE63" s="3477"/>
      <c r="AF63" s="3477"/>
      <c r="AG63" s="3483"/>
      <c r="AH63" s="1487" t="s">
        <v>838</v>
      </c>
      <c r="AI63" s="1488">
        <f>+COUNTA(C64:AG65)</f>
        <v>0</v>
      </c>
      <c r="AL63" s="1509"/>
    </row>
    <row r="64" spans="2:38" s="1486" customFormat="1">
      <c r="B64" s="3484" t="s">
        <v>843</v>
      </c>
      <c r="C64" s="3486"/>
      <c r="D64" s="3481"/>
      <c r="E64" s="3481"/>
      <c r="F64" s="3481"/>
      <c r="G64" s="3481"/>
      <c r="H64" s="3492"/>
      <c r="I64" s="3481"/>
      <c r="J64" s="3481"/>
      <c r="K64" s="3481"/>
      <c r="L64" s="3481"/>
      <c r="M64" s="3481"/>
      <c r="N64" s="3481"/>
      <c r="O64" s="3492"/>
      <c r="P64" s="3481"/>
      <c r="Q64" s="3481"/>
      <c r="R64" s="3481"/>
      <c r="S64" s="3481"/>
      <c r="T64" s="3481"/>
      <c r="U64" s="3481"/>
      <c r="V64" s="3492"/>
      <c r="W64" s="3481"/>
      <c r="X64" s="3481"/>
      <c r="Y64" s="3481"/>
      <c r="Z64" s="3481"/>
      <c r="AA64" s="3481"/>
      <c r="AB64" s="3481"/>
      <c r="AC64" s="3492"/>
      <c r="AD64" s="3481"/>
      <c r="AE64" s="3481"/>
      <c r="AF64" s="3481"/>
      <c r="AG64" s="3488"/>
      <c r="AH64" s="1491" t="s">
        <v>850</v>
      </c>
      <c r="AI64" s="1492">
        <f>+AI63/AI60</f>
        <v>0</v>
      </c>
      <c r="AL64" s="1474">
        <f>+COUNTIF(C62:AG63,"休")</f>
        <v>0</v>
      </c>
    </row>
    <row r="65" spans="2:38" s="1486" customFormat="1">
      <c r="B65" s="3485"/>
      <c r="C65" s="3487"/>
      <c r="D65" s="3482"/>
      <c r="E65" s="3482"/>
      <c r="F65" s="3482"/>
      <c r="G65" s="3482"/>
      <c r="H65" s="3482"/>
      <c r="I65" s="3482"/>
      <c r="J65" s="3482"/>
      <c r="K65" s="3482"/>
      <c r="L65" s="3482"/>
      <c r="M65" s="3482"/>
      <c r="N65" s="3482"/>
      <c r="O65" s="3482"/>
      <c r="P65" s="3482"/>
      <c r="Q65" s="3482"/>
      <c r="R65" s="3482"/>
      <c r="S65" s="3482"/>
      <c r="T65" s="3482"/>
      <c r="U65" s="3482"/>
      <c r="V65" s="3482"/>
      <c r="W65" s="3482"/>
      <c r="X65" s="3482"/>
      <c r="Y65" s="3482"/>
      <c r="Z65" s="3482"/>
      <c r="AA65" s="3482"/>
      <c r="AB65" s="3482"/>
      <c r="AC65" s="3482"/>
      <c r="AD65" s="3482"/>
      <c r="AE65" s="3482"/>
      <c r="AF65" s="3482"/>
      <c r="AG65" s="3489"/>
      <c r="AH65" s="1493" t="s">
        <v>1998</v>
      </c>
      <c r="AI65" s="1494" t="str">
        <f>IF(7&gt;AI60,"対象外",IF(AI63&gt;=AI58,"OK","NG"))</f>
        <v>NG</v>
      </c>
      <c r="AJ65" s="1489" t="str">
        <f>IF(AI65="対象外","←７日間に満たない期間は達成判定の対象外",IF(AI65="NG","←月単位未達成","←月単位達成"))</f>
        <v>←月単位未達成</v>
      </c>
      <c r="AL65" s="1495" t="str">
        <f>IF(7&gt;AI60,"対象外",IF(AL64&gt;=AI58,"OK","NG"))</f>
        <v>NG</v>
      </c>
    </row>
    <row r="66" spans="2:38" ht="13.5" hidden="1" customHeight="1">
      <c r="B66" s="1496" t="s">
        <v>2165</v>
      </c>
      <c r="C66" s="1497">
        <f t="shared" ref="C66:AG66" si="24">IF(AND(DAY(C58)&gt;=22,DAY(C58)&lt;=28,C59="土"),1,0)</f>
        <v>0</v>
      </c>
      <c r="D66" s="1497">
        <f t="shared" si="24"/>
        <v>0</v>
      </c>
      <c r="E66" s="1497">
        <f t="shared" si="24"/>
        <v>0</v>
      </c>
      <c r="F66" s="1497">
        <f t="shared" si="24"/>
        <v>0</v>
      </c>
      <c r="G66" s="1497">
        <f t="shared" si="24"/>
        <v>0</v>
      </c>
      <c r="H66" s="1497">
        <f t="shared" si="24"/>
        <v>0</v>
      </c>
      <c r="I66" s="1497">
        <f t="shared" si="24"/>
        <v>0</v>
      </c>
      <c r="J66" s="1497">
        <f t="shared" si="24"/>
        <v>0</v>
      </c>
      <c r="K66" s="1497">
        <f t="shared" si="24"/>
        <v>0</v>
      </c>
      <c r="L66" s="1497">
        <f t="shared" si="24"/>
        <v>0</v>
      </c>
      <c r="M66" s="1497">
        <f t="shared" si="24"/>
        <v>0</v>
      </c>
      <c r="N66" s="1497">
        <f t="shared" si="24"/>
        <v>0</v>
      </c>
      <c r="O66" s="1497">
        <f t="shared" si="24"/>
        <v>0</v>
      </c>
      <c r="P66" s="1497">
        <f t="shared" si="24"/>
        <v>0</v>
      </c>
      <c r="Q66" s="1497">
        <f t="shared" si="24"/>
        <v>0</v>
      </c>
      <c r="R66" s="1497">
        <f t="shared" si="24"/>
        <v>0</v>
      </c>
      <c r="S66" s="1497">
        <f t="shared" si="24"/>
        <v>0</v>
      </c>
      <c r="T66" s="1497">
        <f t="shared" si="24"/>
        <v>0</v>
      </c>
      <c r="U66" s="1497">
        <f t="shared" si="24"/>
        <v>0</v>
      </c>
      <c r="V66" s="1497">
        <f t="shared" si="24"/>
        <v>0</v>
      </c>
      <c r="W66" s="1497">
        <f t="shared" si="24"/>
        <v>0</v>
      </c>
      <c r="X66" s="1497">
        <f t="shared" si="24"/>
        <v>0</v>
      </c>
      <c r="Y66" s="1497">
        <f t="shared" si="24"/>
        <v>0</v>
      </c>
      <c r="Z66" s="1497">
        <f t="shared" si="24"/>
        <v>0</v>
      </c>
      <c r="AA66" s="1497">
        <f t="shared" si="24"/>
        <v>1</v>
      </c>
      <c r="AB66" s="1497">
        <f t="shared" si="24"/>
        <v>0</v>
      </c>
      <c r="AC66" s="1497">
        <f t="shared" si="24"/>
        <v>0</v>
      </c>
      <c r="AD66" s="1497">
        <f t="shared" si="24"/>
        <v>0</v>
      </c>
      <c r="AE66" s="1497">
        <f t="shared" si="24"/>
        <v>0</v>
      </c>
      <c r="AF66" s="1497">
        <f t="shared" si="24"/>
        <v>0</v>
      </c>
      <c r="AG66" s="1497">
        <f t="shared" si="24"/>
        <v>0</v>
      </c>
      <c r="AH66" s="1498" t="s">
        <v>2026</v>
      </c>
      <c r="AI66" s="1499">
        <f>_xlfn.AGGREGATE(9,6,C66:AG66)</f>
        <v>1</v>
      </c>
      <c r="AJ66" s="1489"/>
    </row>
    <row r="67" spans="2:38" ht="13.5" hidden="1" customHeight="1">
      <c r="B67" s="1496" t="s">
        <v>2166</v>
      </c>
      <c r="C67" s="1500">
        <f t="shared" ref="C67:AG67" si="25">IF(AND(DAY(C58)&gt;=22,DAY(C58)&lt;=28,C59="土",OR(C64="休",C64="雨")),1,0)</f>
        <v>0</v>
      </c>
      <c r="D67" s="1500">
        <f t="shared" si="25"/>
        <v>0</v>
      </c>
      <c r="E67" s="1500">
        <f t="shared" si="25"/>
        <v>0</v>
      </c>
      <c r="F67" s="1500">
        <f t="shared" si="25"/>
        <v>0</v>
      </c>
      <c r="G67" s="1500">
        <f t="shared" si="25"/>
        <v>0</v>
      </c>
      <c r="H67" s="1500">
        <f t="shared" si="25"/>
        <v>0</v>
      </c>
      <c r="I67" s="1500">
        <f t="shared" si="25"/>
        <v>0</v>
      </c>
      <c r="J67" s="1500">
        <f t="shared" si="25"/>
        <v>0</v>
      </c>
      <c r="K67" s="1500">
        <f t="shared" si="25"/>
        <v>0</v>
      </c>
      <c r="L67" s="1500">
        <f t="shared" si="25"/>
        <v>0</v>
      </c>
      <c r="M67" s="1500">
        <f t="shared" si="25"/>
        <v>0</v>
      </c>
      <c r="N67" s="1500">
        <f t="shared" si="25"/>
        <v>0</v>
      </c>
      <c r="O67" s="1500">
        <f t="shared" si="25"/>
        <v>0</v>
      </c>
      <c r="P67" s="1500">
        <f t="shared" si="25"/>
        <v>0</v>
      </c>
      <c r="Q67" s="1500">
        <f t="shared" si="25"/>
        <v>0</v>
      </c>
      <c r="R67" s="1500">
        <f t="shared" si="25"/>
        <v>0</v>
      </c>
      <c r="S67" s="1500">
        <f t="shared" si="25"/>
        <v>0</v>
      </c>
      <c r="T67" s="1500">
        <f t="shared" si="25"/>
        <v>0</v>
      </c>
      <c r="U67" s="1500">
        <f t="shared" si="25"/>
        <v>0</v>
      </c>
      <c r="V67" s="1500">
        <f t="shared" si="25"/>
        <v>0</v>
      </c>
      <c r="W67" s="1500">
        <f t="shared" si="25"/>
        <v>0</v>
      </c>
      <c r="X67" s="1500">
        <f t="shared" si="25"/>
        <v>0</v>
      </c>
      <c r="Y67" s="1500">
        <f t="shared" si="25"/>
        <v>0</v>
      </c>
      <c r="Z67" s="1500">
        <f t="shared" si="25"/>
        <v>0</v>
      </c>
      <c r="AA67" s="1500">
        <f t="shared" si="25"/>
        <v>0</v>
      </c>
      <c r="AB67" s="1500">
        <f t="shared" si="25"/>
        <v>0</v>
      </c>
      <c r="AC67" s="1500">
        <f t="shared" si="25"/>
        <v>0</v>
      </c>
      <c r="AD67" s="1500">
        <f t="shared" si="25"/>
        <v>0</v>
      </c>
      <c r="AE67" s="1500">
        <f t="shared" si="25"/>
        <v>0</v>
      </c>
      <c r="AF67" s="1500">
        <f t="shared" si="25"/>
        <v>0</v>
      </c>
      <c r="AG67" s="1500">
        <f t="shared" si="25"/>
        <v>0</v>
      </c>
      <c r="AH67" s="1501" t="s">
        <v>2027</v>
      </c>
      <c r="AI67" s="1499">
        <f>_xlfn.AGGREGATE(9,6,C67:AG67)</f>
        <v>0</v>
      </c>
      <c r="AJ67" s="1489"/>
    </row>
    <row r="68" spans="2:38" hidden="1">
      <c r="B68" s="1496" t="s">
        <v>2167</v>
      </c>
      <c r="C68" s="1497">
        <f>IF(AND(DAY(C58)&gt;=8,DAY(C58)&lt;=14,C59="土"),1,0)</f>
        <v>0</v>
      </c>
      <c r="D68" s="1497">
        <f>IF(AND(DAY(D58)&gt;=8,DAY(D58)&lt;=14,D59="土"),1,0)</f>
        <v>0</v>
      </c>
      <c r="E68" s="1497">
        <f t="shared" ref="E68:AG68" si="26">IF(AND(DAY(E58)&gt;=8,DAY(E58)&lt;=14,E59="土"),1,0)</f>
        <v>0</v>
      </c>
      <c r="F68" s="1497">
        <f t="shared" si="26"/>
        <v>0</v>
      </c>
      <c r="G68" s="1497">
        <f t="shared" si="26"/>
        <v>0</v>
      </c>
      <c r="H68" s="1497">
        <f t="shared" si="26"/>
        <v>0</v>
      </c>
      <c r="I68" s="1497">
        <f t="shared" si="26"/>
        <v>0</v>
      </c>
      <c r="J68" s="1497">
        <f t="shared" si="26"/>
        <v>0</v>
      </c>
      <c r="K68" s="1497">
        <f t="shared" si="26"/>
        <v>0</v>
      </c>
      <c r="L68" s="1497">
        <f t="shared" si="26"/>
        <v>0</v>
      </c>
      <c r="M68" s="1497">
        <f t="shared" si="26"/>
        <v>1</v>
      </c>
      <c r="N68" s="1497">
        <f t="shared" si="26"/>
        <v>0</v>
      </c>
      <c r="O68" s="1497">
        <f t="shared" si="26"/>
        <v>0</v>
      </c>
      <c r="P68" s="1497">
        <f t="shared" si="26"/>
        <v>0</v>
      </c>
      <c r="Q68" s="1497">
        <f t="shared" si="26"/>
        <v>0</v>
      </c>
      <c r="R68" s="1497">
        <f t="shared" si="26"/>
        <v>0</v>
      </c>
      <c r="S68" s="1497">
        <f t="shared" si="26"/>
        <v>0</v>
      </c>
      <c r="T68" s="1497">
        <f t="shared" si="26"/>
        <v>0</v>
      </c>
      <c r="U68" s="1497">
        <f t="shared" si="26"/>
        <v>0</v>
      </c>
      <c r="V68" s="1497">
        <f t="shared" si="26"/>
        <v>0</v>
      </c>
      <c r="W68" s="1497">
        <f t="shared" si="26"/>
        <v>0</v>
      </c>
      <c r="X68" s="1497">
        <f t="shared" si="26"/>
        <v>0</v>
      </c>
      <c r="Y68" s="1497">
        <f t="shared" si="26"/>
        <v>0</v>
      </c>
      <c r="Z68" s="1497">
        <f t="shared" si="26"/>
        <v>0</v>
      </c>
      <c r="AA68" s="1497">
        <f t="shared" si="26"/>
        <v>0</v>
      </c>
      <c r="AB68" s="1497">
        <f t="shared" si="26"/>
        <v>0</v>
      </c>
      <c r="AC68" s="1497">
        <f t="shared" si="26"/>
        <v>0</v>
      </c>
      <c r="AD68" s="1497">
        <f t="shared" si="26"/>
        <v>0</v>
      </c>
      <c r="AE68" s="1497">
        <f t="shared" si="26"/>
        <v>0</v>
      </c>
      <c r="AF68" s="1497">
        <f t="shared" si="26"/>
        <v>0</v>
      </c>
      <c r="AG68" s="1497">
        <f t="shared" si="26"/>
        <v>0</v>
      </c>
      <c r="AH68" s="1498" t="s">
        <v>2026</v>
      </c>
      <c r="AI68" s="1499">
        <f>_xlfn.AGGREGATE(9,6,C68:AG68)</f>
        <v>1</v>
      </c>
      <c r="AJ68" s="1489"/>
    </row>
    <row r="69" spans="2:38" hidden="1">
      <c r="B69" s="1496" t="s">
        <v>2168</v>
      </c>
      <c r="C69" s="1500">
        <f>IF(AND(DAY(C58)&gt;=8,DAY(C58)&lt;=14,C59="土",OR(C64="休",C64="雨")),1,0)</f>
        <v>0</v>
      </c>
      <c r="D69" s="1500">
        <f>IF(AND(DAY(D58)&gt;=8,DAY(D58)&lt;=14,D59="土",OR(D64="休",D64="雨")),1,0)</f>
        <v>0</v>
      </c>
      <c r="E69" s="1500">
        <f t="shared" ref="E69:AG69" si="27">IF(AND(DAY(E58)&gt;=8,DAY(E58)&lt;=14,E59="土",OR(E64="休",E64="雨")),1,0)</f>
        <v>0</v>
      </c>
      <c r="F69" s="1500">
        <f t="shared" si="27"/>
        <v>0</v>
      </c>
      <c r="G69" s="1500">
        <f t="shared" si="27"/>
        <v>0</v>
      </c>
      <c r="H69" s="1500">
        <f t="shared" si="27"/>
        <v>0</v>
      </c>
      <c r="I69" s="1500">
        <f t="shared" si="27"/>
        <v>0</v>
      </c>
      <c r="J69" s="1500">
        <f t="shared" si="27"/>
        <v>0</v>
      </c>
      <c r="K69" s="1500">
        <f t="shared" si="27"/>
        <v>0</v>
      </c>
      <c r="L69" s="1500">
        <f t="shared" si="27"/>
        <v>0</v>
      </c>
      <c r="M69" s="1500">
        <f t="shared" si="27"/>
        <v>0</v>
      </c>
      <c r="N69" s="1500">
        <f t="shared" si="27"/>
        <v>0</v>
      </c>
      <c r="O69" s="1500">
        <f t="shared" si="27"/>
        <v>0</v>
      </c>
      <c r="P69" s="1500">
        <f t="shared" si="27"/>
        <v>0</v>
      </c>
      <c r="Q69" s="1500">
        <f t="shared" si="27"/>
        <v>0</v>
      </c>
      <c r="R69" s="1500">
        <f t="shared" si="27"/>
        <v>0</v>
      </c>
      <c r="S69" s="1500">
        <f t="shared" si="27"/>
        <v>0</v>
      </c>
      <c r="T69" s="1500">
        <f t="shared" si="27"/>
        <v>0</v>
      </c>
      <c r="U69" s="1500">
        <f t="shared" si="27"/>
        <v>0</v>
      </c>
      <c r="V69" s="1500">
        <f t="shared" si="27"/>
        <v>0</v>
      </c>
      <c r="W69" s="1500">
        <f t="shared" si="27"/>
        <v>0</v>
      </c>
      <c r="X69" s="1500">
        <f t="shared" si="27"/>
        <v>0</v>
      </c>
      <c r="Y69" s="1500">
        <f t="shared" si="27"/>
        <v>0</v>
      </c>
      <c r="Z69" s="1500">
        <f t="shared" si="27"/>
        <v>0</v>
      </c>
      <c r="AA69" s="1500">
        <f t="shared" si="27"/>
        <v>0</v>
      </c>
      <c r="AB69" s="1500">
        <f t="shared" si="27"/>
        <v>0</v>
      </c>
      <c r="AC69" s="1500">
        <f t="shared" si="27"/>
        <v>0</v>
      </c>
      <c r="AD69" s="1500">
        <f t="shared" si="27"/>
        <v>0</v>
      </c>
      <c r="AE69" s="1500">
        <f t="shared" si="27"/>
        <v>0</v>
      </c>
      <c r="AF69" s="1500">
        <f t="shared" si="27"/>
        <v>0</v>
      </c>
      <c r="AG69" s="1500">
        <f t="shared" si="27"/>
        <v>0</v>
      </c>
      <c r="AH69" s="1501" t="s">
        <v>2027</v>
      </c>
      <c r="AI69" s="1499">
        <f>_xlfn.AGGREGATE(9,6,C69:AG69)</f>
        <v>0</v>
      </c>
      <c r="AJ69" s="1489"/>
    </row>
    <row r="70" spans="2:38" s="1486" customFormat="1">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I70" s="1510"/>
      <c r="AL70" s="1509"/>
    </row>
    <row r="71" spans="2:38" hidden="1">
      <c r="C71" s="1453">
        <f>YEAR(C74)</f>
        <v>2025</v>
      </c>
      <c r="D71" s="1453">
        <f>MONTH(C74)</f>
        <v>11</v>
      </c>
    </row>
    <row r="72" spans="2:38">
      <c r="B72" s="1458" t="s">
        <v>1986</v>
      </c>
      <c r="C72" s="3490">
        <f>C74</f>
        <v>45962</v>
      </c>
      <c r="D72" s="3452"/>
      <c r="E72" s="3452"/>
      <c r="F72" s="3452"/>
      <c r="G72" s="3452"/>
      <c r="H72" s="3452"/>
      <c r="I72" s="3452"/>
      <c r="J72" s="3452"/>
      <c r="K72" s="3452"/>
      <c r="L72" s="3452"/>
      <c r="M72" s="3452"/>
      <c r="N72" s="3452"/>
      <c r="O72" s="3452"/>
      <c r="P72" s="3452"/>
      <c r="Q72" s="3452"/>
      <c r="R72" s="3452"/>
      <c r="S72" s="3452"/>
      <c r="T72" s="3452"/>
      <c r="U72" s="3452"/>
      <c r="V72" s="3452"/>
      <c r="W72" s="3452"/>
      <c r="X72" s="3452"/>
      <c r="Y72" s="3452"/>
      <c r="Z72" s="3452"/>
      <c r="AA72" s="3452"/>
      <c r="AB72" s="3452"/>
      <c r="AC72" s="3452"/>
      <c r="AD72" s="3452"/>
      <c r="AE72" s="3452"/>
      <c r="AF72" s="3452"/>
      <c r="AG72" s="3452"/>
      <c r="AH72" s="3452"/>
      <c r="AI72" s="3453"/>
    </row>
    <row r="73" spans="2:38" hidden="1">
      <c r="B73" s="1503"/>
      <c r="C73" s="1482">
        <f>DATE($C71,$D71,1)</f>
        <v>45962</v>
      </c>
      <c r="D73" s="1482">
        <f t="shared" ref="D73:AG73" si="28">C73+1</f>
        <v>45963</v>
      </c>
      <c r="E73" s="1482">
        <f t="shared" si="28"/>
        <v>45964</v>
      </c>
      <c r="F73" s="1482">
        <f t="shared" si="28"/>
        <v>45965</v>
      </c>
      <c r="G73" s="1482">
        <f t="shared" si="28"/>
        <v>45966</v>
      </c>
      <c r="H73" s="1482">
        <f t="shared" si="28"/>
        <v>45967</v>
      </c>
      <c r="I73" s="1482">
        <f t="shared" si="28"/>
        <v>45968</v>
      </c>
      <c r="J73" s="1482">
        <f t="shared" si="28"/>
        <v>45969</v>
      </c>
      <c r="K73" s="1482">
        <f t="shared" si="28"/>
        <v>45970</v>
      </c>
      <c r="L73" s="1482">
        <f t="shared" si="28"/>
        <v>45971</v>
      </c>
      <c r="M73" s="1482">
        <f t="shared" si="28"/>
        <v>45972</v>
      </c>
      <c r="N73" s="1482">
        <f t="shared" si="28"/>
        <v>45973</v>
      </c>
      <c r="O73" s="1482">
        <f t="shared" si="28"/>
        <v>45974</v>
      </c>
      <c r="P73" s="1482">
        <f t="shared" si="28"/>
        <v>45975</v>
      </c>
      <c r="Q73" s="1482">
        <f t="shared" si="28"/>
        <v>45976</v>
      </c>
      <c r="R73" s="1482">
        <f t="shared" si="28"/>
        <v>45977</v>
      </c>
      <c r="S73" s="1482">
        <f t="shared" si="28"/>
        <v>45978</v>
      </c>
      <c r="T73" s="1482">
        <f t="shared" si="28"/>
        <v>45979</v>
      </c>
      <c r="U73" s="1482">
        <f t="shared" si="28"/>
        <v>45980</v>
      </c>
      <c r="V73" s="1482">
        <f t="shared" si="28"/>
        <v>45981</v>
      </c>
      <c r="W73" s="1482">
        <f t="shared" si="28"/>
        <v>45982</v>
      </c>
      <c r="X73" s="1482">
        <f t="shared" si="28"/>
        <v>45983</v>
      </c>
      <c r="Y73" s="1482">
        <f t="shared" si="28"/>
        <v>45984</v>
      </c>
      <c r="Z73" s="1482">
        <f t="shared" si="28"/>
        <v>45985</v>
      </c>
      <c r="AA73" s="1482">
        <f t="shared" si="28"/>
        <v>45986</v>
      </c>
      <c r="AB73" s="1482">
        <f t="shared" si="28"/>
        <v>45987</v>
      </c>
      <c r="AC73" s="1482">
        <f t="shared" si="28"/>
        <v>45988</v>
      </c>
      <c r="AD73" s="1482">
        <f t="shared" si="28"/>
        <v>45989</v>
      </c>
      <c r="AE73" s="1482">
        <f t="shared" si="28"/>
        <v>45990</v>
      </c>
      <c r="AF73" s="1482">
        <f t="shared" si="28"/>
        <v>45991</v>
      </c>
      <c r="AG73" s="1482">
        <f t="shared" si="28"/>
        <v>45992</v>
      </c>
      <c r="AH73" s="1504"/>
      <c r="AI73" s="1505"/>
    </row>
    <row r="74" spans="2:38">
      <c r="B74" s="1506" t="s">
        <v>1990</v>
      </c>
      <c r="C74" s="1507">
        <f>IF(EDATE(C57,1)&gt;$G$5,"",EDATE(C57,1))</f>
        <v>45962</v>
      </c>
      <c r="D74" s="1482">
        <f t="shared" ref="D74:AG74" si="29">IF(D73&gt;$G$5,"",IF(C74=EOMONTH(DATE($C71,$D71,1),0),"",IF(C74="","",C74+1)))</f>
        <v>45963</v>
      </c>
      <c r="E74" s="1482">
        <f t="shared" si="29"/>
        <v>45964</v>
      </c>
      <c r="F74" s="1482">
        <f t="shared" si="29"/>
        <v>45965</v>
      </c>
      <c r="G74" s="1482">
        <f t="shared" si="29"/>
        <v>45966</v>
      </c>
      <c r="H74" s="1482">
        <f t="shared" si="29"/>
        <v>45967</v>
      </c>
      <c r="I74" s="1482">
        <f t="shared" si="29"/>
        <v>45968</v>
      </c>
      <c r="J74" s="1482">
        <f t="shared" si="29"/>
        <v>45969</v>
      </c>
      <c r="K74" s="1482">
        <f t="shared" si="29"/>
        <v>45970</v>
      </c>
      <c r="L74" s="1482">
        <f t="shared" si="29"/>
        <v>45971</v>
      </c>
      <c r="M74" s="1482">
        <f t="shared" si="29"/>
        <v>45972</v>
      </c>
      <c r="N74" s="1482">
        <f t="shared" si="29"/>
        <v>45973</v>
      </c>
      <c r="O74" s="1482">
        <f t="shared" si="29"/>
        <v>45974</v>
      </c>
      <c r="P74" s="1482">
        <f t="shared" si="29"/>
        <v>45975</v>
      </c>
      <c r="Q74" s="1482">
        <f t="shared" si="29"/>
        <v>45976</v>
      </c>
      <c r="R74" s="1482">
        <f t="shared" si="29"/>
        <v>45977</v>
      </c>
      <c r="S74" s="1482">
        <f t="shared" si="29"/>
        <v>45978</v>
      </c>
      <c r="T74" s="1482">
        <f t="shared" si="29"/>
        <v>45979</v>
      </c>
      <c r="U74" s="1482">
        <f t="shared" si="29"/>
        <v>45980</v>
      </c>
      <c r="V74" s="1482">
        <f t="shared" si="29"/>
        <v>45981</v>
      </c>
      <c r="W74" s="1482">
        <f t="shared" si="29"/>
        <v>45982</v>
      </c>
      <c r="X74" s="1482">
        <f t="shared" si="29"/>
        <v>45983</v>
      </c>
      <c r="Y74" s="1482">
        <f t="shared" si="29"/>
        <v>45984</v>
      </c>
      <c r="Z74" s="1482">
        <f t="shared" si="29"/>
        <v>45985</v>
      </c>
      <c r="AA74" s="1482">
        <f t="shared" si="29"/>
        <v>45986</v>
      </c>
      <c r="AB74" s="1482">
        <f t="shared" si="29"/>
        <v>45987</v>
      </c>
      <c r="AC74" s="1482">
        <f t="shared" si="29"/>
        <v>45988</v>
      </c>
      <c r="AD74" s="1482" t="str">
        <f t="shared" si="29"/>
        <v/>
      </c>
      <c r="AE74" s="1482" t="str">
        <f t="shared" si="29"/>
        <v/>
      </c>
      <c r="AF74" s="1482" t="str">
        <f t="shared" si="29"/>
        <v/>
      </c>
      <c r="AG74" s="1482" t="str">
        <f t="shared" si="29"/>
        <v/>
      </c>
      <c r="AH74" s="1483" t="s">
        <v>2024</v>
      </c>
      <c r="AI74" s="1484">
        <f>+COUNTIFS(C75:AG75,"土",C76:AG76,"")+COUNTIFS(C75:AG75,"日",C76:AG76,"")</f>
        <v>8</v>
      </c>
    </row>
    <row r="75" spans="2:38" s="1486" customFormat="1">
      <c r="B75" s="1508" t="s">
        <v>846</v>
      </c>
      <c r="C75" s="1485" t="str">
        <f>IFERROR(TEXT(WEEKDAY(+C74),"aaa"),"")</f>
        <v>土</v>
      </c>
      <c r="D75" s="1485" t="str">
        <f t="shared" ref="D75:AG75" si="30">IFERROR(TEXT(WEEKDAY(+D74),"aaa"),"")</f>
        <v>日</v>
      </c>
      <c r="E75" s="1485" t="str">
        <f t="shared" si="30"/>
        <v>月</v>
      </c>
      <c r="F75" s="1485" t="str">
        <f t="shared" si="30"/>
        <v>火</v>
      </c>
      <c r="G75" s="1485" t="str">
        <f t="shared" si="30"/>
        <v>水</v>
      </c>
      <c r="H75" s="1485" t="str">
        <f t="shared" si="30"/>
        <v>木</v>
      </c>
      <c r="I75" s="1485" t="str">
        <f t="shared" si="30"/>
        <v>金</v>
      </c>
      <c r="J75" s="1485" t="str">
        <f t="shared" si="30"/>
        <v>土</v>
      </c>
      <c r="K75" s="1485" t="str">
        <f t="shared" si="30"/>
        <v>日</v>
      </c>
      <c r="L75" s="1485" t="str">
        <f t="shared" si="30"/>
        <v>月</v>
      </c>
      <c r="M75" s="1485" t="str">
        <f t="shared" si="30"/>
        <v>火</v>
      </c>
      <c r="N75" s="1485" t="str">
        <f t="shared" si="30"/>
        <v>水</v>
      </c>
      <c r="O75" s="1485" t="str">
        <f t="shared" si="30"/>
        <v>木</v>
      </c>
      <c r="P75" s="1485" t="str">
        <f t="shared" si="30"/>
        <v>金</v>
      </c>
      <c r="Q75" s="1485" t="str">
        <f t="shared" si="30"/>
        <v>土</v>
      </c>
      <c r="R75" s="1485" t="str">
        <f t="shared" si="30"/>
        <v>日</v>
      </c>
      <c r="S75" s="1485" t="str">
        <f t="shared" si="30"/>
        <v>月</v>
      </c>
      <c r="T75" s="1485" t="str">
        <f t="shared" si="30"/>
        <v>火</v>
      </c>
      <c r="U75" s="1485" t="str">
        <f t="shared" si="30"/>
        <v>水</v>
      </c>
      <c r="V75" s="1485" t="str">
        <f t="shared" si="30"/>
        <v>木</v>
      </c>
      <c r="W75" s="1485" t="str">
        <f t="shared" si="30"/>
        <v>金</v>
      </c>
      <c r="X75" s="1485" t="str">
        <f t="shared" si="30"/>
        <v>土</v>
      </c>
      <c r="Y75" s="1485" t="str">
        <f t="shared" si="30"/>
        <v>日</v>
      </c>
      <c r="Z75" s="1485" t="str">
        <f t="shared" si="30"/>
        <v>月</v>
      </c>
      <c r="AA75" s="1485" t="str">
        <f t="shared" si="30"/>
        <v>火</v>
      </c>
      <c r="AB75" s="1485" t="str">
        <f t="shared" si="30"/>
        <v>水</v>
      </c>
      <c r="AC75" s="1485" t="str">
        <f t="shared" si="30"/>
        <v>木</v>
      </c>
      <c r="AD75" s="1485" t="str">
        <f t="shared" si="30"/>
        <v/>
      </c>
      <c r="AE75" s="1485" t="str">
        <f t="shared" si="30"/>
        <v/>
      </c>
      <c r="AF75" s="1485" t="str">
        <f t="shared" si="30"/>
        <v/>
      </c>
      <c r="AG75" s="1485" t="str">
        <f t="shared" si="30"/>
        <v/>
      </c>
      <c r="AH75" s="1483" t="s">
        <v>2025</v>
      </c>
      <c r="AI75" s="1484">
        <f>+COUNTIF(C76:AG76,"夏休")+COUNTIF(C76:AG76,"冬休")+COUNTIF(C76:AG76,"中止")</f>
        <v>0</v>
      </c>
      <c r="AL75" s="1509"/>
    </row>
    <row r="76" spans="2:38" s="1486" customFormat="1" ht="13.5" customHeight="1">
      <c r="B76" s="3454" t="s">
        <v>1994</v>
      </c>
      <c r="C76" s="3456"/>
      <c r="D76" s="3451"/>
      <c r="E76" s="3451"/>
      <c r="F76" s="3451"/>
      <c r="G76" s="3451"/>
      <c r="H76" s="3451"/>
      <c r="I76" s="3451"/>
      <c r="J76" s="3451"/>
      <c r="K76" s="3451"/>
      <c r="L76" s="3451"/>
      <c r="M76" s="3451"/>
      <c r="N76" s="3451"/>
      <c r="O76" s="3451"/>
      <c r="P76" s="3451"/>
      <c r="Q76" s="3451"/>
      <c r="R76" s="3451"/>
      <c r="S76" s="3451"/>
      <c r="T76" s="3451"/>
      <c r="U76" s="3451"/>
      <c r="V76" s="3451"/>
      <c r="W76" s="3451"/>
      <c r="X76" s="3451"/>
      <c r="Y76" s="3451"/>
      <c r="Z76" s="3451"/>
      <c r="AA76" s="3451"/>
      <c r="AB76" s="3451"/>
      <c r="AC76" s="3451"/>
      <c r="AD76" s="3451"/>
      <c r="AE76" s="3451"/>
      <c r="AF76" s="3451"/>
      <c r="AG76" s="3478"/>
      <c r="AH76" s="1487" t="s">
        <v>847</v>
      </c>
      <c r="AI76" s="1488">
        <f>COUNT(C74:AG74)-AI75</f>
        <v>27</v>
      </c>
      <c r="AL76" s="1509"/>
    </row>
    <row r="77" spans="2:38" s="1486" customFormat="1" ht="13.5" customHeight="1">
      <c r="B77" s="3455"/>
      <c r="C77" s="3456"/>
      <c r="D77" s="3451"/>
      <c r="E77" s="3451"/>
      <c r="F77" s="3451"/>
      <c r="G77" s="3451"/>
      <c r="H77" s="3451"/>
      <c r="I77" s="3451"/>
      <c r="J77" s="3451"/>
      <c r="K77" s="3451"/>
      <c r="L77" s="3451"/>
      <c r="M77" s="3451"/>
      <c r="N77" s="3451"/>
      <c r="O77" s="3451"/>
      <c r="P77" s="3451"/>
      <c r="Q77" s="3451"/>
      <c r="R77" s="3451"/>
      <c r="S77" s="3451"/>
      <c r="T77" s="3451"/>
      <c r="U77" s="3451"/>
      <c r="V77" s="3451"/>
      <c r="W77" s="3451"/>
      <c r="X77" s="3451"/>
      <c r="Y77" s="3451"/>
      <c r="Z77" s="3451"/>
      <c r="AA77" s="3451"/>
      <c r="AB77" s="3451"/>
      <c r="AC77" s="3451"/>
      <c r="AD77" s="3451"/>
      <c r="AE77" s="3451"/>
      <c r="AF77" s="3451"/>
      <c r="AG77" s="3478"/>
      <c r="AH77" s="1487" t="s">
        <v>848</v>
      </c>
      <c r="AI77" s="1488">
        <f>+COUNTIF(C78:AG79,"休")</f>
        <v>0</v>
      </c>
      <c r="AJ77" s="1489" t="str">
        <f>IF(AI78&gt;0.285,"",IF(AI77&lt;AI74,"←計画日数が足りません",""))</f>
        <v>←計画日数が足りません</v>
      </c>
      <c r="AL77" s="1509"/>
    </row>
    <row r="78" spans="2:38" s="1486" customFormat="1" ht="13.5" customHeight="1">
      <c r="B78" s="3479" t="s">
        <v>841</v>
      </c>
      <c r="C78" s="3480"/>
      <c r="D78" s="3477"/>
      <c r="E78" s="3481"/>
      <c r="F78" s="3477"/>
      <c r="G78" s="3477"/>
      <c r="H78" s="3477"/>
      <c r="I78" s="3477"/>
      <c r="J78" s="3477"/>
      <c r="K78" s="3477"/>
      <c r="L78" s="3481"/>
      <c r="M78" s="3477"/>
      <c r="N78" s="3477"/>
      <c r="O78" s="3477"/>
      <c r="P78" s="3477"/>
      <c r="Q78" s="3477"/>
      <c r="R78" s="3477"/>
      <c r="S78" s="3481"/>
      <c r="T78" s="3477"/>
      <c r="U78" s="3477"/>
      <c r="V78" s="3477"/>
      <c r="W78" s="3477"/>
      <c r="X78" s="3477"/>
      <c r="Y78" s="3477"/>
      <c r="Z78" s="3481"/>
      <c r="AA78" s="3477"/>
      <c r="AB78" s="3477"/>
      <c r="AC78" s="3477"/>
      <c r="AD78" s="3477"/>
      <c r="AE78" s="3477"/>
      <c r="AF78" s="3477"/>
      <c r="AG78" s="3483"/>
      <c r="AH78" s="1487" t="s">
        <v>849</v>
      </c>
      <c r="AI78" s="1490">
        <f>+AI77/AI76</f>
        <v>0</v>
      </c>
      <c r="AL78" s="1509"/>
    </row>
    <row r="79" spans="2:38" s="1486" customFormat="1">
      <c r="B79" s="3479"/>
      <c r="C79" s="3480"/>
      <c r="D79" s="3477"/>
      <c r="E79" s="3481"/>
      <c r="F79" s="3477"/>
      <c r="G79" s="3477"/>
      <c r="H79" s="3477"/>
      <c r="I79" s="3477"/>
      <c r="J79" s="3477"/>
      <c r="K79" s="3477"/>
      <c r="L79" s="3481"/>
      <c r="M79" s="3477"/>
      <c r="N79" s="3477"/>
      <c r="O79" s="3477"/>
      <c r="P79" s="3477"/>
      <c r="Q79" s="3477"/>
      <c r="R79" s="3477"/>
      <c r="S79" s="3481"/>
      <c r="T79" s="3477"/>
      <c r="U79" s="3477"/>
      <c r="V79" s="3477"/>
      <c r="W79" s="3477"/>
      <c r="X79" s="3477"/>
      <c r="Y79" s="3477"/>
      <c r="Z79" s="3481"/>
      <c r="AA79" s="3477"/>
      <c r="AB79" s="3477"/>
      <c r="AC79" s="3477"/>
      <c r="AD79" s="3477"/>
      <c r="AE79" s="3477"/>
      <c r="AF79" s="3477"/>
      <c r="AG79" s="3483"/>
      <c r="AH79" s="1487" t="s">
        <v>838</v>
      </c>
      <c r="AI79" s="1488">
        <f>+COUNTA(C80:AG81)</f>
        <v>0</v>
      </c>
      <c r="AL79" s="1509"/>
    </row>
    <row r="80" spans="2:38" s="1486" customFormat="1">
      <c r="B80" s="3484" t="s">
        <v>843</v>
      </c>
      <c r="C80" s="3486"/>
      <c r="D80" s="3481"/>
      <c r="E80" s="3492"/>
      <c r="F80" s="3481"/>
      <c r="G80" s="3481"/>
      <c r="H80" s="3481"/>
      <c r="I80" s="3481"/>
      <c r="J80" s="3481"/>
      <c r="K80" s="3481"/>
      <c r="L80" s="3492"/>
      <c r="M80" s="3481"/>
      <c r="N80" s="3481"/>
      <c r="O80" s="3481"/>
      <c r="P80" s="3481"/>
      <c r="Q80" s="3481"/>
      <c r="R80" s="3481"/>
      <c r="S80" s="3492"/>
      <c r="T80" s="3481"/>
      <c r="U80" s="3481"/>
      <c r="V80" s="3481"/>
      <c r="W80" s="3481"/>
      <c r="X80" s="3481"/>
      <c r="Y80" s="3481"/>
      <c r="Z80" s="3492"/>
      <c r="AA80" s="3481"/>
      <c r="AB80" s="3481"/>
      <c r="AC80" s="3481"/>
      <c r="AD80" s="3481"/>
      <c r="AE80" s="3481"/>
      <c r="AF80" s="3481"/>
      <c r="AG80" s="3488"/>
      <c r="AH80" s="1491" t="s">
        <v>850</v>
      </c>
      <c r="AI80" s="1492">
        <f>+AI79/AI76</f>
        <v>0</v>
      </c>
      <c r="AL80" s="1474">
        <f>+COUNTIF(C78:AG79,"休")</f>
        <v>0</v>
      </c>
    </row>
    <row r="81" spans="2:38" s="1486" customFormat="1">
      <c r="B81" s="3485"/>
      <c r="C81" s="3487"/>
      <c r="D81" s="3482"/>
      <c r="E81" s="3482"/>
      <c r="F81" s="3482"/>
      <c r="G81" s="3482"/>
      <c r="H81" s="3482"/>
      <c r="I81" s="3482"/>
      <c r="J81" s="3482"/>
      <c r="K81" s="3482"/>
      <c r="L81" s="3482"/>
      <c r="M81" s="3482"/>
      <c r="N81" s="3482"/>
      <c r="O81" s="3482"/>
      <c r="P81" s="3482"/>
      <c r="Q81" s="3482"/>
      <c r="R81" s="3482"/>
      <c r="S81" s="3482"/>
      <c r="T81" s="3482"/>
      <c r="U81" s="3482"/>
      <c r="V81" s="3482"/>
      <c r="W81" s="3482"/>
      <c r="X81" s="3482"/>
      <c r="Y81" s="3482"/>
      <c r="Z81" s="3482"/>
      <c r="AA81" s="3482"/>
      <c r="AB81" s="3482"/>
      <c r="AC81" s="3482"/>
      <c r="AD81" s="3482"/>
      <c r="AE81" s="3482"/>
      <c r="AF81" s="3482"/>
      <c r="AG81" s="3489"/>
      <c r="AH81" s="1493" t="s">
        <v>1998</v>
      </c>
      <c r="AI81" s="1494" t="str">
        <f>IF(7&gt;AI76,"対象外",IF(AI79&gt;=AI74,"OK","NG"))</f>
        <v>NG</v>
      </c>
      <c r="AJ81" s="1489" t="str">
        <f>IF(AI81="対象外","←７日間に満たない期間は達成判定の対象外",IF(AI81="NG","←月単位未達成","←月単位達成"))</f>
        <v>←月単位未達成</v>
      </c>
      <c r="AL81" s="1495" t="str">
        <f>IF(7&gt;AI76,"対象外",IF(AL80&gt;=AI74,"OK","NG"))</f>
        <v>NG</v>
      </c>
    </row>
    <row r="82" spans="2:38" hidden="1">
      <c r="B82" s="1496" t="s">
        <v>2165</v>
      </c>
      <c r="C82" s="1497">
        <f t="shared" ref="C82:AG82" si="31">IF(AND(DAY(C74)&gt;=22,DAY(C74)&lt;=28,C75="土"),1,0)</f>
        <v>0</v>
      </c>
      <c r="D82" s="1497">
        <f t="shared" si="31"/>
        <v>0</v>
      </c>
      <c r="E82" s="1497">
        <f t="shared" si="31"/>
        <v>0</v>
      </c>
      <c r="F82" s="1497">
        <f t="shared" si="31"/>
        <v>0</v>
      </c>
      <c r="G82" s="1497">
        <f t="shared" si="31"/>
        <v>0</v>
      </c>
      <c r="H82" s="1497">
        <f t="shared" si="31"/>
        <v>0</v>
      </c>
      <c r="I82" s="1497">
        <f t="shared" si="31"/>
        <v>0</v>
      </c>
      <c r="J82" s="1497">
        <f t="shared" si="31"/>
        <v>0</v>
      </c>
      <c r="K82" s="1497">
        <f t="shared" si="31"/>
        <v>0</v>
      </c>
      <c r="L82" s="1497">
        <f t="shared" si="31"/>
        <v>0</v>
      </c>
      <c r="M82" s="1497">
        <f t="shared" si="31"/>
        <v>0</v>
      </c>
      <c r="N82" s="1497">
        <f t="shared" si="31"/>
        <v>0</v>
      </c>
      <c r="O82" s="1497">
        <f t="shared" si="31"/>
        <v>0</v>
      </c>
      <c r="P82" s="1497">
        <f t="shared" si="31"/>
        <v>0</v>
      </c>
      <c r="Q82" s="1497">
        <f t="shared" si="31"/>
        <v>0</v>
      </c>
      <c r="R82" s="1497">
        <f t="shared" si="31"/>
        <v>0</v>
      </c>
      <c r="S82" s="1497">
        <f t="shared" si="31"/>
        <v>0</v>
      </c>
      <c r="T82" s="1497">
        <f t="shared" si="31"/>
        <v>0</v>
      </c>
      <c r="U82" s="1497">
        <f t="shared" si="31"/>
        <v>0</v>
      </c>
      <c r="V82" s="1497">
        <f t="shared" si="31"/>
        <v>0</v>
      </c>
      <c r="W82" s="1497">
        <f t="shared" si="31"/>
        <v>0</v>
      </c>
      <c r="X82" s="1497">
        <f t="shared" si="31"/>
        <v>1</v>
      </c>
      <c r="Y82" s="1497">
        <f t="shared" si="31"/>
        <v>0</v>
      </c>
      <c r="Z82" s="1497">
        <f t="shared" si="31"/>
        <v>0</v>
      </c>
      <c r="AA82" s="1497">
        <f t="shared" si="31"/>
        <v>0</v>
      </c>
      <c r="AB82" s="1497">
        <f t="shared" si="31"/>
        <v>0</v>
      </c>
      <c r="AC82" s="1497">
        <f t="shared" si="31"/>
        <v>0</v>
      </c>
      <c r="AD82" s="1497" t="e">
        <f t="shared" si="31"/>
        <v>#VALUE!</v>
      </c>
      <c r="AE82" s="1497" t="e">
        <f t="shared" si="31"/>
        <v>#VALUE!</v>
      </c>
      <c r="AF82" s="1497" t="e">
        <f t="shared" si="31"/>
        <v>#VALUE!</v>
      </c>
      <c r="AG82" s="1497" t="e">
        <f t="shared" si="31"/>
        <v>#VALUE!</v>
      </c>
      <c r="AH82" s="1498" t="s">
        <v>2026</v>
      </c>
      <c r="AI82" s="1499">
        <f>_xlfn.AGGREGATE(9,6,C82:AG82)</f>
        <v>1</v>
      </c>
      <c r="AJ82" s="1489"/>
    </row>
    <row r="83" spans="2:38" hidden="1">
      <c r="B83" s="1496" t="s">
        <v>2166</v>
      </c>
      <c r="C83" s="1500">
        <f t="shared" ref="C83:AG83" si="32">IF(AND(DAY(C74)&gt;=22,DAY(C74)&lt;=28,C75="土",OR(C80="休",C80="雨")),1,0)</f>
        <v>0</v>
      </c>
      <c r="D83" s="1500">
        <f t="shared" si="32"/>
        <v>0</v>
      </c>
      <c r="E83" s="1500">
        <f t="shared" si="32"/>
        <v>0</v>
      </c>
      <c r="F83" s="1500">
        <f t="shared" si="32"/>
        <v>0</v>
      </c>
      <c r="G83" s="1500">
        <f t="shared" si="32"/>
        <v>0</v>
      </c>
      <c r="H83" s="1500">
        <f t="shared" si="32"/>
        <v>0</v>
      </c>
      <c r="I83" s="1500">
        <f t="shared" si="32"/>
        <v>0</v>
      </c>
      <c r="J83" s="1500">
        <f t="shared" si="32"/>
        <v>0</v>
      </c>
      <c r="K83" s="1500">
        <f t="shared" si="32"/>
        <v>0</v>
      </c>
      <c r="L83" s="1500">
        <f t="shared" si="32"/>
        <v>0</v>
      </c>
      <c r="M83" s="1500">
        <f t="shared" si="32"/>
        <v>0</v>
      </c>
      <c r="N83" s="1500">
        <f t="shared" si="32"/>
        <v>0</v>
      </c>
      <c r="O83" s="1500">
        <f t="shared" si="32"/>
        <v>0</v>
      </c>
      <c r="P83" s="1500">
        <f t="shared" si="32"/>
        <v>0</v>
      </c>
      <c r="Q83" s="1500">
        <f t="shared" si="32"/>
        <v>0</v>
      </c>
      <c r="R83" s="1500">
        <f t="shared" si="32"/>
        <v>0</v>
      </c>
      <c r="S83" s="1500">
        <f t="shared" si="32"/>
        <v>0</v>
      </c>
      <c r="T83" s="1500">
        <f t="shared" si="32"/>
        <v>0</v>
      </c>
      <c r="U83" s="1500">
        <f t="shared" si="32"/>
        <v>0</v>
      </c>
      <c r="V83" s="1500">
        <f t="shared" si="32"/>
        <v>0</v>
      </c>
      <c r="W83" s="1500">
        <f t="shared" si="32"/>
        <v>0</v>
      </c>
      <c r="X83" s="1500">
        <f t="shared" si="32"/>
        <v>0</v>
      </c>
      <c r="Y83" s="1500">
        <f t="shared" si="32"/>
        <v>0</v>
      </c>
      <c r="Z83" s="1500">
        <f t="shared" si="32"/>
        <v>0</v>
      </c>
      <c r="AA83" s="1500">
        <f t="shared" si="32"/>
        <v>0</v>
      </c>
      <c r="AB83" s="1500">
        <f t="shared" si="32"/>
        <v>0</v>
      </c>
      <c r="AC83" s="1500">
        <f t="shared" si="32"/>
        <v>0</v>
      </c>
      <c r="AD83" s="1500" t="e">
        <f t="shared" si="32"/>
        <v>#VALUE!</v>
      </c>
      <c r="AE83" s="1500" t="e">
        <f t="shared" si="32"/>
        <v>#VALUE!</v>
      </c>
      <c r="AF83" s="1500" t="e">
        <f t="shared" si="32"/>
        <v>#VALUE!</v>
      </c>
      <c r="AG83" s="1500" t="e">
        <f t="shared" si="32"/>
        <v>#VALUE!</v>
      </c>
      <c r="AH83" s="1501" t="s">
        <v>2027</v>
      </c>
      <c r="AI83" s="1499">
        <f>_xlfn.AGGREGATE(9,6,C83:AG83)</f>
        <v>0</v>
      </c>
      <c r="AJ83" s="1489"/>
    </row>
    <row r="84" spans="2:38" hidden="1">
      <c r="B84" s="1496" t="s">
        <v>2167</v>
      </c>
      <c r="C84" s="1497">
        <f>IF(AND(DAY(C74)&gt;=8,DAY(C74)&lt;=14,C75="土"),1,0)</f>
        <v>0</v>
      </c>
      <c r="D84" s="1497">
        <f>IF(AND(DAY(D74)&gt;=8,DAY(D74)&lt;=14,D75="土"),1,0)</f>
        <v>0</v>
      </c>
      <c r="E84" s="1497">
        <f t="shared" ref="E84:AG84" si="33">IF(AND(DAY(E74)&gt;=8,DAY(E74)&lt;=14,E75="土"),1,0)</f>
        <v>0</v>
      </c>
      <c r="F84" s="1497">
        <f t="shared" si="33"/>
        <v>0</v>
      </c>
      <c r="G84" s="1497">
        <f t="shared" si="33"/>
        <v>0</v>
      </c>
      <c r="H84" s="1497">
        <f t="shared" si="33"/>
        <v>0</v>
      </c>
      <c r="I84" s="1497">
        <f t="shared" si="33"/>
        <v>0</v>
      </c>
      <c r="J84" s="1497">
        <f t="shared" si="33"/>
        <v>1</v>
      </c>
      <c r="K84" s="1497">
        <f t="shared" si="33"/>
        <v>0</v>
      </c>
      <c r="L84" s="1497">
        <f t="shared" si="33"/>
        <v>0</v>
      </c>
      <c r="M84" s="1497">
        <f t="shared" si="33"/>
        <v>0</v>
      </c>
      <c r="N84" s="1497">
        <f t="shared" si="33"/>
        <v>0</v>
      </c>
      <c r="O84" s="1497">
        <f t="shared" si="33"/>
        <v>0</v>
      </c>
      <c r="P84" s="1497">
        <f t="shared" si="33"/>
        <v>0</v>
      </c>
      <c r="Q84" s="1497">
        <f t="shared" si="33"/>
        <v>0</v>
      </c>
      <c r="R84" s="1497">
        <f t="shared" si="33"/>
        <v>0</v>
      </c>
      <c r="S84" s="1497">
        <f t="shared" si="33"/>
        <v>0</v>
      </c>
      <c r="T84" s="1497">
        <f t="shared" si="33"/>
        <v>0</v>
      </c>
      <c r="U84" s="1497">
        <f t="shared" si="33"/>
        <v>0</v>
      </c>
      <c r="V84" s="1497">
        <f t="shared" si="33"/>
        <v>0</v>
      </c>
      <c r="W84" s="1497">
        <f t="shared" si="33"/>
        <v>0</v>
      </c>
      <c r="X84" s="1497">
        <f t="shared" si="33"/>
        <v>0</v>
      </c>
      <c r="Y84" s="1497">
        <f t="shared" si="33"/>
        <v>0</v>
      </c>
      <c r="Z84" s="1497">
        <f t="shared" si="33"/>
        <v>0</v>
      </c>
      <c r="AA84" s="1497">
        <f t="shared" si="33"/>
        <v>0</v>
      </c>
      <c r="AB84" s="1497">
        <f t="shared" si="33"/>
        <v>0</v>
      </c>
      <c r="AC84" s="1497">
        <f t="shared" si="33"/>
        <v>0</v>
      </c>
      <c r="AD84" s="1497" t="e">
        <f t="shared" si="33"/>
        <v>#VALUE!</v>
      </c>
      <c r="AE84" s="1497" t="e">
        <f t="shared" si="33"/>
        <v>#VALUE!</v>
      </c>
      <c r="AF84" s="1497" t="e">
        <f t="shared" si="33"/>
        <v>#VALUE!</v>
      </c>
      <c r="AG84" s="1497" t="e">
        <f t="shared" si="33"/>
        <v>#VALUE!</v>
      </c>
      <c r="AH84" s="1498" t="s">
        <v>2026</v>
      </c>
      <c r="AI84" s="1499">
        <f>_xlfn.AGGREGATE(9,6,C84:AG84)</f>
        <v>1</v>
      </c>
      <c r="AJ84" s="1489"/>
    </row>
    <row r="85" spans="2:38" hidden="1">
      <c r="B85" s="1496" t="s">
        <v>2168</v>
      </c>
      <c r="C85" s="1500">
        <f>IF(AND(DAY(C74)&gt;=8,DAY(C74)&lt;=14,C75="土",OR(C80="休",C80="雨")),1,0)</f>
        <v>0</v>
      </c>
      <c r="D85" s="1500">
        <f>IF(AND(DAY(D74)&gt;=8,DAY(D74)&lt;=14,D75="土",OR(D80="休",D80="雨")),1,0)</f>
        <v>0</v>
      </c>
      <c r="E85" s="1500">
        <f t="shared" ref="E85:AG85" si="34">IF(AND(DAY(E74)&gt;=8,DAY(E74)&lt;=14,E75="土",OR(E80="休",E80="雨")),1,0)</f>
        <v>0</v>
      </c>
      <c r="F85" s="1500">
        <f t="shared" si="34"/>
        <v>0</v>
      </c>
      <c r="G85" s="1500">
        <f t="shared" si="34"/>
        <v>0</v>
      </c>
      <c r="H85" s="1500">
        <f t="shared" si="34"/>
        <v>0</v>
      </c>
      <c r="I85" s="1500">
        <f t="shared" si="34"/>
        <v>0</v>
      </c>
      <c r="J85" s="1500">
        <f t="shared" si="34"/>
        <v>0</v>
      </c>
      <c r="K85" s="1500">
        <f t="shared" si="34"/>
        <v>0</v>
      </c>
      <c r="L85" s="1500">
        <f t="shared" si="34"/>
        <v>0</v>
      </c>
      <c r="M85" s="1500">
        <f t="shared" si="34"/>
        <v>0</v>
      </c>
      <c r="N85" s="1500">
        <f t="shared" si="34"/>
        <v>0</v>
      </c>
      <c r="O85" s="1500">
        <f t="shared" si="34"/>
        <v>0</v>
      </c>
      <c r="P85" s="1500">
        <f t="shared" si="34"/>
        <v>0</v>
      </c>
      <c r="Q85" s="1500">
        <f t="shared" si="34"/>
        <v>0</v>
      </c>
      <c r="R85" s="1500">
        <f t="shared" si="34"/>
        <v>0</v>
      </c>
      <c r="S85" s="1500">
        <f t="shared" si="34"/>
        <v>0</v>
      </c>
      <c r="T85" s="1500">
        <f t="shared" si="34"/>
        <v>0</v>
      </c>
      <c r="U85" s="1500">
        <f t="shared" si="34"/>
        <v>0</v>
      </c>
      <c r="V85" s="1500">
        <f t="shared" si="34"/>
        <v>0</v>
      </c>
      <c r="W85" s="1500">
        <f t="shared" si="34"/>
        <v>0</v>
      </c>
      <c r="X85" s="1500">
        <f t="shared" si="34"/>
        <v>0</v>
      </c>
      <c r="Y85" s="1500">
        <f t="shared" si="34"/>
        <v>0</v>
      </c>
      <c r="Z85" s="1500">
        <f t="shared" si="34"/>
        <v>0</v>
      </c>
      <c r="AA85" s="1500">
        <f t="shared" si="34"/>
        <v>0</v>
      </c>
      <c r="AB85" s="1500">
        <f t="shared" si="34"/>
        <v>0</v>
      </c>
      <c r="AC85" s="1500">
        <f t="shared" si="34"/>
        <v>0</v>
      </c>
      <c r="AD85" s="1500" t="e">
        <f t="shared" si="34"/>
        <v>#VALUE!</v>
      </c>
      <c r="AE85" s="1500" t="e">
        <f t="shared" si="34"/>
        <v>#VALUE!</v>
      </c>
      <c r="AF85" s="1500" t="e">
        <f t="shared" si="34"/>
        <v>#VALUE!</v>
      </c>
      <c r="AG85" s="1500" t="e">
        <f t="shared" si="34"/>
        <v>#VALUE!</v>
      </c>
      <c r="AH85" s="1501" t="s">
        <v>2027</v>
      </c>
      <c r="AI85" s="1499">
        <f>_xlfn.AGGREGATE(9,6,C85:AG85)</f>
        <v>0</v>
      </c>
      <c r="AJ85" s="1489"/>
    </row>
    <row r="86" spans="2:38" s="1486" customFormat="1">
      <c r="B86" s="1510"/>
      <c r="C86" s="1510"/>
      <c r="D86" s="1510"/>
      <c r="E86" s="1510"/>
      <c r="F86" s="1510"/>
      <c r="G86" s="1510"/>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I86" s="1510"/>
      <c r="AL86" s="1509"/>
    </row>
    <row r="87" spans="2:38" hidden="1">
      <c r="C87" s="1453" t="e">
        <f>YEAR(C90)</f>
        <v>#VALUE!</v>
      </c>
      <c r="D87" s="1453" t="e">
        <f>MONTH(C90)</f>
        <v>#VALUE!</v>
      </c>
    </row>
    <row r="88" spans="2:38">
      <c r="B88" s="1458" t="s">
        <v>1986</v>
      </c>
      <c r="C88" s="3490" t="str">
        <f>C90</f>
        <v/>
      </c>
      <c r="D88" s="3452"/>
      <c r="E88" s="3452"/>
      <c r="F88" s="3452"/>
      <c r="G88" s="3452"/>
      <c r="H88" s="3452"/>
      <c r="I88" s="3452"/>
      <c r="J88" s="3452"/>
      <c r="K88" s="3452"/>
      <c r="L88" s="3452"/>
      <c r="M88" s="3452"/>
      <c r="N88" s="3452"/>
      <c r="O88" s="3452"/>
      <c r="P88" s="3452"/>
      <c r="Q88" s="3452"/>
      <c r="R88" s="3452"/>
      <c r="S88" s="3452"/>
      <c r="T88" s="3452"/>
      <c r="U88" s="3452"/>
      <c r="V88" s="3452"/>
      <c r="W88" s="3452"/>
      <c r="X88" s="3452"/>
      <c r="Y88" s="3452"/>
      <c r="Z88" s="3452"/>
      <c r="AA88" s="3452"/>
      <c r="AB88" s="3452"/>
      <c r="AC88" s="3452"/>
      <c r="AD88" s="3452"/>
      <c r="AE88" s="3452"/>
      <c r="AF88" s="3452"/>
      <c r="AG88" s="3452"/>
      <c r="AH88" s="3452"/>
      <c r="AI88" s="3453"/>
    </row>
    <row r="89" spans="2:38" hidden="1">
      <c r="B89" s="1503"/>
      <c r="C89" s="1482" t="e">
        <f>DATE($C87,$D87,1)</f>
        <v>#VALUE!</v>
      </c>
      <c r="D89" s="1482" t="e">
        <f t="shared" ref="D89:AG89" si="35">C89+1</f>
        <v>#VALUE!</v>
      </c>
      <c r="E89" s="1482" t="e">
        <f t="shared" si="35"/>
        <v>#VALUE!</v>
      </c>
      <c r="F89" s="1482" t="e">
        <f t="shared" si="35"/>
        <v>#VALUE!</v>
      </c>
      <c r="G89" s="1482" t="e">
        <f t="shared" si="35"/>
        <v>#VALUE!</v>
      </c>
      <c r="H89" s="1482" t="e">
        <f t="shared" si="35"/>
        <v>#VALUE!</v>
      </c>
      <c r="I89" s="1482" t="e">
        <f t="shared" si="35"/>
        <v>#VALUE!</v>
      </c>
      <c r="J89" s="1482" t="e">
        <f t="shared" si="35"/>
        <v>#VALUE!</v>
      </c>
      <c r="K89" s="1482" t="e">
        <f t="shared" si="35"/>
        <v>#VALUE!</v>
      </c>
      <c r="L89" s="1482" t="e">
        <f t="shared" si="35"/>
        <v>#VALUE!</v>
      </c>
      <c r="M89" s="1482" t="e">
        <f t="shared" si="35"/>
        <v>#VALUE!</v>
      </c>
      <c r="N89" s="1482" t="e">
        <f t="shared" si="35"/>
        <v>#VALUE!</v>
      </c>
      <c r="O89" s="1482" t="e">
        <f t="shared" si="35"/>
        <v>#VALUE!</v>
      </c>
      <c r="P89" s="1482" t="e">
        <f t="shared" si="35"/>
        <v>#VALUE!</v>
      </c>
      <c r="Q89" s="1482" t="e">
        <f t="shared" si="35"/>
        <v>#VALUE!</v>
      </c>
      <c r="R89" s="1482" t="e">
        <f t="shared" si="35"/>
        <v>#VALUE!</v>
      </c>
      <c r="S89" s="1482" t="e">
        <f t="shared" si="35"/>
        <v>#VALUE!</v>
      </c>
      <c r="T89" s="1482" t="e">
        <f t="shared" si="35"/>
        <v>#VALUE!</v>
      </c>
      <c r="U89" s="1482" t="e">
        <f t="shared" si="35"/>
        <v>#VALUE!</v>
      </c>
      <c r="V89" s="1482" t="e">
        <f t="shared" si="35"/>
        <v>#VALUE!</v>
      </c>
      <c r="W89" s="1482" t="e">
        <f t="shared" si="35"/>
        <v>#VALUE!</v>
      </c>
      <c r="X89" s="1482" t="e">
        <f t="shared" si="35"/>
        <v>#VALUE!</v>
      </c>
      <c r="Y89" s="1482" t="e">
        <f t="shared" si="35"/>
        <v>#VALUE!</v>
      </c>
      <c r="Z89" s="1482" t="e">
        <f t="shared" si="35"/>
        <v>#VALUE!</v>
      </c>
      <c r="AA89" s="1482" t="e">
        <f t="shared" si="35"/>
        <v>#VALUE!</v>
      </c>
      <c r="AB89" s="1482" t="e">
        <f t="shared" si="35"/>
        <v>#VALUE!</v>
      </c>
      <c r="AC89" s="1482" t="e">
        <f t="shared" si="35"/>
        <v>#VALUE!</v>
      </c>
      <c r="AD89" s="1482" t="e">
        <f t="shared" si="35"/>
        <v>#VALUE!</v>
      </c>
      <c r="AE89" s="1482" t="e">
        <f t="shared" si="35"/>
        <v>#VALUE!</v>
      </c>
      <c r="AF89" s="1482" t="e">
        <f t="shared" si="35"/>
        <v>#VALUE!</v>
      </c>
      <c r="AG89" s="1482" t="e">
        <f t="shared" si="35"/>
        <v>#VALUE!</v>
      </c>
      <c r="AH89" s="1504"/>
      <c r="AI89" s="1505"/>
    </row>
    <row r="90" spans="2:38">
      <c r="B90" s="1506" t="s">
        <v>1990</v>
      </c>
      <c r="C90" s="1507" t="str">
        <f>IF(EDATE(C73,1)&gt;$G$5,"",EDATE(C73,1))</f>
        <v/>
      </c>
      <c r="D90" s="1482" t="e">
        <f t="shared" ref="D90:AG90" si="36">IF(D89&gt;$G$5,"",IF(C90=EOMONTH(DATE($C87,$D87,1),0),"",IF(C90="","",C90+1)))</f>
        <v>#VALUE!</v>
      </c>
      <c r="E90" s="1482" t="e">
        <f t="shared" si="36"/>
        <v>#VALUE!</v>
      </c>
      <c r="F90" s="1482" t="e">
        <f t="shared" si="36"/>
        <v>#VALUE!</v>
      </c>
      <c r="G90" s="1482" t="e">
        <f t="shared" si="36"/>
        <v>#VALUE!</v>
      </c>
      <c r="H90" s="1482" t="e">
        <f t="shared" si="36"/>
        <v>#VALUE!</v>
      </c>
      <c r="I90" s="1482" t="e">
        <f t="shared" si="36"/>
        <v>#VALUE!</v>
      </c>
      <c r="J90" s="1482" t="e">
        <f t="shared" si="36"/>
        <v>#VALUE!</v>
      </c>
      <c r="K90" s="1482" t="e">
        <f t="shared" si="36"/>
        <v>#VALUE!</v>
      </c>
      <c r="L90" s="1482" t="e">
        <f t="shared" si="36"/>
        <v>#VALUE!</v>
      </c>
      <c r="M90" s="1482" t="e">
        <f t="shared" si="36"/>
        <v>#VALUE!</v>
      </c>
      <c r="N90" s="1482" t="e">
        <f t="shared" si="36"/>
        <v>#VALUE!</v>
      </c>
      <c r="O90" s="1482" t="e">
        <f t="shared" si="36"/>
        <v>#VALUE!</v>
      </c>
      <c r="P90" s="1482" t="e">
        <f t="shared" si="36"/>
        <v>#VALUE!</v>
      </c>
      <c r="Q90" s="1482" t="e">
        <f t="shared" si="36"/>
        <v>#VALUE!</v>
      </c>
      <c r="R90" s="1482" t="e">
        <f t="shared" si="36"/>
        <v>#VALUE!</v>
      </c>
      <c r="S90" s="1482" t="e">
        <f t="shared" si="36"/>
        <v>#VALUE!</v>
      </c>
      <c r="T90" s="1482" t="e">
        <f t="shared" si="36"/>
        <v>#VALUE!</v>
      </c>
      <c r="U90" s="1482" t="e">
        <f t="shared" si="36"/>
        <v>#VALUE!</v>
      </c>
      <c r="V90" s="1482" t="e">
        <f t="shared" si="36"/>
        <v>#VALUE!</v>
      </c>
      <c r="W90" s="1482" t="e">
        <f t="shared" si="36"/>
        <v>#VALUE!</v>
      </c>
      <c r="X90" s="1482" t="e">
        <f t="shared" si="36"/>
        <v>#VALUE!</v>
      </c>
      <c r="Y90" s="1482" t="e">
        <f t="shared" si="36"/>
        <v>#VALUE!</v>
      </c>
      <c r="Z90" s="1482" t="e">
        <f t="shared" si="36"/>
        <v>#VALUE!</v>
      </c>
      <c r="AA90" s="1482" t="e">
        <f t="shared" si="36"/>
        <v>#VALUE!</v>
      </c>
      <c r="AB90" s="1482" t="e">
        <f t="shared" si="36"/>
        <v>#VALUE!</v>
      </c>
      <c r="AC90" s="1482" t="e">
        <f t="shared" si="36"/>
        <v>#VALUE!</v>
      </c>
      <c r="AD90" s="1482" t="e">
        <f t="shared" si="36"/>
        <v>#VALUE!</v>
      </c>
      <c r="AE90" s="1482" t="e">
        <f t="shared" si="36"/>
        <v>#VALUE!</v>
      </c>
      <c r="AF90" s="1482" t="e">
        <f t="shared" si="36"/>
        <v>#VALUE!</v>
      </c>
      <c r="AG90" s="1482" t="e">
        <f t="shared" si="36"/>
        <v>#VALUE!</v>
      </c>
      <c r="AH90" s="1483" t="s">
        <v>2024</v>
      </c>
      <c r="AI90" s="1484">
        <f>+COUNTIFS(C91:AG91,"土",C92:AG92,"")+COUNTIFS(C91:AG91,"日",C92:AG92,"")</f>
        <v>0</v>
      </c>
    </row>
    <row r="91" spans="2:38" s="1486" customFormat="1">
      <c r="B91" s="1508" t="s">
        <v>846</v>
      </c>
      <c r="C91" s="1485" t="str">
        <f>IFERROR(TEXT(WEEKDAY(+C90),"aaa"),"")</f>
        <v/>
      </c>
      <c r="D91" s="1485" t="str">
        <f t="shared" ref="D91:AG91" si="37">IFERROR(TEXT(WEEKDAY(+D90),"aaa"),"")</f>
        <v/>
      </c>
      <c r="E91" s="1485" t="str">
        <f t="shared" si="37"/>
        <v/>
      </c>
      <c r="F91" s="1485" t="str">
        <f t="shared" si="37"/>
        <v/>
      </c>
      <c r="G91" s="1485" t="str">
        <f t="shared" si="37"/>
        <v/>
      </c>
      <c r="H91" s="1485" t="str">
        <f t="shared" si="37"/>
        <v/>
      </c>
      <c r="I91" s="1485" t="str">
        <f t="shared" si="37"/>
        <v/>
      </c>
      <c r="J91" s="1485" t="str">
        <f t="shared" si="37"/>
        <v/>
      </c>
      <c r="K91" s="1485" t="str">
        <f t="shared" si="37"/>
        <v/>
      </c>
      <c r="L91" s="1485" t="str">
        <f t="shared" si="37"/>
        <v/>
      </c>
      <c r="M91" s="1485" t="str">
        <f t="shared" si="37"/>
        <v/>
      </c>
      <c r="N91" s="1485" t="str">
        <f t="shared" si="37"/>
        <v/>
      </c>
      <c r="O91" s="1485" t="str">
        <f t="shared" si="37"/>
        <v/>
      </c>
      <c r="P91" s="1485" t="str">
        <f t="shared" si="37"/>
        <v/>
      </c>
      <c r="Q91" s="1485" t="str">
        <f t="shared" si="37"/>
        <v/>
      </c>
      <c r="R91" s="1485" t="str">
        <f t="shared" si="37"/>
        <v/>
      </c>
      <c r="S91" s="1485" t="str">
        <f t="shared" si="37"/>
        <v/>
      </c>
      <c r="T91" s="1485" t="str">
        <f t="shared" si="37"/>
        <v/>
      </c>
      <c r="U91" s="1485" t="str">
        <f t="shared" si="37"/>
        <v/>
      </c>
      <c r="V91" s="1485" t="str">
        <f t="shared" si="37"/>
        <v/>
      </c>
      <c r="W91" s="1485" t="str">
        <f t="shared" si="37"/>
        <v/>
      </c>
      <c r="X91" s="1485" t="str">
        <f t="shared" si="37"/>
        <v/>
      </c>
      <c r="Y91" s="1485" t="str">
        <f t="shared" si="37"/>
        <v/>
      </c>
      <c r="Z91" s="1485" t="str">
        <f t="shared" si="37"/>
        <v/>
      </c>
      <c r="AA91" s="1485" t="str">
        <f t="shared" si="37"/>
        <v/>
      </c>
      <c r="AB91" s="1485" t="str">
        <f t="shared" si="37"/>
        <v/>
      </c>
      <c r="AC91" s="1485" t="str">
        <f t="shared" si="37"/>
        <v/>
      </c>
      <c r="AD91" s="1485" t="str">
        <f t="shared" si="37"/>
        <v/>
      </c>
      <c r="AE91" s="1485" t="str">
        <f t="shared" si="37"/>
        <v/>
      </c>
      <c r="AF91" s="1485" t="str">
        <f t="shared" si="37"/>
        <v/>
      </c>
      <c r="AG91" s="1485" t="str">
        <f t="shared" si="37"/>
        <v/>
      </c>
      <c r="AH91" s="1483" t="s">
        <v>2025</v>
      </c>
      <c r="AI91" s="1484">
        <f>+COUNTIF(C92:AG92,"夏休")+COUNTIF(C92:AG92,"冬休")+COUNTIF(C92:AG92,"中止")</f>
        <v>0</v>
      </c>
      <c r="AL91" s="1509"/>
    </row>
    <row r="92" spans="2:38" s="1486" customFormat="1" ht="13.5" customHeight="1">
      <c r="B92" s="3454" t="s">
        <v>1994</v>
      </c>
      <c r="C92" s="3456"/>
      <c r="D92" s="3451"/>
      <c r="E92" s="3451"/>
      <c r="F92" s="3451"/>
      <c r="G92" s="3451"/>
      <c r="H92" s="3451"/>
      <c r="I92" s="3451"/>
      <c r="J92" s="3451"/>
      <c r="K92" s="3451"/>
      <c r="L92" s="3451"/>
      <c r="M92" s="3451"/>
      <c r="N92" s="3451"/>
      <c r="O92" s="3451"/>
      <c r="P92" s="3451"/>
      <c r="Q92" s="3451"/>
      <c r="R92" s="3451"/>
      <c r="S92" s="3451"/>
      <c r="T92" s="3451"/>
      <c r="U92" s="3451"/>
      <c r="V92" s="3451"/>
      <c r="W92" s="3451"/>
      <c r="X92" s="3451"/>
      <c r="Y92" s="3451"/>
      <c r="Z92" s="3451"/>
      <c r="AA92" s="3451"/>
      <c r="AB92" s="3451"/>
      <c r="AC92" s="3451"/>
      <c r="AD92" s="3451"/>
      <c r="AE92" s="3451"/>
      <c r="AF92" s="3451"/>
      <c r="AG92" s="3478"/>
      <c r="AH92" s="1487" t="s">
        <v>847</v>
      </c>
      <c r="AI92" s="1488">
        <f>COUNT(C90:AG90)-AI91</f>
        <v>0</v>
      </c>
      <c r="AL92" s="1509"/>
    </row>
    <row r="93" spans="2:38" s="1486" customFormat="1" ht="13.5" customHeight="1">
      <c r="B93" s="3455"/>
      <c r="C93" s="3456"/>
      <c r="D93" s="3451"/>
      <c r="E93" s="3451"/>
      <c r="F93" s="3451"/>
      <c r="G93" s="3451"/>
      <c r="H93" s="3451"/>
      <c r="I93" s="3451"/>
      <c r="J93" s="3451"/>
      <c r="K93" s="3451"/>
      <c r="L93" s="3451"/>
      <c r="M93" s="3451"/>
      <c r="N93" s="3451"/>
      <c r="O93" s="3451"/>
      <c r="P93" s="3451"/>
      <c r="Q93" s="3451"/>
      <c r="R93" s="3451"/>
      <c r="S93" s="3451"/>
      <c r="T93" s="3451"/>
      <c r="U93" s="3451"/>
      <c r="V93" s="3451"/>
      <c r="W93" s="3451"/>
      <c r="X93" s="3451"/>
      <c r="Y93" s="3451"/>
      <c r="Z93" s="3451"/>
      <c r="AA93" s="3451"/>
      <c r="AB93" s="3451"/>
      <c r="AC93" s="3451"/>
      <c r="AD93" s="3451"/>
      <c r="AE93" s="3451"/>
      <c r="AF93" s="3451"/>
      <c r="AG93" s="3478"/>
      <c r="AH93" s="1487" t="s">
        <v>848</v>
      </c>
      <c r="AI93" s="1488">
        <f>+COUNTIF(C94:AG95,"休")</f>
        <v>0</v>
      </c>
      <c r="AJ93" s="1489" t="e">
        <f>IF(AI94&gt;0.285,"",IF(AI93&lt;AI90,"←計画日数が足りません",""))</f>
        <v>#DIV/0!</v>
      </c>
      <c r="AL93" s="1509"/>
    </row>
    <row r="94" spans="2:38" s="1486" customFormat="1" ht="13.5" customHeight="1">
      <c r="B94" s="3479" t="s">
        <v>841</v>
      </c>
      <c r="C94" s="3480"/>
      <c r="D94" s="3477"/>
      <c r="E94" s="3477"/>
      <c r="F94" s="3477"/>
      <c r="G94" s="3477"/>
      <c r="H94" s="3477"/>
      <c r="I94" s="3481"/>
      <c r="J94" s="3477"/>
      <c r="K94" s="3477"/>
      <c r="L94" s="3477"/>
      <c r="M94" s="3477"/>
      <c r="N94" s="3477"/>
      <c r="O94" s="3477"/>
      <c r="P94" s="3481"/>
      <c r="Q94" s="3477"/>
      <c r="R94" s="3477"/>
      <c r="S94" s="3477"/>
      <c r="T94" s="3477"/>
      <c r="U94" s="3477"/>
      <c r="V94" s="3477"/>
      <c r="W94" s="3481"/>
      <c r="X94" s="3477"/>
      <c r="Y94" s="3477"/>
      <c r="Z94" s="3477"/>
      <c r="AA94" s="3477"/>
      <c r="AB94" s="3477"/>
      <c r="AC94" s="3477"/>
      <c r="AD94" s="3481"/>
      <c r="AE94" s="3477"/>
      <c r="AF94" s="3477"/>
      <c r="AG94" s="3483"/>
      <c r="AH94" s="1487" t="s">
        <v>849</v>
      </c>
      <c r="AI94" s="1490" t="e">
        <f>+AI93/AI92</f>
        <v>#DIV/0!</v>
      </c>
      <c r="AL94" s="1509"/>
    </row>
    <row r="95" spans="2:38" s="1486" customFormat="1">
      <c r="B95" s="3479"/>
      <c r="C95" s="3480"/>
      <c r="D95" s="3477"/>
      <c r="E95" s="3477"/>
      <c r="F95" s="3477"/>
      <c r="G95" s="3477"/>
      <c r="H95" s="3477"/>
      <c r="I95" s="3481"/>
      <c r="J95" s="3477"/>
      <c r="K95" s="3477"/>
      <c r="L95" s="3477"/>
      <c r="M95" s="3477"/>
      <c r="N95" s="3477"/>
      <c r="O95" s="3477"/>
      <c r="P95" s="3481"/>
      <c r="Q95" s="3477"/>
      <c r="R95" s="3477"/>
      <c r="S95" s="3477"/>
      <c r="T95" s="3477"/>
      <c r="U95" s="3477"/>
      <c r="V95" s="3477"/>
      <c r="W95" s="3481"/>
      <c r="X95" s="3477"/>
      <c r="Y95" s="3477"/>
      <c r="Z95" s="3477"/>
      <c r="AA95" s="3477"/>
      <c r="AB95" s="3477"/>
      <c r="AC95" s="3477"/>
      <c r="AD95" s="3481"/>
      <c r="AE95" s="3477"/>
      <c r="AF95" s="3477"/>
      <c r="AG95" s="3483"/>
      <c r="AH95" s="1487" t="s">
        <v>838</v>
      </c>
      <c r="AI95" s="1488">
        <f>+COUNTA(C96:AG97)</f>
        <v>0</v>
      </c>
      <c r="AL95" s="1509"/>
    </row>
    <row r="96" spans="2:38" s="1486" customFormat="1">
      <c r="B96" s="3484" t="s">
        <v>843</v>
      </c>
      <c r="C96" s="3486"/>
      <c r="D96" s="3481"/>
      <c r="E96" s="3481"/>
      <c r="F96" s="3481"/>
      <c r="G96" s="3481"/>
      <c r="H96" s="3481"/>
      <c r="I96" s="3492"/>
      <c r="J96" s="3481"/>
      <c r="K96" s="3481"/>
      <c r="L96" s="3481"/>
      <c r="M96" s="3481"/>
      <c r="N96" s="3481"/>
      <c r="O96" s="3481"/>
      <c r="P96" s="3492"/>
      <c r="Q96" s="3481"/>
      <c r="R96" s="3481"/>
      <c r="S96" s="3481"/>
      <c r="T96" s="3481"/>
      <c r="U96" s="3481"/>
      <c r="V96" s="3481"/>
      <c r="W96" s="3492"/>
      <c r="X96" s="3481"/>
      <c r="Y96" s="3481"/>
      <c r="Z96" s="3481"/>
      <c r="AA96" s="3481"/>
      <c r="AB96" s="3481"/>
      <c r="AC96" s="3481"/>
      <c r="AD96" s="3492"/>
      <c r="AE96" s="3481"/>
      <c r="AF96" s="3481"/>
      <c r="AG96" s="3488"/>
      <c r="AH96" s="1491" t="s">
        <v>850</v>
      </c>
      <c r="AI96" s="1492" t="e">
        <f>+AI95/AI92</f>
        <v>#DIV/0!</v>
      </c>
      <c r="AL96" s="1474">
        <f>+COUNTIF(C94:AG95,"休")</f>
        <v>0</v>
      </c>
    </row>
    <row r="97" spans="2:38" s="1486" customFormat="1">
      <c r="B97" s="3485"/>
      <c r="C97" s="3487"/>
      <c r="D97" s="3482"/>
      <c r="E97" s="3482"/>
      <c r="F97" s="3482"/>
      <c r="G97" s="3482"/>
      <c r="H97" s="3482"/>
      <c r="I97" s="3482"/>
      <c r="J97" s="3482"/>
      <c r="K97" s="3482"/>
      <c r="L97" s="3482"/>
      <c r="M97" s="3482"/>
      <c r="N97" s="3482"/>
      <c r="O97" s="3482"/>
      <c r="P97" s="3482"/>
      <c r="Q97" s="3482"/>
      <c r="R97" s="3482"/>
      <c r="S97" s="3482"/>
      <c r="T97" s="3482"/>
      <c r="U97" s="3482"/>
      <c r="V97" s="3482"/>
      <c r="W97" s="3482"/>
      <c r="X97" s="3482"/>
      <c r="Y97" s="3482"/>
      <c r="Z97" s="3482"/>
      <c r="AA97" s="3482"/>
      <c r="AB97" s="3482"/>
      <c r="AC97" s="3482"/>
      <c r="AD97" s="3482"/>
      <c r="AE97" s="3482"/>
      <c r="AF97" s="3482"/>
      <c r="AG97" s="3489"/>
      <c r="AH97" s="1493" t="s">
        <v>1998</v>
      </c>
      <c r="AI97" s="1494" t="str">
        <f>IF(7&gt;AI92,"対象外",IF(AI95&gt;=AI90,"OK","NG"))</f>
        <v>対象外</v>
      </c>
      <c r="AJ97" s="1489" t="str">
        <f>IF(AI97="対象外","←７日間に満たない期間は達成判定の対象外",IF(AI97="NG","←月単位未達成","←月単位達成"))</f>
        <v>←７日間に満たない期間は達成判定の対象外</v>
      </c>
      <c r="AL97" s="1495" t="str">
        <f>IF(7&gt;AI92,"対象外",IF(AL96&gt;=AI90,"OK","NG"))</f>
        <v>対象外</v>
      </c>
    </row>
    <row r="98" spans="2:38" hidden="1">
      <c r="B98" s="1496" t="s">
        <v>2165</v>
      </c>
      <c r="C98" s="1497" t="e">
        <f t="shared" ref="C98:AG98" si="38">IF(AND(DAY(C90)&gt;=22,DAY(C90)&lt;=28,C91="土"),1,0)</f>
        <v>#VALUE!</v>
      </c>
      <c r="D98" s="1497" t="e">
        <f t="shared" si="38"/>
        <v>#VALUE!</v>
      </c>
      <c r="E98" s="1497" t="e">
        <f t="shared" si="38"/>
        <v>#VALUE!</v>
      </c>
      <c r="F98" s="1497" t="e">
        <f t="shared" si="38"/>
        <v>#VALUE!</v>
      </c>
      <c r="G98" s="1497" t="e">
        <f t="shared" si="38"/>
        <v>#VALUE!</v>
      </c>
      <c r="H98" s="1497" t="e">
        <f t="shared" si="38"/>
        <v>#VALUE!</v>
      </c>
      <c r="I98" s="1497" t="e">
        <f t="shared" si="38"/>
        <v>#VALUE!</v>
      </c>
      <c r="J98" s="1497" t="e">
        <f t="shared" si="38"/>
        <v>#VALUE!</v>
      </c>
      <c r="K98" s="1497" t="e">
        <f t="shared" si="38"/>
        <v>#VALUE!</v>
      </c>
      <c r="L98" s="1497" t="e">
        <f t="shared" si="38"/>
        <v>#VALUE!</v>
      </c>
      <c r="M98" s="1497" t="e">
        <f t="shared" si="38"/>
        <v>#VALUE!</v>
      </c>
      <c r="N98" s="1497" t="e">
        <f t="shared" si="38"/>
        <v>#VALUE!</v>
      </c>
      <c r="O98" s="1497" t="e">
        <f t="shared" si="38"/>
        <v>#VALUE!</v>
      </c>
      <c r="P98" s="1497" t="e">
        <f t="shared" si="38"/>
        <v>#VALUE!</v>
      </c>
      <c r="Q98" s="1497" t="e">
        <f t="shared" si="38"/>
        <v>#VALUE!</v>
      </c>
      <c r="R98" s="1497" t="e">
        <f t="shared" si="38"/>
        <v>#VALUE!</v>
      </c>
      <c r="S98" s="1497" t="e">
        <f t="shared" si="38"/>
        <v>#VALUE!</v>
      </c>
      <c r="T98" s="1497" t="e">
        <f t="shared" si="38"/>
        <v>#VALUE!</v>
      </c>
      <c r="U98" s="1497" t="e">
        <f t="shared" si="38"/>
        <v>#VALUE!</v>
      </c>
      <c r="V98" s="1497" t="e">
        <f t="shared" si="38"/>
        <v>#VALUE!</v>
      </c>
      <c r="W98" s="1497" t="e">
        <f t="shared" si="38"/>
        <v>#VALUE!</v>
      </c>
      <c r="X98" s="1497" t="e">
        <f t="shared" si="38"/>
        <v>#VALUE!</v>
      </c>
      <c r="Y98" s="1497" t="e">
        <f t="shared" si="38"/>
        <v>#VALUE!</v>
      </c>
      <c r="Z98" s="1497" t="e">
        <f t="shared" si="38"/>
        <v>#VALUE!</v>
      </c>
      <c r="AA98" s="1497" t="e">
        <f t="shared" si="38"/>
        <v>#VALUE!</v>
      </c>
      <c r="AB98" s="1497" t="e">
        <f t="shared" si="38"/>
        <v>#VALUE!</v>
      </c>
      <c r="AC98" s="1497" t="e">
        <f t="shared" si="38"/>
        <v>#VALUE!</v>
      </c>
      <c r="AD98" s="1497" t="e">
        <f t="shared" si="38"/>
        <v>#VALUE!</v>
      </c>
      <c r="AE98" s="1497" t="e">
        <f t="shared" si="38"/>
        <v>#VALUE!</v>
      </c>
      <c r="AF98" s="1497" t="e">
        <f t="shared" si="38"/>
        <v>#VALUE!</v>
      </c>
      <c r="AG98" s="1497" t="e">
        <f t="shared" si="38"/>
        <v>#VALUE!</v>
      </c>
      <c r="AH98" s="1498" t="s">
        <v>2026</v>
      </c>
      <c r="AI98" s="1499">
        <f>_xlfn.AGGREGATE(9,6,C98:AG98)</f>
        <v>0</v>
      </c>
      <c r="AJ98" s="1489"/>
    </row>
    <row r="99" spans="2:38" hidden="1">
      <c r="B99" s="1496" t="s">
        <v>2166</v>
      </c>
      <c r="C99" s="1500" t="e">
        <f t="shared" ref="C99:AG99" si="39">IF(AND(DAY(C90)&gt;=22,DAY(C90)&lt;=28,C91="土",OR(C96="休",C96="雨")),1,0)</f>
        <v>#VALUE!</v>
      </c>
      <c r="D99" s="1500" t="e">
        <f t="shared" si="39"/>
        <v>#VALUE!</v>
      </c>
      <c r="E99" s="1500" t="e">
        <f t="shared" si="39"/>
        <v>#VALUE!</v>
      </c>
      <c r="F99" s="1500" t="e">
        <f t="shared" si="39"/>
        <v>#VALUE!</v>
      </c>
      <c r="G99" s="1500" t="e">
        <f t="shared" si="39"/>
        <v>#VALUE!</v>
      </c>
      <c r="H99" s="1500" t="e">
        <f t="shared" si="39"/>
        <v>#VALUE!</v>
      </c>
      <c r="I99" s="1500" t="e">
        <f t="shared" si="39"/>
        <v>#VALUE!</v>
      </c>
      <c r="J99" s="1500" t="e">
        <f t="shared" si="39"/>
        <v>#VALUE!</v>
      </c>
      <c r="K99" s="1500" t="e">
        <f t="shared" si="39"/>
        <v>#VALUE!</v>
      </c>
      <c r="L99" s="1500" t="e">
        <f t="shared" si="39"/>
        <v>#VALUE!</v>
      </c>
      <c r="M99" s="1500" t="e">
        <f t="shared" si="39"/>
        <v>#VALUE!</v>
      </c>
      <c r="N99" s="1500" t="e">
        <f t="shared" si="39"/>
        <v>#VALUE!</v>
      </c>
      <c r="O99" s="1500" t="e">
        <f t="shared" si="39"/>
        <v>#VALUE!</v>
      </c>
      <c r="P99" s="1500" t="e">
        <f t="shared" si="39"/>
        <v>#VALUE!</v>
      </c>
      <c r="Q99" s="1500" t="e">
        <f t="shared" si="39"/>
        <v>#VALUE!</v>
      </c>
      <c r="R99" s="1500" t="e">
        <f t="shared" si="39"/>
        <v>#VALUE!</v>
      </c>
      <c r="S99" s="1500" t="e">
        <f t="shared" si="39"/>
        <v>#VALUE!</v>
      </c>
      <c r="T99" s="1500" t="e">
        <f t="shared" si="39"/>
        <v>#VALUE!</v>
      </c>
      <c r="U99" s="1500" t="e">
        <f t="shared" si="39"/>
        <v>#VALUE!</v>
      </c>
      <c r="V99" s="1500" t="e">
        <f t="shared" si="39"/>
        <v>#VALUE!</v>
      </c>
      <c r="W99" s="1500" t="e">
        <f t="shared" si="39"/>
        <v>#VALUE!</v>
      </c>
      <c r="X99" s="1500" t="e">
        <f t="shared" si="39"/>
        <v>#VALUE!</v>
      </c>
      <c r="Y99" s="1500" t="e">
        <f t="shared" si="39"/>
        <v>#VALUE!</v>
      </c>
      <c r="Z99" s="1500" t="e">
        <f t="shared" si="39"/>
        <v>#VALUE!</v>
      </c>
      <c r="AA99" s="1500" t="e">
        <f t="shared" si="39"/>
        <v>#VALUE!</v>
      </c>
      <c r="AB99" s="1500" t="e">
        <f t="shared" si="39"/>
        <v>#VALUE!</v>
      </c>
      <c r="AC99" s="1500" t="e">
        <f t="shared" si="39"/>
        <v>#VALUE!</v>
      </c>
      <c r="AD99" s="1500" t="e">
        <f t="shared" si="39"/>
        <v>#VALUE!</v>
      </c>
      <c r="AE99" s="1500" t="e">
        <f t="shared" si="39"/>
        <v>#VALUE!</v>
      </c>
      <c r="AF99" s="1500" t="e">
        <f t="shared" si="39"/>
        <v>#VALUE!</v>
      </c>
      <c r="AG99" s="1500" t="e">
        <f t="shared" si="39"/>
        <v>#VALUE!</v>
      </c>
      <c r="AH99" s="1501" t="s">
        <v>2027</v>
      </c>
      <c r="AI99" s="1499">
        <f>_xlfn.AGGREGATE(9,6,C99:AG99)</f>
        <v>0</v>
      </c>
      <c r="AJ99" s="1489"/>
    </row>
    <row r="100" spans="2:38" hidden="1">
      <c r="B100" s="1496" t="s">
        <v>2167</v>
      </c>
      <c r="C100" s="1497" t="e">
        <f>IF(AND(DAY(C90)&gt;=8,DAY(C90)&lt;=14,C91="土"),1,0)</f>
        <v>#VALUE!</v>
      </c>
      <c r="D100" s="1497" t="e">
        <f>IF(AND(DAY(D90)&gt;=8,DAY(D90)&lt;=14,D91="土"),1,0)</f>
        <v>#VALUE!</v>
      </c>
      <c r="E100" s="1497" t="e">
        <f t="shared" ref="E100:AG100" si="40">IF(AND(DAY(E90)&gt;=8,DAY(E90)&lt;=14,E91="土"),1,0)</f>
        <v>#VALUE!</v>
      </c>
      <c r="F100" s="1497" t="e">
        <f t="shared" si="40"/>
        <v>#VALUE!</v>
      </c>
      <c r="G100" s="1497" t="e">
        <f t="shared" si="40"/>
        <v>#VALUE!</v>
      </c>
      <c r="H100" s="1497" t="e">
        <f t="shared" si="40"/>
        <v>#VALUE!</v>
      </c>
      <c r="I100" s="1497" t="e">
        <f t="shared" si="40"/>
        <v>#VALUE!</v>
      </c>
      <c r="J100" s="1497" t="e">
        <f t="shared" si="40"/>
        <v>#VALUE!</v>
      </c>
      <c r="K100" s="1497" t="e">
        <f t="shared" si="40"/>
        <v>#VALUE!</v>
      </c>
      <c r="L100" s="1497" t="e">
        <f t="shared" si="40"/>
        <v>#VALUE!</v>
      </c>
      <c r="M100" s="1497" t="e">
        <f t="shared" si="40"/>
        <v>#VALUE!</v>
      </c>
      <c r="N100" s="1497" t="e">
        <f t="shared" si="40"/>
        <v>#VALUE!</v>
      </c>
      <c r="O100" s="1497" t="e">
        <f t="shared" si="40"/>
        <v>#VALUE!</v>
      </c>
      <c r="P100" s="1497" t="e">
        <f t="shared" si="40"/>
        <v>#VALUE!</v>
      </c>
      <c r="Q100" s="1497" t="e">
        <f t="shared" si="40"/>
        <v>#VALUE!</v>
      </c>
      <c r="R100" s="1497" t="e">
        <f t="shared" si="40"/>
        <v>#VALUE!</v>
      </c>
      <c r="S100" s="1497" t="e">
        <f t="shared" si="40"/>
        <v>#VALUE!</v>
      </c>
      <c r="T100" s="1497" t="e">
        <f t="shared" si="40"/>
        <v>#VALUE!</v>
      </c>
      <c r="U100" s="1497" t="e">
        <f t="shared" si="40"/>
        <v>#VALUE!</v>
      </c>
      <c r="V100" s="1497" t="e">
        <f t="shared" si="40"/>
        <v>#VALUE!</v>
      </c>
      <c r="W100" s="1497" t="e">
        <f t="shared" si="40"/>
        <v>#VALUE!</v>
      </c>
      <c r="X100" s="1497" t="e">
        <f t="shared" si="40"/>
        <v>#VALUE!</v>
      </c>
      <c r="Y100" s="1497" t="e">
        <f t="shared" si="40"/>
        <v>#VALUE!</v>
      </c>
      <c r="Z100" s="1497" t="e">
        <f t="shared" si="40"/>
        <v>#VALUE!</v>
      </c>
      <c r="AA100" s="1497" t="e">
        <f t="shared" si="40"/>
        <v>#VALUE!</v>
      </c>
      <c r="AB100" s="1497" t="e">
        <f t="shared" si="40"/>
        <v>#VALUE!</v>
      </c>
      <c r="AC100" s="1497" t="e">
        <f t="shared" si="40"/>
        <v>#VALUE!</v>
      </c>
      <c r="AD100" s="1497" t="e">
        <f t="shared" si="40"/>
        <v>#VALUE!</v>
      </c>
      <c r="AE100" s="1497" t="e">
        <f t="shared" si="40"/>
        <v>#VALUE!</v>
      </c>
      <c r="AF100" s="1497" t="e">
        <f t="shared" si="40"/>
        <v>#VALUE!</v>
      </c>
      <c r="AG100" s="1497" t="e">
        <f t="shared" si="40"/>
        <v>#VALUE!</v>
      </c>
      <c r="AH100" s="1498" t="s">
        <v>2026</v>
      </c>
      <c r="AI100" s="1499">
        <f>_xlfn.AGGREGATE(9,6,C100:AG100)</f>
        <v>0</v>
      </c>
      <c r="AJ100" s="1489"/>
    </row>
    <row r="101" spans="2:38" hidden="1">
      <c r="B101" s="1496" t="s">
        <v>2168</v>
      </c>
      <c r="C101" s="1500" t="e">
        <f>IF(AND(DAY(C90)&gt;=8,DAY(C90)&lt;=14,C91="土",OR(C96="休",C96="雨")),1,0)</f>
        <v>#VALUE!</v>
      </c>
      <c r="D101" s="1500" t="e">
        <f>IF(AND(DAY(D90)&gt;=8,DAY(D90)&lt;=14,D91="土",OR(D96="休",D96="雨")),1,0)</f>
        <v>#VALUE!</v>
      </c>
      <c r="E101" s="1500" t="e">
        <f t="shared" ref="E101:AG101" si="41">IF(AND(DAY(E90)&gt;=8,DAY(E90)&lt;=14,E91="土",OR(E96="休",E96="雨")),1,0)</f>
        <v>#VALUE!</v>
      </c>
      <c r="F101" s="1500" t="e">
        <f t="shared" si="41"/>
        <v>#VALUE!</v>
      </c>
      <c r="G101" s="1500" t="e">
        <f t="shared" si="41"/>
        <v>#VALUE!</v>
      </c>
      <c r="H101" s="1500" t="e">
        <f t="shared" si="41"/>
        <v>#VALUE!</v>
      </c>
      <c r="I101" s="1500" t="e">
        <f t="shared" si="41"/>
        <v>#VALUE!</v>
      </c>
      <c r="J101" s="1500" t="e">
        <f t="shared" si="41"/>
        <v>#VALUE!</v>
      </c>
      <c r="K101" s="1500" t="e">
        <f t="shared" si="41"/>
        <v>#VALUE!</v>
      </c>
      <c r="L101" s="1500" t="e">
        <f t="shared" si="41"/>
        <v>#VALUE!</v>
      </c>
      <c r="M101" s="1500" t="e">
        <f t="shared" si="41"/>
        <v>#VALUE!</v>
      </c>
      <c r="N101" s="1500" t="e">
        <f t="shared" si="41"/>
        <v>#VALUE!</v>
      </c>
      <c r="O101" s="1500" t="e">
        <f t="shared" si="41"/>
        <v>#VALUE!</v>
      </c>
      <c r="P101" s="1500" t="e">
        <f t="shared" si="41"/>
        <v>#VALUE!</v>
      </c>
      <c r="Q101" s="1500" t="e">
        <f t="shared" si="41"/>
        <v>#VALUE!</v>
      </c>
      <c r="R101" s="1500" t="e">
        <f t="shared" si="41"/>
        <v>#VALUE!</v>
      </c>
      <c r="S101" s="1500" t="e">
        <f t="shared" si="41"/>
        <v>#VALUE!</v>
      </c>
      <c r="T101" s="1500" t="e">
        <f t="shared" si="41"/>
        <v>#VALUE!</v>
      </c>
      <c r="U101" s="1500" t="e">
        <f t="shared" si="41"/>
        <v>#VALUE!</v>
      </c>
      <c r="V101" s="1500" t="e">
        <f t="shared" si="41"/>
        <v>#VALUE!</v>
      </c>
      <c r="W101" s="1500" t="e">
        <f t="shared" si="41"/>
        <v>#VALUE!</v>
      </c>
      <c r="X101" s="1500" t="e">
        <f t="shared" si="41"/>
        <v>#VALUE!</v>
      </c>
      <c r="Y101" s="1500" t="e">
        <f t="shared" si="41"/>
        <v>#VALUE!</v>
      </c>
      <c r="Z101" s="1500" t="e">
        <f t="shared" si="41"/>
        <v>#VALUE!</v>
      </c>
      <c r="AA101" s="1500" t="e">
        <f t="shared" si="41"/>
        <v>#VALUE!</v>
      </c>
      <c r="AB101" s="1500" t="e">
        <f t="shared" si="41"/>
        <v>#VALUE!</v>
      </c>
      <c r="AC101" s="1500" t="e">
        <f t="shared" si="41"/>
        <v>#VALUE!</v>
      </c>
      <c r="AD101" s="1500" t="e">
        <f t="shared" si="41"/>
        <v>#VALUE!</v>
      </c>
      <c r="AE101" s="1500" t="e">
        <f t="shared" si="41"/>
        <v>#VALUE!</v>
      </c>
      <c r="AF101" s="1500" t="e">
        <f t="shared" si="41"/>
        <v>#VALUE!</v>
      </c>
      <c r="AG101" s="1500" t="e">
        <f t="shared" si="41"/>
        <v>#VALUE!</v>
      </c>
      <c r="AH101" s="1501" t="s">
        <v>2027</v>
      </c>
      <c r="AI101" s="1499">
        <f>_xlfn.AGGREGATE(9,6,C101:AG101)</f>
        <v>0</v>
      </c>
      <c r="AJ101" s="1489"/>
    </row>
    <row r="102" spans="2:38" s="1486" customFormat="1">
      <c r="B102" s="1510"/>
      <c r="C102" s="1510"/>
      <c r="D102" s="1510"/>
      <c r="E102" s="1510"/>
      <c r="F102" s="1510"/>
      <c r="G102" s="1510"/>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I102" s="1510"/>
      <c r="AL102" s="1509"/>
    </row>
    <row r="103" spans="2:38" hidden="1">
      <c r="C103" s="1453" t="e">
        <f>YEAR(C106)</f>
        <v>#VALUE!</v>
      </c>
      <c r="D103" s="1453" t="e">
        <f>MONTH(C106)</f>
        <v>#VALUE!</v>
      </c>
    </row>
    <row r="104" spans="2:38">
      <c r="B104" s="1458" t="s">
        <v>1986</v>
      </c>
      <c r="C104" s="3490" t="e">
        <f>C106</f>
        <v>#VALUE!</v>
      </c>
      <c r="D104" s="3452"/>
      <c r="E104" s="3452"/>
      <c r="F104" s="3452"/>
      <c r="G104" s="3452"/>
      <c r="H104" s="3452"/>
      <c r="I104" s="3452"/>
      <c r="J104" s="3452"/>
      <c r="K104" s="3452"/>
      <c r="L104" s="3452"/>
      <c r="M104" s="3452"/>
      <c r="N104" s="3452"/>
      <c r="O104" s="3452"/>
      <c r="P104" s="3452"/>
      <c r="Q104" s="3452"/>
      <c r="R104" s="3452"/>
      <c r="S104" s="3452"/>
      <c r="T104" s="3452"/>
      <c r="U104" s="3452"/>
      <c r="V104" s="3452"/>
      <c r="W104" s="3452"/>
      <c r="X104" s="3452"/>
      <c r="Y104" s="3452"/>
      <c r="Z104" s="3452"/>
      <c r="AA104" s="3452"/>
      <c r="AB104" s="3452"/>
      <c r="AC104" s="3452"/>
      <c r="AD104" s="3452"/>
      <c r="AE104" s="3452"/>
      <c r="AF104" s="3452"/>
      <c r="AG104" s="3452"/>
      <c r="AH104" s="3452"/>
      <c r="AI104" s="3453"/>
    </row>
    <row r="105" spans="2:38" hidden="1">
      <c r="B105" s="1503"/>
      <c r="C105" s="1482" t="e">
        <f>DATE($C103,$D103,1)</f>
        <v>#VALUE!</v>
      </c>
      <c r="D105" s="1482" t="e">
        <f t="shared" ref="D105:AG105" si="42">C105+1</f>
        <v>#VALUE!</v>
      </c>
      <c r="E105" s="1482" t="e">
        <f t="shared" si="42"/>
        <v>#VALUE!</v>
      </c>
      <c r="F105" s="1482" t="e">
        <f t="shared" si="42"/>
        <v>#VALUE!</v>
      </c>
      <c r="G105" s="1482" t="e">
        <f t="shared" si="42"/>
        <v>#VALUE!</v>
      </c>
      <c r="H105" s="1482" t="e">
        <f t="shared" si="42"/>
        <v>#VALUE!</v>
      </c>
      <c r="I105" s="1482" t="e">
        <f t="shared" si="42"/>
        <v>#VALUE!</v>
      </c>
      <c r="J105" s="1482" t="e">
        <f t="shared" si="42"/>
        <v>#VALUE!</v>
      </c>
      <c r="K105" s="1482" t="e">
        <f t="shared" si="42"/>
        <v>#VALUE!</v>
      </c>
      <c r="L105" s="1482" t="e">
        <f t="shared" si="42"/>
        <v>#VALUE!</v>
      </c>
      <c r="M105" s="1482" t="e">
        <f t="shared" si="42"/>
        <v>#VALUE!</v>
      </c>
      <c r="N105" s="1482" t="e">
        <f t="shared" si="42"/>
        <v>#VALUE!</v>
      </c>
      <c r="O105" s="1482" t="e">
        <f t="shared" si="42"/>
        <v>#VALUE!</v>
      </c>
      <c r="P105" s="1482" t="e">
        <f t="shared" si="42"/>
        <v>#VALUE!</v>
      </c>
      <c r="Q105" s="1482" t="e">
        <f t="shared" si="42"/>
        <v>#VALUE!</v>
      </c>
      <c r="R105" s="1482" t="e">
        <f t="shared" si="42"/>
        <v>#VALUE!</v>
      </c>
      <c r="S105" s="1482" t="e">
        <f t="shared" si="42"/>
        <v>#VALUE!</v>
      </c>
      <c r="T105" s="1482" t="e">
        <f t="shared" si="42"/>
        <v>#VALUE!</v>
      </c>
      <c r="U105" s="1482" t="e">
        <f t="shared" si="42"/>
        <v>#VALUE!</v>
      </c>
      <c r="V105" s="1482" t="e">
        <f t="shared" si="42"/>
        <v>#VALUE!</v>
      </c>
      <c r="W105" s="1482" t="e">
        <f t="shared" si="42"/>
        <v>#VALUE!</v>
      </c>
      <c r="X105" s="1482" t="e">
        <f t="shared" si="42"/>
        <v>#VALUE!</v>
      </c>
      <c r="Y105" s="1482" t="e">
        <f t="shared" si="42"/>
        <v>#VALUE!</v>
      </c>
      <c r="Z105" s="1482" t="e">
        <f t="shared" si="42"/>
        <v>#VALUE!</v>
      </c>
      <c r="AA105" s="1482" t="e">
        <f t="shared" si="42"/>
        <v>#VALUE!</v>
      </c>
      <c r="AB105" s="1482" t="e">
        <f t="shared" si="42"/>
        <v>#VALUE!</v>
      </c>
      <c r="AC105" s="1482" t="e">
        <f t="shared" si="42"/>
        <v>#VALUE!</v>
      </c>
      <c r="AD105" s="1482" t="e">
        <f t="shared" si="42"/>
        <v>#VALUE!</v>
      </c>
      <c r="AE105" s="1482" t="e">
        <f t="shared" si="42"/>
        <v>#VALUE!</v>
      </c>
      <c r="AF105" s="1482" t="e">
        <f t="shared" si="42"/>
        <v>#VALUE!</v>
      </c>
      <c r="AG105" s="1482" t="e">
        <f t="shared" si="42"/>
        <v>#VALUE!</v>
      </c>
      <c r="AH105" s="1504"/>
      <c r="AI105" s="1505"/>
    </row>
    <row r="106" spans="2:38">
      <c r="B106" s="1506" t="s">
        <v>1990</v>
      </c>
      <c r="C106" s="1507" t="e">
        <f>IF(EDATE(C89,1)&gt;$G$5,"",EDATE(C89,1))</f>
        <v>#VALUE!</v>
      </c>
      <c r="D106" s="1482" t="e">
        <f t="shared" ref="D106:AG106" si="43">IF(D105&gt;$G$5,"",IF(C106=EOMONTH(DATE($C103,$D103,1),0),"",IF(C106="","",C106+1)))</f>
        <v>#VALUE!</v>
      </c>
      <c r="E106" s="1482" t="e">
        <f t="shared" si="43"/>
        <v>#VALUE!</v>
      </c>
      <c r="F106" s="1482" t="e">
        <f t="shared" si="43"/>
        <v>#VALUE!</v>
      </c>
      <c r="G106" s="1482" t="e">
        <f t="shared" si="43"/>
        <v>#VALUE!</v>
      </c>
      <c r="H106" s="1482" t="e">
        <f t="shared" si="43"/>
        <v>#VALUE!</v>
      </c>
      <c r="I106" s="1482" t="e">
        <f t="shared" si="43"/>
        <v>#VALUE!</v>
      </c>
      <c r="J106" s="1482" t="e">
        <f t="shared" si="43"/>
        <v>#VALUE!</v>
      </c>
      <c r="K106" s="1482" t="e">
        <f t="shared" si="43"/>
        <v>#VALUE!</v>
      </c>
      <c r="L106" s="1482" t="e">
        <f t="shared" si="43"/>
        <v>#VALUE!</v>
      </c>
      <c r="M106" s="1482" t="e">
        <f t="shared" si="43"/>
        <v>#VALUE!</v>
      </c>
      <c r="N106" s="1482" t="e">
        <f t="shared" si="43"/>
        <v>#VALUE!</v>
      </c>
      <c r="O106" s="1482" t="e">
        <f t="shared" si="43"/>
        <v>#VALUE!</v>
      </c>
      <c r="P106" s="1482" t="e">
        <f t="shared" si="43"/>
        <v>#VALUE!</v>
      </c>
      <c r="Q106" s="1482" t="e">
        <f t="shared" si="43"/>
        <v>#VALUE!</v>
      </c>
      <c r="R106" s="1482" t="e">
        <f t="shared" si="43"/>
        <v>#VALUE!</v>
      </c>
      <c r="S106" s="1482" t="e">
        <f t="shared" si="43"/>
        <v>#VALUE!</v>
      </c>
      <c r="T106" s="1482" t="e">
        <f t="shared" si="43"/>
        <v>#VALUE!</v>
      </c>
      <c r="U106" s="1482" t="e">
        <f t="shared" si="43"/>
        <v>#VALUE!</v>
      </c>
      <c r="V106" s="1482" t="e">
        <f t="shared" si="43"/>
        <v>#VALUE!</v>
      </c>
      <c r="W106" s="1482" t="e">
        <f t="shared" si="43"/>
        <v>#VALUE!</v>
      </c>
      <c r="X106" s="1482" t="e">
        <f t="shared" si="43"/>
        <v>#VALUE!</v>
      </c>
      <c r="Y106" s="1482" t="e">
        <f t="shared" si="43"/>
        <v>#VALUE!</v>
      </c>
      <c r="Z106" s="1482" t="e">
        <f t="shared" si="43"/>
        <v>#VALUE!</v>
      </c>
      <c r="AA106" s="1482" t="e">
        <f t="shared" si="43"/>
        <v>#VALUE!</v>
      </c>
      <c r="AB106" s="1482" t="e">
        <f t="shared" si="43"/>
        <v>#VALUE!</v>
      </c>
      <c r="AC106" s="1482" t="e">
        <f t="shared" si="43"/>
        <v>#VALUE!</v>
      </c>
      <c r="AD106" s="1482" t="e">
        <f t="shared" si="43"/>
        <v>#VALUE!</v>
      </c>
      <c r="AE106" s="1482" t="e">
        <f t="shared" si="43"/>
        <v>#VALUE!</v>
      </c>
      <c r="AF106" s="1482" t="e">
        <f t="shared" si="43"/>
        <v>#VALUE!</v>
      </c>
      <c r="AG106" s="1482" t="e">
        <f t="shared" si="43"/>
        <v>#VALUE!</v>
      </c>
      <c r="AH106" s="1483" t="s">
        <v>2024</v>
      </c>
      <c r="AI106" s="1484">
        <f>+COUNTIFS(C107:AG107,"土",C108:AG108,"")+COUNTIFS(C107:AG107,"日",C108:AG108,"")</f>
        <v>0</v>
      </c>
    </row>
    <row r="107" spans="2:38" s="1486" customFormat="1">
      <c r="B107" s="1508" t="s">
        <v>846</v>
      </c>
      <c r="C107" s="1485" t="str">
        <f>IFERROR(TEXT(WEEKDAY(+C106),"aaa"),"")</f>
        <v/>
      </c>
      <c r="D107" s="1485" t="str">
        <f t="shared" ref="D107:AG107" si="44">IFERROR(TEXT(WEEKDAY(+D106),"aaa"),"")</f>
        <v/>
      </c>
      <c r="E107" s="1485" t="str">
        <f t="shared" si="44"/>
        <v/>
      </c>
      <c r="F107" s="1485" t="str">
        <f t="shared" si="44"/>
        <v/>
      </c>
      <c r="G107" s="1485" t="str">
        <f t="shared" si="44"/>
        <v/>
      </c>
      <c r="H107" s="1485" t="str">
        <f t="shared" si="44"/>
        <v/>
      </c>
      <c r="I107" s="1485" t="str">
        <f t="shared" si="44"/>
        <v/>
      </c>
      <c r="J107" s="1485" t="str">
        <f t="shared" si="44"/>
        <v/>
      </c>
      <c r="K107" s="1485" t="str">
        <f t="shared" si="44"/>
        <v/>
      </c>
      <c r="L107" s="1485" t="str">
        <f t="shared" si="44"/>
        <v/>
      </c>
      <c r="M107" s="1485" t="str">
        <f t="shared" si="44"/>
        <v/>
      </c>
      <c r="N107" s="1485" t="str">
        <f t="shared" si="44"/>
        <v/>
      </c>
      <c r="O107" s="1485" t="str">
        <f t="shared" si="44"/>
        <v/>
      </c>
      <c r="P107" s="1485" t="str">
        <f t="shared" si="44"/>
        <v/>
      </c>
      <c r="Q107" s="1485" t="str">
        <f t="shared" si="44"/>
        <v/>
      </c>
      <c r="R107" s="1485" t="str">
        <f t="shared" si="44"/>
        <v/>
      </c>
      <c r="S107" s="1485" t="str">
        <f t="shared" si="44"/>
        <v/>
      </c>
      <c r="T107" s="1485" t="str">
        <f t="shared" si="44"/>
        <v/>
      </c>
      <c r="U107" s="1485" t="str">
        <f t="shared" si="44"/>
        <v/>
      </c>
      <c r="V107" s="1485" t="str">
        <f t="shared" si="44"/>
        <v/>
      </c>
      <c r="W107" s="1485" t="str">
        <f t="shared" si="44"/>
        <v/>
      </c>
      <c r="X107" s="1485" t="str">
        <f t="shared" si="44"/>
        <v/>
      </c>
      <c r="Y107" s="1485" t="str">
        <f t="shared" si="44"/>
        <v/>
      </c>
      <c r="Z107" s="1485" t="str">
        <f t="shared" si="44"/>
        <v/>
      </c>
      <c r="AA107" s="1485" t="str">
        <f t="shared" si="44"/>
        <v/>
      </c>
      <c r="AB107" s="1485" t="str">
        <f t="shared" si="44"/>
        <v/>
      </c>
      <c r="AC107" s="1485" t="str">
        <f t="shared" si="44"/>
        <v/>
      </c>
      <c r="AD107" s="1485" t="str">
        <f t="shared" si="44"/>
        <v/>
      </c>
      <c r="AE107" s="1485" t="str">
        <f t="shared" si="44"/>
        <v/>
      </c>
      <c r="AF107" s="1485" t="str">
        <f t="shared" si="44"/>
        <v/>
      </c>
      <c r="AG107" s="1485" t="str">
        <f t="shared" si="44"/>
        <v/>
      </c>
      <c r="AH107" s="1483" t="s">
        <v>2025</v>
      </c>
      <c r="AI107" s="1484">
        <f>+COUNTIF(C108:AG108,"夏休")+COUNTIF(C108:AG108,"冬休")+COUNTIF(C108:AG108,"中止")</f>
        <v>0</v>
      </c>
      <c r="AL107" s="1509"/>
    </row>
    <row r="108" spans="2:38" s="1486" customFormat="1" ht="13.5" customHeight="1">
      <c r="B108" s="3454" t="s">
        <v>1994</v>
      </c>
      <c r="C108" s="3456"/>
      <c r="D108" s="3451"/>
      <c r="E108" s="3451"/>
      <c r="F108" s="3451"/>
      <c r="G108" s="3451"/>
      <c r="H108" s="3451"/>
      <c r="I108" s="3451"/>
      <c r="J108" s="3451"/>
      <c r="K108" s="3451"/>
      <c r="L108" s="3451"/>
      <c r="M108" s="3451"/>
      <c r="N108" s="3451"/>
      <c r="O108" s="3451"/>
      <c r="P108" s="3451"/>
      <c r="Q108" s="3451"/>
      <c r="R108" s="3451"/>
      <c r="S108" s="3451"/>
      <c r="T108" s="3451"/>
      <c r="U108" s="3451"/>
      <c r="V108" s="3451"/>
      <c r="W108" s="3451"/>
      <c r="X108" s="3451"/>
      <c r="Y108" s="3451"/>
      <c r="Z108" s="3451"/>
      <c r="AA108" s="3451"/>
      <c r="AB108" s="3451"/>
      <c r="AC108" s="3451"/>
      <c r="AD108" s="3451"/>
      <c r="AE108" s="3451"/>
      <c r="AF108" s="3451"/>
      <c r="AG108" s="3478"/>
      <c r="AH108" s="1487" t="s">
        <v>847</v>
      </c>
      <c r="AI108" s="1488">
        <f>COUNT(C106:AG106)-AI107</f>
        <v>0</v>
      </c>
      <c r="AL108" s="1509"/>
    </row>
    <row r="109" spans="2:38" s="1486" customFormat="1" ht="13.5" customHeight="1">
      <c r="B109" s="3455"/>
      <c r="C109" s="3456"/>
      <c r="D109" s="3451"/>
      <c r="E109" s="3451"/>
      <c r="F109" s="3451"/>
      <c r="G109" s="3451"/>
      <c r="H109" s="3451"/>
      <c r="I109" s="3451"/>
      <c r="J109" s="3451"/>
      <c r="K109" s="3451"/>
      <c r="L109" s="3451"/>
      <c r="M109" s="3451"/>
      <c r="N109" s="3451"/>
      <c r="O109" s="3451"/>
      <c r="P109" s="3451"/>
      <c r="Q109" s="3451"/>
      <c r="R109" s="3451"/>
      <c r="S109" s="3451"/>
      <c r="T109" s="3451"/>
      <c r="U109" s="3451"/>
      <c r="V109" s="3451"/>
      <c r="W109" s="3451"/>
      <c r="X109" s="3451"/>
      <c r="Y109" s="3451"/>
      <c r="Z109" s="3451"/>
      <c r="AA109" s="3451"/>
      <c r="AB109" s="3451"/>
      <c r="AC109" s="3451"/>
      <c r="AD109" s="3451"/>
      <c r="AE109" s="3451"/>
      <c r="AF109" s="3451"/>
      <c r="AG109" s="3478"/>
      <c r="AH109" s="1487" t="s">
        <v>848</v>
      </c>
      <c r="AI109" s="1488">
        <f>+COUNTIF(C110:AG111,"休")</f>
        <v>0</v>
      </c>
      <c r="AJ109" s="1489" t="e">
        <f>IF(AI110&gt;0.285,"",IF(AI109&lt;AI106,"←計画日数が足りません",""))</f>
        <v>#DIV/0!</v>
      </c>
      <c r="AL109" s="1509"/>
    </row>
    <row r="110" spans="2:38" s="1486" customFormat="1" ht="13.5" customHeight="1">
      <c r="B110" s="3479" t="s">
        <v>841</v>
      </c>
      <c r="C110" s="3480"/>
      <c r="D110" s="3477"/>
      <c r="E110" s="3477"/>
      <c r="F110" s="3477"/>
      <c r="G110" s="3481"/>
      <c r="H110" s="3477"/>
      <c r="I110" s="3477"/>
      <c r="J110" s="3477"/>
      <c r="K110" s="3477"/>
      <c r="L110" s="3477"/>
      <c r="M110" s="3477"/>
      <c r="N110" s="3481"/>
      <c r="O110" s="3477"/>
      <c r="P110" s="3477"/>
      <c r="Q110" s="3477"/>
      <c r="R110" s="3477"/>
      <c r="S110" s="3477"/>
      <c r="T110" s="3477"/>
      <c r="U110" s="3481"/>
      <c r="V110" s="3477"/>
      <c r="W110" s="3477"/>
      <c r="X110" s="3477"/>
      <c r="Y110" s="3477"/>
      <c r="Z110" s="3477"/>
      <c r="AA110" s="3477"/>
      <c r="AB110" s="3481"/>
      <c r="AC110" s="3477"/>
      <c r="AD110" s="3477"/>
      <c r="AE110" s="3477"/>
      <c r="AF110" s="3477"/>
      <c r="AG110" s="3483"/>
      <c r="AH110" s="1487" t="s">
        <v>849</v>
      </c>
      <c r="AI110" s="1490" t="e">
        <f>+AI109/AI108</f>
        <v>#DIV/0!</v>
      </c>
      <c r="AL110" s="1509"/>
    </row>
    <row r="111" spans="2:38" s="1486" customFormat="1">
      <c r="B111" s="3479"/>
      <c r="C111" s="3480"/>
      <c r="D111" s="3477"/>
      <c r="E111" s="3477"/>
      <c r="F111" s="3477"/>
      <c r="G111" s="3481"/>
      <c r="H111" s="3477"/>
      <c r="I111" s="3477"/>
      <c r="J111" s="3477"/>
      <c r="K111" s="3477"/>
      <c r="L111" s="3477"/>
      <c r="M111" s="3477"/>
      <c r="N111" s="3481"/>
      <c r="O111" s="3477"/>
      <c r="P111" s="3477"/>
      <c r="Q111" s="3477"/>
      <c r="R111" s="3477"/>
      <c r="S111" s="3477"/>
      <c r="T111" s="3477"/>
      <c r="U111" s="3481"/>
      <c r="V111" s="3477"/>
      <c r="W111" s="3477"/>
      <c r="X111" s="3477"/>
      <c r="Y111" s="3477"/>
      <c r="Z111" s="3477"/>
      <c r="AA111" s="3477"/>
      <c r="AB111" s="3481"/>
      <c r="AC111" s="3477"/>
      <c r="AD111" s="3477"/>
      <c r="AE111" s="3477"/>
      <c r="AF111" s="3477"/>
      <c r="AG111" s="3483"/>
      <c r="AH111" s="1487" t="s">
        <v>838</v>
      </c>
      <c r="AI111" s="1488">
        <f>+COUNTA(C112:AG113)</f>
        <v>0</v>
      </c>
      <c r="AL111" s="1509"/>
    </row>
    <row r="112" spans="2:38" s="1486" customFormat="1">
      <c r="B112" s="3484" t="s">
        <v>843</v>
      </c>
      <c r="C112" s="3486"/>
      <c r="D112" s="3481"/>
      <c r="E112" s="3481"/>
      <c r="F112" s="3481"/>
      <c r="G112" s="3492"/>
      <c r="H112" s="3481"/>
      <c r="I112" s="3481"/>
      <c r="J112" s="3481"/>
      <c r="K112" s="3481"/>
      <c r="L112" s="3481"/>
      <c r="M112" s="3481"/>
      <c r="N112" s="3492"/>
      <c r="O112" s="3481"/>
      <c r="P112" s="3481"/>
      <c r="Q112" s="3481"/>
      <c r="R112" s="3481"/>
      <c r="S112" s="3481"/>
      <c r="T112" s="3481"/>
      <c r="U112" s="3492"/>
      <c r="V112" s="3481"/>
      <c r="W112" s="3481"/>
      <c r="X112" s="3481"/>
      <c r="Y112" s="3481"/>
      <c r="Z112" s="3481"/>
      <c r="AA112" s="3481"/>
      <c r="AB112" s="3492"/>
      <c r="AC112" s="3481"/>
      <c r="AD112" s="3481"/>
      <c r="AE112" s="3481"/>
      <c r="AF112" s="3481"/>
      <c r="AG112" s="3488"/>
      <c r="AH112" s="1491" t="s">
        <v>850</v>
      </c>
      <c r="AI112" s="1492" t="e">
        <f>+AI111/AI108</f>
        <v>#DIV/0!</v>
      </c>
      <c r="AL112" s="1474">
        <f>+COUNTIF(C110:AG111,"休")</f>
        <v>0</v>
      </c>
    </row>
    <row r="113" spans="2:38" s="1486" customFormat="1">
      <c r="B113" s="3485"/>
      <c r="C113" s="3487"/>
      <c r="D113" s="3482"/>
      <c r="E113" s="3482"/>
      <c r="F113" s="3482"/>
      <c r="G113" s="3482"/>
      <c r="H113" s="3482"/>
      <c r="I113" s="3482"/>
      <c r="J113" s="3482"/>
      <c r="K113" s="3482"/>
      <c r="L113" s="3482"/>
      <c r="M113" s="3482"/>
      <c r="N113" s="3482"/>
      <c r="O113" s="3482"/>
      <c r="P113" s="3482"/>
      <c r="Q113" s="3482"/>
      <c r="R113" s="3482"/>
      <c r="S113" s="3482"/>
      <c r="T113" s="3482"/>
      <c r="U113" s="3482"/>
      <c r="V113" s="3482"/>
      <c r="W113" s="3482"/>
      <c r="X113" s="3482"/>
      <c r="Y113" s="3482"/>
      <c r="Z113" s="3482"/>
      <c r="AA113" s="3482"/>
      <c r="AB113" s="3482"/>
      <c r="AC113" s="3482"/>
      <c r="AD113" s="3482"/>
      <c r="AE113" s="3482"/>
      <c r="AF113" s="3482"/>
      <c r="AG113" s="3489"/>
      <c r="AH113" s="1493" t="s">
        <v>1998</v>
      </c>
      <c r="AI113" s="1494" t="str">
        <f>IF(7&gt;AI108,"対象外",IF(AI111&gt;=AI106,"OK","NG"))</f>
        <v>対象外</v>
      </c>
      <c r="AJ113" s="1489" t="str">
        <f>IF(AI113="対象外","←７日間に満たない期間は達成判定の対象外",IF(AI113="NG","←月単位未達成","←月単位達成"))</f>
        <v>←７日間に満たない期間は達成判定の対象外</v>
      </c>
      <c r="AL113" s="1495" t="str">
        <f>IF(7&gt;AI108,"対象外",IF(AL112&gt;=AI106,"OK","NG"))</f>
        <v>対象外</v>
      </c>
    </row>
    <row r="114" spans="2:38" hidden="1">
      <c r="B114" s="1496" t="s">
        <v>2165</v>
      </c>
      <c r="C114" s="1497" t="e">
        <f t="shared" ref="C114:AG114" si="45">IF(AND(DAY(C106)&gt;=22,DAY(C106)&lt;=28,C107="土"),1,0)</f>
        <v>#VALUE!</v>
      </c>
      <c r="D114" s="1497" t="e">
        <f t="shared" si="45"/>
        <v>#VALUE!</v>
      </c>
      <c r="E114" s="1497" t="e">
        <f t="shared" si="45"/>
        <v>#VALUE!</v>
      </c>
      <c r="F114" s="1497" t="e">
        <f t="shared" si="45"/>
        <v>#VALUE!</v>
      </c>
      <c r="G114" s="1497" t="e">
        <f t="shared" si="45"/>
        <v>#VALUE!</v>
      </c>
      <c r="H114" s="1497" t="e">
        <f t="shared" si="45"/>
        <v>#VALUE!</v>
      </c>
      <c r="I114" s="1497" t="e">
        <f t="shared" si="45"/>
        <v>#VALUE!</v>
      </c>
      <c r="J114" s="1497" t="e">
        <f t="shared" si="45"/>
        <v>#VALUE!</v>
      </c>
      <c r="K114" s="1497" t="e">
        <f t="shared" si="45"/>
        <v>#VALUE!</v>
      </c>
      <c r="L114" s="1497" t="e">
        <f t="shared" si="45"/>
        <v>#VALUE!</v>
      </c>
      <c r="M114" s="1497" t="e">
        <f t="shared" si="45"/>
        <v>#VALUE!</v>
      </c>
      <c r="N114" s="1497" t="e">
        <f t="shared" si="45"/>
        <v>#VALUE!</v>
      </c>
      <c r="O114" s="1497" t="e">
        <f t="shared" si="45"/>
        <v>#VALUE!</v>
      </c>
      <c r="P114" s="1497" t="e">
        <f t="shared" si="45"/>
        <v>#VALUE!</v>
      </c>
      <c r="Q114" s="1497" t="e">
        <f t="shared" si="45"/>
        <v>#VALUE!</v>
      </c>
      <c r="R114" s="1497" t="e">
        <f t="shared" si="45"/>
        <v>#VALUE!</v>
      </c>
      <c r="S114" s="1497" t="e">
        <f t="shared" si="45"/>
        <v>#VALUE!</v>
      </c>
      <c r="T114" s="1497" t="e">
        <f t="shared" si="45"/>
        <v>#VALUE!</v>
      </c>
      <c r="U114" s="1497" t="e">
        <f t="shared" si="45"/>
        <v>#VALUE!</v>
      </c>
      <c r="V114" s="1497" t="e">
        <f t="shared" si="45"/>
        <v>#VALUE!</v>
      </c>
      <c r="W114" s="1497" t="e">
        <f t="shared" si="45"/>
        <v>#VALUE!</v>
      </c>
      <c r="X114" s="1497" t="e">
        <f t="shared" si="45"/>
        <v>#VALUE!</v>
      </c>
      <c r="Y114" s="1497" t="e">
        <f t="shared" si="45"/>
        <v>#VALUE!</v>
      </c>
      <c r="Z114" s="1497" t="e">
        <f t="shared" si="45"/>
        <v>#VALUE!</v>
      </c>
      <c r="AA114" s="1497" t="e">
        <f t="shared" si="45"/>
        <v>#VALUE!</v>
      </c>
      <c r="AB114" s="1497" t="e">
        <f t="shared" si="45"/>
        <v>#VALUE!</v>
      </c>
      <c r="AC114" s="1497" t="e">
        <f t="shared" si="45"/>
        <v>#VALUE!</v>
      </c>
      <c r="AD114" s="1497" t="e">
        <f t="shared" si="45"/>
        <v>#VALUE!</v>
      </c>
      <c r="AE114" s="1497" t="e">
        <f t="shared" si="45"/>
        <v>#VALUE!</v>
      </c>
      <c r="AF114" s="1497" t="e">
        <f t="shared" si="45"/>
        <v>#VALUE!</v>
      </c>
      <c r="AG114" s="1497" t="e">
        <f t="shared" si="45"/>
        <v>#VALUE!</v>
      </c>
      <c r="AH114" s="1498" t="s">
        <v>2026</v>
      </c>
      <c r="AI114" s="1499">
        <f>_xlfn.AGGREGATE(9,6,C114:AG114)</f>
        <v>0</v>
      </c>
      <c r="AJ114" s="1489"/>
    </row>
    <row r="115" spans="2:38" hidden="1">
      <c r="B115" s="1496" t="s">
        <v>2166</v>
      </c>
      <c r="C115" s="1500" t="e">
        <f t="shared" ref="C115:AG115" si="46">IF(AND(DAY(C106)&gt;=22,DAY(C106)&lt;=28,C107="土",OR(C112="休",C112="雨")),1,0)</f>
        <v>#VALUE!</v>
      </c>
      <c r="D115" s="1500" t="e">
        <f t="shared" si="46"/>
        <v>#VALUE!</v>
      </c>
      <c r="E115" s="1500" t="e">
        <f t="shared" si="46"/>
        <v>#VALUE!</v>
      </c>
      <c r="F115" s="1500" t="e">
        <f t="shared" si="46"/>
        <v>#VALUE!</v>
      </c>
      <c r="G115" s="1500" t="e">
        <f t="shared" si="46"/>
        <v>#VALUE!</v>
      </c>
      <c r="H115" s="1500" t="e">
        <f t="shared" si="46"/>
        <v>#VALUE!</v>
      </c>
      <c r="I115" s="1500" t="e">
        <f t="shared" si="46"/>
        <v>#VALUE!</v>
      </c>
      <c r="J115" s="1500" t="e">
        <f t="shared" si="46"/>
        <v>#VALUE!</v>
      </c>
      <c r="K115" s="1500" t="e">
        <f t="shared" si="46"/>
        <v>#VALUE!</v>
      </c>
      <c r="L115" s="1500" t="e">
        <f t="shared" si="46"/>
        <v>#VALUE!</v>
      </c>
      <c r="M115" s="1500" t="e">
        <f t="shared" si="46"/>
        <v>#VALUE!</v>
      </c>
      <c r="N115" s="1500" t="e">
        <f t="shared" si="46"/>
        <v>#VALUE!</v>
      </c>
      <c r="O115" s="1500" t="e">
        <f t="shared" si="46"/>
        <v>#VALUE!</v>
      </c>
      <c r="P115" s="1500" t="e">
        <f t="shared" si="46"/>
        <v>#VALUE!</v>
      </c>
      <c r="Q115" s="1500" t="e">
        <f t="shared" si="46"/>
        <v>#VALUE!</v>
      </c>
      <c r="R115" s="1500" t="e">
        <f t="shared" si="46"/>
        <v>#VALUE!</v>
      </c>
      <c r="S115" s="1500" t="e">
        <f t="shared" si="46"/>
        <v>#VALUE!</v>
      </c>
      <c r="T115" s="1500" t="e">
        <f t="shared" si="46"/>
        <v>#VALUE!</v>
      </c>
      <c r="U115" s="1500" t="e">
        <f t="shared" si="46"/>
        <v>#VALUE!</v>
      </c>
      <c r="V115" s="1500" t="e">
        <f t="shared" si="46"/>
        <v>#VALUE!</v>
      </c>
      <c r="W115" s="1500" t="e">
        <f t="shared" si="46"/>
        <v>#VALUE!</v>
      </c>
      <c r="X115" s="1500" t="e">
        <f t="shared" si="46"/>
        <v>#VALUE!</v>
      </c>
      <c r="Y115" s="1500" t="e">
        <f t="shared" si="46"/>
        <v>#VALUE!</v>
      </c>
      <c r="Z115" s="1500" t="e">
        <f t="shared" si="46"/>
        <v>#VALUE!</v>
      </c>
      <c r="AA115" s="1500" t="e">
        <f t="shared" si="46"/>
        <v>#VALUE!</v>
      </c>
      <c r="AB115" s="1500" t="e">
        <f t="shared" si="46"/>
        <v>#VALUE!</v>
      </c>
      <c r="AC115" s="1500" t="e">
        <f t="shared" si="46"/>
        <v>#VALUE!</v>
      </c>
      <c r="AD115" s="1500" t="e">
        <f t="shared" si="46"/>
        <v>#VALUE!</v>
      </c>
      <c r="AE115" s="1500" t="e">
        <f t="shared" si="46"/>
        <v>#VALUE!</v>
      </c>
      <c r="AF115" s="1500" t="e">
        <f t="shared" si="46"/>
        <v>#VALUE!</v>
      </c>
      <c r="AG115" s="1500" t="e">
        <f t="shared" si="46"/>
        <v>#VALUE!</v>
      </c>
      <c r="AH115" s="1501" t="s">
        <v>2027</v>
      </c>
      <c r="AI115" s="1499">
        <f>_xlfn.AGGREGATE(9,6,C115:AG115)</f>
        <v>0</v>
      </c>
      <c r="AJ115" s="1489"/>
    </row>
    <row r="116" spans="2:38" hidden="1">
      <c r="B116" s="1496" t="s">
        <v>2167</v>
      </c>
      <c r="C116" s="1497" t="e">
        <f>IF(AND(DAY(C106)&gt;=8,DAY(C106)&lt;=14,C107="土"),1,0)</f>
        <v>#VALUE!</v>
      </c>
      <c r="D116" s="1497" t="e">
        <f>IF(AND(DAY(D106)&gt;=8,DAY(D106)&lt;=14,D107="土"),1,0)</f>
        <v>#VALUE!</v>
      </c>
      <c r="E116" s="1497" t="e">
        <f t="shared" ref="E116:AG116" si="47">IF(AND(DAY(E106)&gt;=8,DAY(E106)&lt;=14,E107="土"),1,0)</f>
        <v>#VALUE!</v>
      </c>
      <c r="F116" s="1497" t="e">
        <f t="shared" si="47"/>
        <v>#VALUE!</v>
      </c>
      <c r="G116" s="1497" t="e">
        <f t="shared" si="47"/>
        <v>#VALUE!</v>
      </c>
      <c r="H116" s="1497" t="e">
        <f t="shared" si="47"/>
        <v>#VALUE!</v>
      </c>
      <c r="I116" s="1497" t="e">
        <f t="shared" si="47"/>
        <v>#VALUE!</v>
      </c>
      <c r="J116" s="1497" t="e">
        <f t="shared" si="47"/>
        <v>#VALUE!</v>
      </c>
      <c r="K116" s="1497" t="e">
        <f t="shared" si="47"/>
        <v>#VALUE!</v>
      </c>
      <c r="L116" s="1497" t="e">
        <f t="shared" si="47"/>
        <v>#VALUE!</v>
      </c>
      <c r="M116" s="1497" t="e">
        <f t="shared" si="47"/>
        <v>#VALUE!</v>
      </c>
      <c r="N116" s="1497" t="e">
        <f t="shared" si="47"/>
        <v>#VALUE!</v>
      </c>
      <c r="O116" s="1497" t="e">
        <f t="shared" si="47"/>
        <v>#VALUE!</v>
      </c>
      <c r="P116" s="1497" t="e">
        <f t="shared" si="47"/>
        <v>#VALUE!</v>
      </c>
      <c r="Q116" s="1497" t="e">
        <f t="shared" si="47"/>
        <v>#VALUE!</v>
      </c>
      <c r="R116" s="1497" t="e">
        <f t="shared" si="47"/>
        <v>#VALUE!</v>
      </c>
      <c r="S116" s="1497" t="e">
        <f t="shared" si="47"/>
        <v>#VALUE!</v>
      </c>
      <c r="T116" s="1497" t="e">
        <f t="shared" si="47"/>
        <v>#VALUE!</v>
      </c>
      <c r="U116" s="1497" t="e">
        <f t="shared" si="47"/>
        <v>#VALUE!</v>
      </c>
      <c r="V116" s="1497" t="e">
        <f t="shared" si="47"/>
        <v>#VALUE!</v>
      </c>
      <c r="W116" s="1497" t="e">
        <f t="shared" si="47"/>
        <v>#VALUE!</v>
      </c>
      <c r="X116" s="1497" t="e">
        <f t="shared" si="47"/>
        <v>#VALUE!</v>
      </c>
      <c r="Y116" s="1497" t="e">
        <f t="shared" si="47"/>
        <v>#VALUE!</v>
      </c>
      <c r="Z116" s="1497" t="e">
        <f t="shared" si="47"/>
        <v>#VALUE!</v>
      </c>
      <c r="AA116" s="1497" t="e">
        <f t="shared" si="47"/>
        <v>#VALUE!</v>
      </c>
      <c r="AB116" s="1497" t="e">
        <f t="shared" si="47"/>
        <v>#VALUE!</v>
      </c>
      <c r="AC116" s="1497" t="e">
        <f t="shared" si="47"/>
        <v>#VALUE!</v>
      </c>
      <c r="AD116" s="1497" t="e">
        <f t="shared" si="47"/>
        <v>#VALUE!</v>
      </c>
      <c r="AE116" s="1497" t="e">
        <f t="shared" si="47"/>
        <v>#VALUE!</v>
      </c>
      <c r="AF116" s="1497" t="e">
        <f t="shared" si="47"/>
        <v>#VALUE!</v>
      </c>
      <c r="AG116" s="1497" t="e">
        <f t="shared" si="47"/>
        <v>#VALUE!</v>
      </c>
      <c r="AH116" s="1498" t="s">
        <v>2026</v>
      </c>
      <c r="AI116" s="1499">
        <f>_xlfn.AGGREGATE(9,6,C116:AG116)</f>
        <v>0</v>
      </c>
      <c r="AJ116" s="1489"/>
    </row>
    <row r="117" spans="2:38" hidden="1">
      <c r="B117" s="1496" t="s">
        <v>2168</v>
      </c>
      <c r="C117" s="1500" t="e">
        <f>IF(AND(DAY(C106)&gt;=8,DAY(C106)&lt;=14,C107="土",OR(C112="休",C112="雨")),1,0)</f>
        <v>#VALUE!</v>
      </c>
      <c r="D117" s="1500" t="e">
        <f>IF(AND(DAY(D106)&gt;=8,DAY(D106)&lt;=14,D107="土",OR(D112="休",D112="雨")),1,0)</f>
        <v>#VALUE!</v>
      </c>
      <c r="E117" s="1500" t="e">
        <f t="shared" ref="E117:AG117" si="48">IF(AND(DAY(E106)&gt;=8,DAY(E106)&lt;=14,E107="土",OR(E112="休",E112="雨")),1,0)</f>
        <v>#VALUE!</v>
      </c>
      <c r="F117" s="1500" t="e">
        <f t="shared" si="48"/>
        <v>#VALUE!</v>
      </c>
      <c r="G117" s="1500" t="e">
        <f t="shared" si="48"/>
        <v>#VALUE!</v>
      </c>
      <c r="H117" s="1500" t="e">
        <f t="shared" si="48"/>
        <v>#VALUE!</v>
      </c>
      <c r="I117" s="1500" t="e">
        <f t="shared" si="48"/>
        <v>#VALUE!</v>
      </c>
      <c r="J117" s="1500" t="e">
        <f t="shared" si="48"/>
        <v>#VALUE!</v>
      </c>
      <c r="K117" s="1500" t="e">
        <f t="shared" si="48"/>
        <v>#VALUE!</v>
      </c>
      <c r="L117" s="1500" t="e">
        <f t="shared" si="48"/>
        <v>#VALUE!</v>
      </c>
      <c r="M117" s="1500" t="e">
        <f t="shared" si="48"/>
        <v>#VALUE!</v>
      </c>
      <c r="N117" s="1500" t="e">
        <f t="shared" si="48"/>
        <v>#VALUE!</v>
      </c>
      <c r="O117" s="1500" t="e">
        <f t="shared" si="48"/>
        <v>#VALUE!</v>
      </c>
      <c r="P117" s="1500" t="e">
        <f t="shared" si="48"/>
        <v>#VALUE!</v>
      </c>
      <c r="Q117" s="1500" t="e">
        <f t="shared" si="48"/>
        <v>#VALUE!</v>
      </c>
      <c r="R117" s="1500" t="e">
        <f t="shared" si="48"/>
        <v>#VALUE!</v>
      </c>
      <c r="S117" s="1500" t="e">
        <f t="shared" si="48"/>
        <v>#VALUE!</v>
      </c>
      <c r="T117" s="1500" t="e">
        <f t="shared" si="48"/>
        <v>#VALUE!</v>
      </c>
      <c r="U117" s="1500" t="e">
        <f t="shared" si="48"/>
        <v>#VALUE!</v>
      </c>
      <c r="V117" s="1500" t="e">
        <f t="shared" si="48"/>
        <v>#VALUE!</v>
      </c>
      <c r="W117" s="1500" t="e">
        <f t="shared" si="48"/>
        <v>#VALUE!</v>
      </c>
      <c r="X117" s="1500" t="e">
        <f t="shared" si="48"/>
        <v>#VALUE!</v>
      </c>
      <c r="Y117" s="1500" t="e">
        <f t="shared" si="48"/>
        <v>#VALUE!</v>
      </c>
      <c r="Z117" s="1500" t="e">
        <f t="shared" si="48"/>
        <v>#VALUE!</v>
      </c>
      <c r="AA117" s="1500" t="e">
        <f t="shared" si="48"/>
        <v>#VALUE!</v>
      </c>
      <c r="AB117" s="1500" t="e">
        <f t="shared" si="48"/>
        <v>#VALUE!</v>
      </c>
      <c r="AC117" s="1500" t="e">
        <f t="shared" si="48"/>
        <v>#VALUE!</v>
      </c>
      <c r="AD117" s="1500" t="e">
        <f t="shared" si="48"/>
        <v>#VALUE!</v>
      </c>
      <c r="AE117" s="1500" t="e">
        <f t="shared" si="48"/>
        <v>#VALUE!</v>
      </c>
      <c r="AF117" s="1500" t="e">
        <f t="shared" si="48"/>
        <v>#VALUE!</v>
      </c>
      <c r="AG117" s="1500" t="e">
        <f t="shared" si="48"/>
        <v>#VALUE!</v>
      </c>
      <c r="AH117" s="1501" t="s">
        <v>2027</v>
      </c>
      <c r="AI117" s="1499">
        <f>_xlfn.AGGREGATE(9,6,C117:AG117)</f>
        <v>0</v>
      </c>
      <c r="AJ117" s="1489"/>
    </row>
    <row r="118" spans="2:38" s="1486" customFormat="1">
      <c r="B118" s="1510"/>
      <c r="C118" s="1510"/>
      <c r="D118" s="1510"/>
      <c r="E118" s="1510"/>
      <c r="F118" s="1510"/>
      <c r="G118" s="1510"/>
      <c r="H118" s="1510"/>
      <c r="I118" s="1510"/>
      <c r="J118" s="1510"/>
      <c r="K118" s="1510"/>
      <c r="L118" s="1510"/>
      <c r="M118" s="1510"/>
      <c r="N118" s="1510"/>
      <c r="O118" s="1510"/>
      <c r="P118" s="1510"/>
      <c r="Q118" s="1510"/>
      <c r="R118" s="1510"/>
      <c r="S118" s="1510"/>
      <c r="T118" s="1510"/>
      <c r="U118" s="1510"/>
      <c r="V118" s="1510"/>
      <c r="W118" s="1510"/>
      <c r="X118" s="1510"/>
      <c r="Y118" s="1510"/>
      <c r="Z118" s="1510"/>
      <c r="AA118" s="1510"/>
      <c r="AB118" s="1510"/>
      <c r="AC118" s="1510"/>
      <c r="AD118" s="1510"/>
      <c r="AE118" s="1510"/>
      <c r="AF118" s="1510"/>
      <c r="AG118" s="1510"/>
      <c r="AI118" s="1510"/>
      <c r="AL118" s="1509"/>
    </row>
    <row r="119" spans="2:38" hidden="1">
      <c r="C119" s="1453" t="e">
        <f>YEAR(C122)</f>
        <v>#VALUE!</v>
      </c>
      <c r="D119" s="1453" t="e">
        <f>MONTH(C122)</f>
        <v>#VALUE!</v>
      </c>
    </row>
    <row r="120" spans="2:38">
      <c r="B120" s="1458" t="s">
        <v>1986</v>
      </c>
      <c r="C120" s="3490" t="e">
        <f>C122</f>
        <v>#VALUE!</v>
      </c>
      <c r="D120" s="3452"/>
      <c r="E120" s="3452"/>
      <c r="F120" s="3452"/>
      <c r="G120" s="3452"/>
      <c r="H120" s="3452"/>
      <c r="I120" s="3452"/>
      <c r="J120" s="3452"/>
      <c r="K120" s="3452"/>
      <c r="L120" s="3452"/>
      <c r="M120" s="3452"/>
      <c r="N120" s="3452"/>
      <c r="O120" s="3452"/>
      <c r="P120" s="3452"/>
      <c r="Q120" s="3452"/>
      <c r="R120" s="3452"/>
      <c r="S120" s="3452"/>
      <c r="T120" s="3452"/>
      <c r="U120" s="3452"/>
      <c r="V120" s="3452"/>
      <c r="W120" s="3452"/>
      <c r="X120" s="3452"/>
      <c r="Y120" s="3452"/>
      <c r="Z120" s="3452"/>
      <c r="AA120" s="3452"/>
      <c r="AB120" s="3452"/>
      <c r="AC120" s="3452"/>
      <c r="AD120" s="3452"/>
      <c r="AE120" s="3452"/>
      <c r="AF120" s="3452"/>
      <c r="AG120" s="3452"/>
      <c r="AH120" s="3452"/>
      <c r="AI120" s="3453"/>
    </row>
    <row r="121" spans="2:38" hidden="1">
      <c r="B121" s="1503"/>
      <c r="C121" s="1482" t="e">
        <f>DATE($C119,$D119,1)</f>
        <v>#VALUE!</v>
      </c>
      <c r="D121" s="1482" t="e">
        <f t="shared" ref="D121:AG121" si="49">C121+1</f>
        <v>#VALUE!</v>
      </c>
      <c r="E121" s="1482" t="e">
        <f t="shared" si="49"/>
        <v>#VALUE!</v>
      </c>
      <c r="F121" s="1482" t="e">
        <f t="shared" si="49"/>
        <v>#VALUE!</v>
      </c>
      <c r="G121" s="1482" t="e">
        <f t="shared" si="49"/>
        <v>#VALUE!</v>
      </c>
      <c r="H121" s="1482" t="e">
        <f t="shared" si="49"/>
        <v>#VALUE!</v>
      </c>
      <c r="I121" s="1482" t="e">
        <f t="shared" si="49"/>
        <v>#VALUE!</v>
      </c>
      <c r="J121" s="1482" t="e">
        <f t="shared" si="49"/>
        <v>#VALUE!</v>
      </c>
      <c r="K121" s="1482" t="e">
        <f t="shared" si="49"/>
        <v>#VALUE!</v>
      </c>
      <c r="L121" s="1482" t="e">
        <f t="shared" si="49"/>
        <v>#VALUE!</v>
      </c>
      <c r="M121" s="1482" t="e">
        <f t="shared" si="49"/>
        <v>#VALUE!</v>
      </c>
      <c r="N121" s="1482" t="e">
        <f t="shared" si="49"/>
        <v>#VALUE!</v>
      </c>
      <c r="O121" s="1482" t="e">
        <f t="shared" si="49"/>
        <v>#VALUE!</v>
      </c>
      <c r="P121" s="1482" t="e">
        <f t="shared" si="49"/>
        <v>#VALUE!</v>
      </c>
      <c r="Q121" s="1482" t="e">
        <f t="shared" si="49"/>
        <v>#VALUE!</v>
      </c>
      <c r="R121" s="1482" t="e">
        <f t="shared" si="49"/>
        <v>#VALUE!</v>
      </c>
      <c r="S121" s="1482" t="e">
        <f t="shared" si="49"/>
        <v>#VALUE!</v>
      </c>
      <c r="T121" s="1482" t="e">
        <f t="shared" si="49"/>
        <v>#VALUE!</v>
      </c>
      <c r="U121" s="1482" t="e">
        <f t="shared" si="49"/>
        <v>#VALUE!</v>
      </c>
      <c r="V121" s="1482" t="e">
        <f t="shared" si="49"/>
        <v>#VALUE!</v>
      </c>
      <c r="W121" s="1482" t="e">
        <f t="shared" si="49"/>
        <v>#VALUE!</v>
      </c>
      <c r="X121" s="1482" t="e">
        <f t="shared" si="49"/>
        <v>#VALUE!</v>
      </c>
      <c r="Y121" s="1482" t="e">
        <f t="shared" si="49"/>
        <v>#VALUE!</v>
      </c>
      <c r="Z121" s="1482" t="e">
        <f t="shared" si="49"/>
        <v>#VALUE!</v>
      </c>
      <c r="AA121" s="1482" t="e">
        <f t="shared" si="49"/>
        <v>#VALUE!</v>
      </c>
      <c r="AB121" s="1482" t="e">
        <f t="shared" si="49"/>
        <v>#VALUE!</v>
      </c>
      <c r="AC121" s="1482" t="e">
        <f t="shared" si="49"/>
        <v>#VALUE!</v>
      </c>
      <c r="AD121" s="1482" t="e">
        <f t="shared" si="49"/>
        <v>#VALUE!</v>
      </c>
      <c r="AE121" s="1482" t="e">
        <f t="shared" si="49"/>
        <v>#VALUE!</v>
      </c>
      <c r="AF121" s="1482" t="e">
        <f t="shared" si="49"/>
        <v>#VALUE!</v>
      </c>
      <c r="AG121" s="1482" t="e">
        <f t="shared" si="49"/>
        <v>#VALUE!</v>
      </c>
      <c r="AH121" s="1504"/>
      <c r="AI121" s="1505"/>
    </row>
    <row r="122" spans="2:38">
      <c r="B122" s="1506" t="s">
        <v>1990</v>
      </c>
      <c r="C122" s="1507" t="e">
        <f>IF(EDATE(C105,1)&gt;$G$5,"",EDATE(C105,1))</f>
        <v>#VALUE!</v>
      </c>
      <c r="D122" s="1482" t="e">
        <f t="shared" ref="D122:AG122" si="50">IF(D121&gt;$G$5,"",IF(C122=EOMONTH(DATE($C119,$D119,1),0),"",IF(C122="","",C122+1)))</f>
        <v>#VALUE!</v>
      </c>
      <c r="E122" s="1482" t="e">
        <f t="shared" si="50"/>
        <v>#VALUE!</v>
      </c>
      <c r="F122" s="1482" t="e">
        <f t="shared" si="50"/>
        <v>#VALUE!</v>
      </c>
      <c r="G122" s="1482" t="e">
        <f t="shared" si="50"/>
        <v>#VALUE!</v>
      </c>
      <c r="H122" s="1482" t="e">
        <f t="shared" si="50"/>
        <v>#VALUE!</v>
      </c>
      <c r="I122" s="1482" t="e">
        <f t="shared" si="50"/>
        <v>#VALUE!</v>
      </c>
      <c r="J122" s="1482" t="e">
        <f t="shared" si="50"/>
        <v>#VALUE!</v>
      </c>
      <c r="K122" s="1482" t="e">
        <f t="shared" si="50"/>
        <v>#VALUE!</v>
      </c>
      <c r="L122" s="1482" t="e">
        <f t="shared" si="50"/>
        <v>#VALUE!</v>
      </c>
      <c r="M122" s="1482" t="e">
        <f t="shared" si="50"/>
        <v>#VALUE!</v>
      </c>
      <c r="N122" s="1482" t="e">
        <f t="shared" si="50"/>
        <v>#VALUE!</v>
      </c>
      <c r="O122" s="1482" t="e">
        <f t="shared" si="50"/>
        <v>#VALUE!</v>
      </c>
      <c r="P122" s="1482" t="e">
        <f t="shared" si="50"/>
        <v>#VALUE!</v>
      </c>
      <c r="Q122" s="1482" t="e">
        <f t="shared" si="50"/>
        <v>#VALUE!</v>
      </c>
      <c r="R122" s="1482" t="e">
        <f t="shared" si="50"/>
        <v>#VALUE!</v>
      </c>
      <c r="S122" s="1482" t="e">
        <f t="shared" si="50"/>
        <v>#VALUE!</v>
      </c>
      <c r="T122" s="1482" t="e">
        <f t="shared" si="50"/>
        <v>#VALUE!</v>
      </c>
      <c r="U122" s="1482" t="e">
        <f t="shared" si="50"/>
        <v>#VALUE!</v>
      </c>
      <c r="V122" s="1482" t="e">
        <f t="shared" si="50"/>
        <v>#VALUE!</v>
      </c>
      <c r="W122" s="1482" t="e">
        <f t="shared" si="50"/>
        <v>#VALUE!</v>
      </c>
      <c r="X122" s="1482" t="e">
        <f t="shared" si="50"/>
        <v>#VALUE!</v>
      </c>
      <c r="Y122" s="1482" t="e">
        <f t="shared" si="50"/>
        <v>#VALUE!</v>
      </c>
      <c r="Z122" s="1482" t="e">
        <f t="shared" si="50"/>
        <v>#VALUE!</v>
      </c>
      <c r="AA122" s="1482" t="e">
        <f t="shared" si="50"/>
        <v>#VALUE!</v>
      </c>
      <c r="AB122" s="1482" t="e">
        <f t="shared" si="50"/>
        <v>#VALUE!</v>
      </c>
      <c r="AC122" s="1482" t="e">
        <f t="shared" si="50"/>
        <v>#VALUE!</v>
      </c>
      <c r="AD122" s="1482" t="e">
        <f t="shared" si="50"/>
        <v>#VALUE!</v>
      </c>
      <c r="AE122" s="1482" t="e">
        <f t="shared" si="50"/>
        <v>#VALUE!</v>
      </c>
      <c r="AF122" s="1482" t="e">
        <f t="shared" si="50"/>
        <v>#VALUE!</v>
      </c>
      <c r="AG122" s="1482" t="e">
        <f t="shared" si="50"/>
        <v>#VALUE!</v>
      </c>
      <c r="AH122" s="1483" t="s">
        <v>2024</v>
      </c>
      <c r="AI122" s="1484">
        <f>+COUNTIFS(C123:AG123,"土",C124:AG124,"")+COUNTIFS(C123:AG123,"日",C124:AG124,"")</f>
        <v>0</v>
      </c>
    </row>
    <row r="123" spans="2:38" s="1486" customFormat="1">
      <c r="B123" s="1508" t="s">
        <v>846</v>
      </c>
      <c r="C123" s="1485" t="str">
        <f>IFERROR(TEXT(WEEKDAY(+C122),"aaa"),"")</f>
        <v/>
      </c>
      <c r="D123" s="1485" t="str">
        <f t="shared" ref="D123:AG123" si="51">IFERROR(TEXT(WEEKDAY(+D122),"aaa"),"")</f>
        <v/>
      </c>
      <c r="E123" s="1485" t="str">
        <f t="shared" si="51"/>
        <v/>
      </c>
      <c r="F123" s="1485" t="str">
        <f t="shared" si="51"/>
        <v/>
      </c>
      <c r="G123" s="1485" t="str">
        <f t="shared" si="51"/>
        <v/>
      </c>
      <c r="H123" s="1485" t="str">
        <f t="shared" si="51"/>
        <v/>
      </c>
      <c r="I123" s="1485" t="str">
        <f t="shared" si="51"/>
        <v/>
      </c>
      <c r="J123" s="1485" t="str">
        <f t="shared" si="51"/>
        <v/>
      </c>
      <c r="K123" s="1485" t="str">
        <f t="shared" si="51"/>
        <v/>
      </c>
      <c r="L123" s="1485" t="str">
        <f t="shared" si="51"/>
        <v/>
      </c>
      <c r="M123" s="1485" t="str">
        <f t="shared" si="51"/>
        <v/>
      </c>
      <c r="N123" s="1485" t="str">
        <f t="shared" si="51"/>
        <v/>
      </c>
      <c r="O123" s="1485" t="str">
        <f t="shared" si="51"/>
        <v/>
      </c>
      <c r="P123" s="1485" t="str">
        <f t="shared" si="51"/>
        <v/>
      </c>
      <c r="Q123" s="1485" t="str">
        <f t="shared" si="51"/>
        <v/>
      </c>
      <c r="R123" s="1485" t="str">
        <f t="shared" si="51"/>
        <v/>
      </c>
      <c r="S123" s="1485" t="str">
        <f t="shared" si="51"/>
        <v/>
      </c>
      <c r="T123" s="1485" t="str">
        <f t="shared" si="51"/>
        <v/>
      </c>
      <c r="U123" s="1485" t="str">
        <f t="shared" si="51"/>
        <v/>
      </c>
      <c r="V123" s="1485" t="str">
        <f t="shared" si="51"/>
        <v/>
      </c>
      <c r="W123" s="1485" t="str">
        <f t="shared" si="51"/>
        <v/>
      </c>
      <c r="X123" s="1485" t="str">
        <f t="shared" si="51"/>
        <v/>
      </c>
      <c r="Y123" s="1485" t="str">
        <f t="shared" si="51"/>
        <v/>
      </c>
      <c r="Z123" s="1485" t="str">
        <f t="shared" si="51"/>
        <v/>
      </c>
      <c r="AA123" s="1485" t="str">
        <f t="shared" si="51"/>
        <v/>
      </c>
      <c r="AB123" s="1485" t="str">
        <f t="shared" si="51"/>
        <v/>
      </c>
      <c r="AC123" s="1485" t="str">
        <f t="shared" si="51"/>
        <v/>
      </c>
      <c r="AD123" s="1485" t="str">
        <f t="shared" si="51"/>
        <v/>
      </c>
      <c r="AE123" s="1485" t="str">
        <f t="shared" si="51"/>
        <v/>
      </c>
      <c r="AF123" s="1485" t="str">
        <f t="shared" si="51"/>
        <v/>
      </c>
      <c r="AG123" s="1485" t="str">
        <f t="shared" si="51"/>
        <v/>
      </c>
      <c r="AH123" s="1483" t="s">
        <v>2025</v>
      </c>
      <c r="AI123" s="1484">
        <f>+COUNTIF(C124:AG124,"夏休")+COUNTIF(C124:AG124,"冬休")+COUNTIF(C124:AG124,"中止")</f>
        <v>0</v>
      </c>
      <c r="AL123" s="1509"/>
    </row>
    <row r="124" spans="2:38" s="1486" customFormat="1" ht="13.5" customHeight="1">
      <c r="B124" s="3454" t="s">
        <v>1994</v>
      </c>
      <c r="C124" s="3456"/>
      <c r="D124" s="3451"/>
      <c r="E124" s="3451"/>
      <c r="F124" s="3451"/>
      <c r="G124" s="3451"/>
      <c r="H124" s="3451"/>
      <c r="I124" s="3451"/>
      <c r="J124" s="3451"/>
      <c r="K124" s="3451"/>
      <c r="L124" s="3451"/>
      <c r="M124" s="3451"/>
      <c r="N124" s="3451"/>
      <c r="O124" s="3451"/>
      <c r="P124" s="3451"/>
      <c r="Q124" s="3451"/>
      <c r="R124" s="3451"/>
      <c r="S124" s="3451"/>
      <c r="T124" s="3451"/>
      <c r="U124" s="3451"/>
      <c r="V124" s="3451"/>
      <c r="W124" s="3451"/>
      <c r="X124" s="3451"/>
      <c r="Y124" s="3451"/>
      <c r="Z124" s="3451"/>
      <c r="AA124" s="3451"/>
      <c r="AB124" s="3451"/>
      <c r="AC124" s="3451"/>
      <c r="AD124" s="3451"/>
      <c r="AE124" s="3451"/>
      <c r="AF124" s="3451"/>
      <c r="AG124" s="3478"/>
      <c r="AH124" s="1487" t="s">
        <v>847</v>
      </c>
      <c r="AI124" s="1488">
        <f>COUNT(C122:AG122)-AI123</f>
        <v>0</v>
      </c>
      <c r="AL124" s="1509"/>
    </row>
    <row r="125" spans="2:38" s="1486" customFormat="1" ht="13.5" customHeight="1">
      <c r="B125" s="3455"/>
      <c r="C125" s="3456"/>
      <c r="D125" s="3451"/>
      <c r="E125" s="3451"/>
      <c r="F125" s="3451"/>
      <c r="G125" s="3451"/>
      <c r="H125" s="3451"/>
      <c r="I125" s="3451"/>
      <c r="J125" s="3451"/>
      <c r="K125" s="3451"/>
      <c r="L125" s="3451"/>
      <c r="M125" s="3451"/>
      <c r="N125" s="3451"/>
      <c r="O125" s="3451"/>
      <c r="P125" s="3451"/>
      <c r="Q125" s="3451"/>
      <c r="R125" s="3451"/>
      <c r="S125" s="3451"/>
      <c r="T125" s="3451"/>
      <c r="U125" s="3451"/>
      <c r="V125" s="3451"/>
      <c r="W125" s="3451"/>
      <c r="X125" s="3451"/>
      <c r="Y125" s="3451"/>
      <c r="Z125" s="3451"/>
      <c r="AA125" s="3451"/>
      <c r="AB125" s="3451"/>
      <c r="AC125" s="3451"/>
      <c r="AD125" s="3451"/>
      <c r="AE125" s="3451"/>
      <c r="AF125" s="3451"/>
      <c r="AG125" s="3478"/>
      <c r="AH125" s="1487" t="s">
        <v>848</v>
      </c>
      <c r="AI125" s="1488">
        <f>+COUNTIF(C126:AG127,"休")</f>
        <v>0</v>
      </c>
      <c r="AJ125" s="1489" t="e">
        <f>IF(AI126&gt;0.285,"",IF(AI125&lt;AI122,"←計画日数が足りません",""))</f>
        <v>#DIV/0!</v>
      </c>
      <c r="AL125" s="1509"/>
    </row>
    <row r="126" spans="2:38" s="1486" customFormat="1" ht="13.5" customHeight="1">
      <c r="B126" s="3479" t="s">
        <v>841</v>
      </c>
      <c r="C126" s="3480"/>
      <c r="D126" s="3481"/>
      <c r="E126" s="3477"/>
      <c r="F126" s="3477"/>
      <c r="G126" s="3477"/>
      <c r="H126" s="3477"/>
      <c r="I126" s="3477"/>
      <c r="J126" s="3477"/>
      <c r="K126" s="3481"/>
      <c r="L126" s="3477"/>
      <c r="M126" s="3477"/>
      <c r="N126" s="3477"/>
      <c r="O126" s="3477"/>
      <c r="P126" s="3477"/>
      <c r="Q126" s="3477"/>
      <c r="R126" s="3481"/>
      <c r="S126" s="3477"/>
      <c r="T126" s="3477"/>
      <c r="U126" s="3477"/>
      <c r="V126" s="3477"/>
      <c r="W126" s="3477"/>
      <c r="X126" s="3477"/>
      <c r="Y126" s="3481"/>
      <c r="Z126" s="3477"/>
      <c r="AA126" s="3477"/>
      <c r="AB126" s="3477"/>
      <c r="AC126" s="3477"/>
      <c r="AD126" s="3477"/>
      <c r="AE126" s="3477"/>
      <c r="AF126" s="3477"/>
      <c r="AG126" s="3483"/>
      <c r="AH126" s="1487" t="s">
        <v>849</v>
      </c>
      <c r="AI126" s="1490" t="e">
        <f>+AI125/AI124</f>
        <v>#DIV/0!</v>
      </c>
      <c r="AL126" s="1509"/>
    </row>
    <row r="127" spans="2:38" s="1486" customFormat="1">
      <c r="B127" s="3479"/>
      <c r="C127" s="3480"/>
      <c r="D127" s="3481"/>
      <c r="E127" s="3477"/>
      <c r="F127" s="3477"/>
      <c r="G127" s="3477"/>
      <c r="H127" s="3477"/>
      <c r="I127" s="3477"/>
      <c r="J127" s="3477"/>
      <c r="K127" s="3481"/>
      <c r="L127" s="3477"/>
      <c r="M127" s="3477"/>
      <c r="N127" s="3477"/>
      <c r="O127" s="3477"/>
      <c r="P127" s="3477"/>
      <c r="Q127" s="3477"/>
      <c r="R127" s="3481"/>
      <c r="S127" s="3477"/>
      <c r="T127" s="3477"/>
      <c r="U127" s="3477"/>
      <c r="V127" s="3477"/>
      <c r="W127" s="3477"/>
      <c r="X127" s="3477"/>
      <c r="Y127" s="3481"/>
      <c r="Z127" s="3477"/>
      <c r="AA127" s="3477"/>
      <c r="AB127" s="3477"/>
      <c r="AC127" s="3477"/>
      <c r="AD127" s="3477"/>
      <c r="AE127" s="3477"/>
      <c r="AF127" s="3477"/>
      <c r="AG127" s="3483"/>
      <c r="AH127" s="1487" t="s">
        <v>838</v>
      </c>
      <c r="AI127" s="1488">
        <f>+COUNTA(C128:AG129)</f>
        <v>0</v>
      </c>
      <c r="AL127" s="1509"/>
    </row>
    <row r="128" spans="2:38" s="1486" customFormat="1">
      <c r="B128" s="3484" t="s">
        <v>843</v>
      </c>
      <c r="C128" s="3486"/>
      <c r="D128" s="3492"/>
      <c r="E128" s="3481"/>
      <c r="F128" s="3481"/>
      <c r="G128" s="3481"/>
      <c r="H128" s="3481"/>
      <c r="I128" s="3481"/>
      <c r="J128" s="3481"/>
      <c r="K128" s="3492"/>
      <c r="L128" s="3481"/>
      <c r="M128" s="3481"/>
      <c r="N128" s="3481"/>
      <c r="O128" s="3481"/>
      <c r="P128" s="3481"/>
      <c r="Q128" s="3481"/>
      <c r="R128" s="3492"/>
      <c r="S128" s="3481"/>
      <c r="T128" s="3481"/>
      <c r="U128" s="3481"/>
      <c r="V128" s="3481"/>
      <c r="W128" s="3481"/>
      <c r="X128" s="3481"/>
      <c r="Y128" s="3492"/>
      <c r="Z128" s="3481"/>
      <c r="AA128" s="3481"/>
      <c r="AB128" s="3481"/>
      <c r="AC128" s="3481"/>
      <c r="AD128" s="3481"/>
      <c r="AE128" s="3481"/>
      <c r="AF128" s="3481"/>
      <c r="AG128" s="3488"/>
      <c r="AH128" s="1491" t="s">
        <v>850</v>
      </c>
      <c r="AI128" s="1492" t="e">
        <f>+AI127/AI124</f>
        <v>#DIV/0!</v>
      </c>
      <c r="AL128" s="1474">
        <f>+COUNTIF(C126:AG127,"休")</f>
        <v>0</v>
      </c>
    </row>
    <row r="129" spans="2:38" s="1486" customFormat="1">
      <c r="B129" s="3485"/>
      <c r="C129" s="3487"/>
      <c r="D129" s="3482"/>
      <c r="E129" s="3482"/>
      <c r="F129" s="3482"/>
      <c r="G129" s="3482"/>
      <c r="H129" s="3482"/>
      <c r="I129" s="3482"/>
      <c r="J129" s="3482"/>
      <c r="K129" s="3482"/>
      <c r="L129" s="3482"/>
      <c r="M129" s="3482"/>
      <c r="N129" s="3482"/>
      <c r="O129" s="3482"/>
      <c r="P129" s="3482"/>
      <c r="Q129" s="3482"/>
      <c r="R129" s="3482"/>
      <c r="S129" s="3482"/>
      <c r="T129" s="3482"/>
      <c r="U129" s="3482"/>
      <c r="V129" s="3482"/>
      <c r="W129" s="3482"/>
      <c r="X129" s="3482"/>
      <c r="Y129" s="3482"/>
      <c r="Z129" s="3482"/>
      <c r="AA129" s="3482"/>
      <c r="AB129" s="3482"/>
      <c r="AC129" s="3482"/>
      <c r="AD129" s="3482"/>
      <c r="AE129" s="3482"/>
      <c r="AF129" s="3482"/>
      <c r="AG129" s="3489"/>
      <c r="AH129" s="1493" t="s">
        <v>1998</v>
      </c>
      <c r="AI129" s="1494" t="str">
        <f>IF(7&gt;AI124,"対象外",IF(AI127&gt;=AI122,"OK","NG"))</f>
        <v>対象外</v>
      </c>
      <c r="AJ129" s="1489" t="str">
        <f>IF(AI129="対象外","←７日間に満たない期間は達成判定の対象外",IF(AI129="NG","←月単位未達成","←月単位達成"))</f>
        <v>←７日間に満たない期間は達成判定の対象外</v>
      </c>
      <c r="AL129" s="1495" t="str">
        <f>IF(7&gt;AI124,"対象外",IF(AL128&gt;=AI122,"OK","NG"))</f>
        <v>対象外</v>
      </c>
    </row>
    <row r="130" spans="2:38" hidden="1">
      <c r="B130" s="1496" t="s">
        <v>2165</v>
      </c>
      <c r="C130" s="1497" t="e">
        <f t="shared" ref="C130:AG130" si="52">IF(AND(DAY(C122)&gt;=22,DAY(C122)&lt;=28,C123="土"),1,0)</f>
        <v>#VALUE!</v>
      </c>
      <c r="D130" s="1497" t="e">
        <f t="shared" si="52"/>
        <v>#VALUE!</v>
      </c>
      <c r="E130" s="1497" t="e">
        <f t="shared" si="52"/>
        <v>#VALUE!</v>
      </c>
      <c r="F130" s="1497" t="e">
        <f t="shared" si="52"/>
        <v>#VALUE!</v>
      </c>
      <c r="G130" s="1497" t="e">
        <f t="shared" si="52"/>
        <v>#VALUE!</v>
      </c>
      <c r="H130" s="1497" t="e">
        <f t="shared" si="52"/>
        <v>#VALUE!</v>
      </c>
      <c r="I130" s="1497" t="e">
        <f t="shared" si="52"/>
        <v>#VALUE!</v>
      </c>
      <c r="J130" s="1497" t="e">
        <f t="shared" si="52"/>
        <v>#VALUE!</v>
      </c>
      <c r="K130" s="1497" t="e">
        <f t="shared" si="52"/>
        <v>#VALUE!</v>
      </c>
      <c r="L130" s="1497" t="e">
        <f t="shared" si="52"/>
        <v>#VALUE!</v>
      </c>
      <c r="M130" s="1497" t="e">
        <f t="shared" si="52"/>
        <v>#VALUE!</v>
      </c>
      <c r="N130" s="1497" t="e">
        <f t="shared" si="52"/>
        <v>#VALUE!</v>
      </c>
      <c r="O130" s="1497" t="e">
        <f t="shared" si="52"/>
        <v>#VALUE!</v>
      </c>
      <c r="P130" s="1497" t="e">
        <f t="shared" si="52"/>
        <v>#VALUE!</v>
      </c>
      <c r="Q130" s="1497" t="e">
        <f t="shared" si="52"/>
        <v>#VALUE!</v>
      </c>
      <c r="R130" s="1497" t="e">
        <f t="shared" si="52"/>
        <v>#VALUE!</v>
      </c>
      <c r="S130" s="1497" t="e">
        <f t="shared" si="52"/>
        <v>#VALUE!</v>
      </c>
      <c r="T130" s="1497" t="e">
        <f t="shared" si="52"/>
        <v>#VALUE!</v>
      </c>
      <c r="U130" s="1497" t="e">
        <f t="shared" si="52"/>
        <v>#VALUE!</v>
      </c>
      <c r="V130" s="1497" t="e">
        <f t="shared" si="52"/>
        <v>#VALUE!</v>
      </c>
      <c r="W130" s="1497" t="e">
        <f t="shared" si="52"/>
        <v>#VALUE!</v>
      </c>
      <c r="X130" s="1497" t="e">
        <f t="shared" si="52"/>
        <v>#VALUE!</v>
      </c>
      <c r="Y130" s="1497" t="e">
        <f t="shared" si="52"/>
        <v>#VALUE!</v>
      </c>
      <c r="Z130" s="1497" t="e">
        <f t="shared" si="52"/>
        <v>#VALUE!</v>
      </c>
      <c r="AA130" s="1497" t="e">
        <f t="shared" si="52"/>
        <v>#VALUE!</v>
      </c>
      <c r="AB130" s="1497" t="e">
        <f t="shared" si="52"/>
        <v>#VALUE!</v>
      </c>
      <c r="AC130" s="1497" t="e">
        <f t="shared" si="52"/>
        <v>#VALUE!</v>
      </c>
      <c r="AD130" s="1497" t="e">
        <f t="shared" si="52"/>
        <v>#VALUE!</v>
      </c>
      <c r="AE130" s="1497" t="e">
        <f t="shared" si="52"/>
        <v>#VALUE!</v>
      </c>
      <c r="AF130" s="1497" t="e">
        <f t="shared" si="52"/>
        <v>#VALUE!</v>
      </c>
      <c r="AG130" s="1497" t="e">
        <f t="shared" si="52"/>
        <v>#VALUE!</v>
      </c>
      <c r="AH130" s="1498" t="s">
        <v>2026</v>
      </c>
      <c r="AI130" s="1499">
        <f>_xlfn.AGGREGATE(9,6,C130:AG130)</f>
        <v>0</v>
      </c>
      <c r="AJ130" s="1489"/>
    </row>
    <row r="131" spans="2:38" hidden="1">
      <c r="B131" s="1496" t="s">
        <v>2166</v>
      </c>
      <c r="C131" s="1500" t="e">
        <f t="shared" ref="C131:AG131" si="53">IF(AND(DAY(C122)&gt;=22,DAY(C122)&lt;=28,C123="土",OR(C128="休",C128="雨")),1,0)</f>
        <v>#VALUE!</v>
      </c>
      <c r="D131" s="1500" t="e">
        <f t="shared" si="53"/>
        <v>#VALUE!</v>
      </c>
      <c r="E131" s="1500" t="e">
        <f t="shared" si="53"/>
        <v>#VALUE!</v>
      </c>
      <c r="F131" s="1500" t="e">
        <f t="shared" si="53"/>
        <v>#VALUE!</v>
      </c>
      <c r="G131" s="1500" t="e">
        <f t="shared" si="53"/>
        <v>#VALUE!</v>
      </c>
      <c r="H131" s="1500" t="e">
        <f t="shared" si="53"/>
        <v>#VALUE!</v>
      </c>
      <c r="I131" s="1500" t="e">
        <f t="shared" si="53"/>
        <v>#VALUE!</v>
      </c>
      <c r="J131" s="1500" t="e">
        <f t="shared" si="53"/>
        <v>#VALUE!</v>
      </c>
      <c r="K131" s="1500" t="e">
        <f t="shared" si="53"/>
        <v>#VALUE!</v>
      </c>
      <c r="L131" s="1500" t="e">
        <f t="shared" si="53"/>
        <v>#VALUE!</v>
      </c>
      <c r="M131" s="1500" t="e">
        <f t="shared" si="53"/>
        <v>#VALUE!</v>
      </c>
      <c r="N131" s="1500" t="e">
        <f t="shared" si="53"/>
        <v>#VALUE!</v>
      </c>
      <c r="O131" s="1500" t="e">
        <f t="shared" si="53"/>
        <v>#VALUE!</v>
      </c>
      <c r="P131" s="1500" t="e">
        <f t="shared" si="53"/>
        <v>#VALUE!</v>
      </c>
      <c r="Q131" s="1500" t="e">
        <f t="shared" si="53"/>
        <v>#VALUE!</v>
      </c>
      <c r="R131" s="1500" t="e">
        <f t="shared" si="53"/>
        <v>#VALUE!</v>
      </c>
      <c r="S131" s="1500" t="e">
        <f t="shared" si="53"/>
        <v>#VALUE!</v>
      </c>
      <c r="T131" s="1500" t="e">
        <f t="shared" si="53"/>
        <v>#VALUE!</v>
      </c>
      <c r="U131" s="1500" t="e">
        <f t="shared" si="53"/>
        <v>#VALUE!</v>
      </c>
      <c r="V131" s="1500" t="e">
        <f t="shared" si="53"/>
        <v>#VALUE!</v>
      </c>
      <c r="W131" s="1500" t="e">
        <f t="shared" si="53"/>
        <v>#VALUE!</v>
      </c>
      <c r="X131" s="1500" t="e">
        <f t="shared" si="53"/>
        <v>#VALUE!</v>
      </c>
      <c r="Y131" s="1500" t="e">
        <f t="shared" si="53"/>
        <v>#VALUE!</v>
      </c>
      <c r="Z131" s="1500" t="e">
        <f t="shared" si="53"/>
        <v>#VALUE!</v>
      </c>
      <c r="AA131" s="1500" t="e">
        <f t="shared" si="53"/>
        <v>#VALUE!</v>
      </c>
      <c r="AB131" s="1500" t="e">
        <f t="shared" si="53"/>
        <v>#VALUE!</v>
      </c>
      <c r="AC131" s="1500" t="e">
        <f t="shared" si="53"/>
        <v>#VALUE!</v>
      </c>
      <c r="AD131" s="1500" t="e">
        <f t="shared" si="53"/>
        <v>#VALUE!</v>
      </c>
      <c r="AE131" s="1500" t="e">
        <f t="shared" si="53"/>
        <v>#VALUE!</v>
      </c>
      <c r="AF131" s="1500" t="e">
        <f t="shared" si="53"/>
        <v>#VALUE!</v>
      </c>
      <c r="AG131" s="1500" t="e">
        <f t="shared" si="53"/>
        <v>#VALUE!</v>
      </c>
      <c r="AH131" s="1501" t="s">
        <v>2027</v>
      </c>
      <c r="AI131" s="1499">
        <f>_xlfn.AGGREGATE(9,6,C131:AG131)</f>
        <v>0</v>
      </c>
      <c r="AJ131" s="1489"/>
    </row>
    <row r="132" spans="2:38" hidden="1">
      <c r="B132" s="1496" t="s">
        <v>2167</v>
      </c>
      <c r="C132" s="1497" t="e">
        <f>IF(AND(DAY(C122)&gt;=8,DAY(C122)&lt;=14,C123="土"),1,0)</f>
        <v>#VALUE!</v>
      </c>
      <c r="D132" s="1497" t="e">
        <f>IF(AND(DAY(D122)&gt;=8,DAY(D122)&lt;=14,D123="土"),1,0)</f>
        <v>#VALUE!</v>
      </c>
      <c r="E132" s="1497" t="e">
        <f t="shared" ref="E132:AG132" si="54">IF(AND(DAY(E122)&gt;=8,DAY(E122)&lt;=14,E123="土"),1,0)</f>
        <v>#VALUE!</v>
      </c>
      <c r="F132" s="1497" t="e">
        <f t="shared" si="54"/>
        <v>#VALUE!</v>
      </c>
      <c r="G132" s="1497" t="e">
        <f t="shared" si="54"/>
        <v>#VALUE!</v>
      </c>
      <c r="H132" s="1497" t="e">
        <f t="shared" si="54"/>
        <v>#VALUE!</v>
      </c>
      <c r="I132" s="1497" t="e">
        <f t="shared" si="54"/>
        <v>#VALUE!</v>
      </c>
      <c r="J132" s="1497" t="e">
        <f t="shared" si="54"/>
        <v>#VALUE!</v>
      </c>
      <c r="K132" s="1497" t="e">
        <f t="shared" si="54"/>
        <v>#VALUE!</v>
      </c>
      <c r="L132" s="1497" t="e">
        <f t="shared" si="54"/>
        <v>#VALUE!</v>
      </c>
      <c r="M132" s="1497" t="e">
        <f t="shared" si="54"/>
        <v>#VALUE!</v>
      </c>
      <c r="N132" s="1497" t="e">
        <f t="shared" si="54"/>
        <v>#VALUE!</v>
      </c>
      <c r="O132" s="1497" t="e">
        <f t="shared" si="54"/>
        <v>#VALUE!</v>
      </c>
      <c r="P132" s="1497" t="e">
        <f t="shared" si="54"/>
        <v>#VALUE!</v>
      </c>
      <c r="Q132" s="1497" t="e">
        <f t="shared" si="54"/>
        <v>#VALUE!</v>
      </c>
      <c r="R132" s="1497" t="e">
        <f t="shared" si="54"/>
        <v>#VALUE!</v>
      </c>
      <c r="S132" s="1497" t="e">
        <f t="shared" si="54"/>
        <v>#VALUE!</v>
      </c>
      <c r="T132" s="1497" t="e">
        <f t="shared" si="54"/>
        <v>#VALUE!</v>
      </c>
      <c r="U132" s="1497" t="e">
        <f t="shared" si="54"/>
        <v>#VALUE!</v>
      </c>
      <c r="V132" s="1497" t="e">
        <f t="shared" si="54"/>
        <v>#VALUE!</v>
      </c>
      <c r="W132" s="1497" t="e">
        <f t="shared" si="54"/>
        <v>#VALUE!</v>
      </c>
      <c r="X132" s="1497" t="e">
        <f t="shared" si="54"/>
        <v>#VALUE!</v>
      </c>
      <c r="Y132" s="1497" t="e">
        <f t="shared" si="54"/>
        <v>#VALUE!</v>
      </c>
      <c r="Z132" s="1497" t="e">
        <f t="shared" si="54"/>
        <v>#VALUE!</v>
      </c>
      <c r="AA132" s="1497" t="e">
        <f t="shared" si="54"/>
        <v>#VALUE!</v>
      </c>
      <c r="AB132" s="1497" t="e">
        <f t="shared" si="54"/>
        <v>#VALUE!</v>
      </c>
      <c r="AC132" s="1497" t="e">
        <f t="shared" si="54"/>
        <v>#VALUE!</v>
      </c>
      <c r="AD132" s="1497" t="e">
        <f t="shared" si="54"/>
        <v>#VALUE!</v>
      </c>
      <c r="AE132" s="1497" t="e">
        <f t="shared" si="54"/>
        <v>#VALUE!</v>
      </c>
      <c r="AF132" s="1497" t="e">
        <f t="shared" si="54"/>
        <v>#VALUE!</v>
      </c>
      <c r="AG132" s="1497" t="e">
        <f t="shared" si="54"/>
        <v>#VALUE!</v>
      </c>
      <c r="AH132" s="1498" t="s">
        <v>2026</v>
      </c>
      <c r="AI132" s="1499">
        <f>_xlfn.AGGREGATE(9,6,C132:AG132)</f>
        <v>0</v>
      </c>
      <c r="AJ132" s="1489"/>
    </row>
    <row r="133" spans="2:38" hidden="1">
      <c r="B133" s="1496" t="s">
        <v>2168</v>
      </c>
      <c r="C133" s="1500" t="e">
        <f>IF(AND(DAY(C122)&gt;=8,DAY(C122)&lt;=14,C123="土",OR(C128="休",C128="雨")),1,0)</f>
        <v>#VALUE!</v>
      </c>
      <c r="D133" s="1500" t="e">
        <f>IF(AND(DAY(D122)&gt;=8,DAY(D122)&lt;=14,D123="土",OR(D128="休",D128="雨")),1,0)</f>
        <v>#VALUE!</v>
      </c>
      <c r="E133" s="1500" t="e">
        <f t="shared" ref="E133:AG133" si="55">IF(AND(DAY(E122)&gt;=8,DAY(E122)&lt;=14,E123="土",OR(E128="休",E128="雨")),1,0)</f>
        <v>#VALUE!</v>
      </c>
      <c r="F133" s="1500" t="e">
        <f t="shared" si="55"/>
        <v>#VALUE!</v>
      </c>
      <c r="G133" s="1500" t="e">
        <f t="shared" si="55"/>
        <v>#VALUE!</v>
      </c>
      <c r="H133" s="1500" t="e">
        <f t="shared" si="55"/>
        <v>#VALUE!</v>
      </c>
      <c r="I133" s="1500" t="e">
        <f t="shared" si="55"/>
        <v>#VALUE!</v>
      </c>
      <c r="J133" s="1500" t="e">
        <f t="shared" si="55"/>
        <v>#VALUE!</v>
      </c>
      <c r="K133" s="1500" t="e">
        <f t="shared" si="55"/>
        <v>#VALUE!</v>
      </c>
      <c r="L133" s="1500" t="e">
        <f t="shared" si="55"/>
        <v>#VALUE!</v>
      </c>
      <c r="M133" s="1500" t="e">
        <f t="shared" si="55"/>
        <v>#VALUE!</v>
      </c>
      <c r="N133" s="1500" t="e">
        <f t="shared" si="55"/>
        <v>#VALUE!</v>
      </c>
      <c r="O133" s="1500" t="e">
        <f t="shared" si="55"/>
        <v>#VALUE!</v>
      </c>
      <c r="P133" s="1500" t="e">
        <f t="shared" si="55"/>
        <v>#VALUE!</v>
      </c>
      <c r="Q133" s="1500" t="e">
        <f t="shared" si="55"/>
        <v>#VALUE!</v>
      </c>
      <c r="R133" s="1500" t="e">
        <f t="shared" si="55"/>
        <v>#VALUE!</v>
      </c>
      <c r="S133" s="1500" t="e">
        <f t="shared" si="55"/>
        <v>#VALUE!</v>
      </c>
      <c r="T133" s="1500" t="e">
        <f t="shared" si="55"/>
        <v>#VALUE!</v>
      </c>
      <c r="U133" s="1500" t="e">
        <f t="shared" si="55"/>
        <v>#VALUE!</v>
      </c>
      <c r="V133" s="1500" t="e">
        <f t="shared" si="55"/>
        <v>#VALUE!</v>
      </c>
      <c r="W133" s="1500" t="e">
        <f t="shared" si="55"/>
        <v>#VALUE!</v>
      </c>
      <c r="X133" s="1500" t="e">
        <f t="shared" si="55"/>
        <v>#VALUE!</v>
      </c>
      <c r="Y133" s="1500" t="e">
        <f t="shared" si="55"/>
        <v>#VALUE!</v>
      </c>
      <c r="Z133" s="1500" t="e">
        <f t="shared" si="55"/>
        <v>#VALUE!</v>
      </c>
      <c r="AA133" s="1500" t="e">
        <f t="shared" si="55"/>
        <v>#VALUE!</v>
      </c>
      <c r="AB133" s="1500" t="e">
        <f t="shared" si="55"/>
        <v>#VALUE!</v>
      </c>
      <c r="AC133" s="1500" t="e">
        <f t="shared" si="55"/>
        <v>#VALUE!</v>
      </c>
      <c r="AD133" s="1500" t="e">
        <f t="shared" si="55"/>
        <v>#VALUE!</v>
      </c>
      <c r="AE133" s="1500" t="e">
        <f t="shared" si="55"/>
        <v>#VALUE!</v>
      </c>
      <c r="AF133" s="1500" t="e">
        <f t="shared" si="55"/>
        <v>#VALUE!</v>
      </c>
      <c r="AG133" s="1500" t="e">
        <f t="shared" si="55"/>
        <v>#VALUE!</v>
      </c>
      <c r="AH133" s="1501" t="s">
        <v>2027</v>
      </c>
      <c r="AI133" s="1499">
        <f>_xlfn.AGGREGATE(9,6,C133:AG133)</f>
        <v>0</v>
      </c>
      <c r="AJ133" s="1489"/>
    </row>
    <row r="134" spans="2:38" s="1486" customFormat="1">
      <c r="B134" s="1510"/>
      <c r="C134" s="1510"/>
      <c r="D134" s="1510"/>
      <c r="E134" s="1510"/>
      <c r="F134" s="1510"/>
      <c r="G134" s="1510"/>
      <c r="H134" s="1510"/>
      <c r="I134" s="1510"/>
      <c r="J134" s="1510"/>
      <c r="K134" s="1510"/>
      <c r="L134" s="1510"/>
      <c r="M134" s="1510"/>
      <c r="N134" s="1510"/>
      <c r="O134" s="1510"/>
      <c r="P134" s="1510"/>
      <c r="Q134" s="1510"/>
      <c r="R134" s="1510"/>
      <c r="S134" s="1510"/>
      <c r="T134" s="1510"/>
      <c r="U134" s="1510"/>
      <c r="V134" s="1510"/>
      <c r="W134" s="1510"/>
      <c r="X134" s="1510"/>
      <c r="Y134" s="1510"/>
      <c r="Z134" s="1510"/>
      <c r="AA134" s="1510"/>
      <c r="AB134" s="1510"/>
      <c r="AC134" s="1510"/>
      <c r="AD134" s="1510"/>
      <c r="AE134" s="1510"/>
      <c r="AF134" s="1510"/>
      <c r="AG134" s="1510"/>
      <c r="AI134" s="1510"/>
      <c r="AL134" s="1509"/>
    </row>
    <row r="135" spans="2:38" hidden="1">
      <c r="C135" s="1453" t="e">
        <f>YEAR(C138)</f>
        <v>#VALUE!</v>
      </c>
      <c r="D135" s="1453" t="e">
        <f>MONTH(C138)</f>
        <v>#VALUE!</v>
      </c>
    </row>
    <row r="136" spans="2:38">
      <c r="B136" s="1458" t="s">
        <v>1986</v>
      </c>
      <c r="C136" s="3490" t="e">
        <f>C138</f>
        <v>#VALUE!</v>
      </c>
      <c r="D136" s="3452"/>
      <c r="E136" s="3452"/>
      <c r="F136" s="3452"/>
      <c r="G136" s="3452"/>
      <c r="H136" s="3452"/>
      <c r="I136" s="3452"/>
      <c r="J136" s="3452"/>
      <c r="K136" s="3452"/>
      <c r="L136" s="3452"/>
      <c r="M136" s="3452"/>
      <c r="N136" s="3452"/>
      <c r="O136" s="3452"/>
      <c r="P136" s="3452"/>
      <c r="Q136" s="3452"/>
      <c r="R136" s="3452"/>
      <c r="S136" s="3452"/>
      <c r="T136" s="3452"/>
      <c r="U136" s="3452"/>
      <c r="V136" s="3452"/>
      <c r="W136" s="3452"/>
      <c r="X136" s="3452"/>
      <c r="Y136" s="3452"/>
      <c r="Z136" s="3452"/>
      <c r="AA136" s="3452"/>
      <c r="AB136" s="3452"/>
      <c r="AC136" s="3452"/>
      <c r="AD136" s="3452"/>
      <c r="AE136" s="3452"/>
      <c r="AF136" s="3452"/>
      <c r="AG136" s="3452"/>
      <c r="AH136" s="3452"/>
      <c r="AI136" s="3453"/>
    </row>
    <row r="137" spans="2:38" hidden="1">
      <c r="B137" s="1503"/>
      <c r="C137" s="1482" t="e">
        <f>DATE($C135,$D135,1)</f>
        <v>#VALUE!</v>
      </c>
      <c r="D137" s="1482" t="e">
        <f t="shared" ref="D137:AG137" si="56">C137+1</f>
        <v>#VALUE!</v>
      </c>
      <c r="E137" s="1482" t="e">
        <f t="shared" si="56"/>
        <v>#VALUE!</v>
      </c>
      <c r="F137" s="1482" t="e">
        <f t="shared" si="56"/>
        <v>#VALUE!</v>
      </c>
      <c r="G137" s="1482" t="e">
        <f t="shared" si="56"/>
        <v>#VALUE!</v>
      </c>
      <c r="H137" s="1482" t="e">
        <f t="shared" si="56"/>
        <v>#VALUE!</v>
      </c>
      <c r="I137" s="1482" t="e">
        <f t="shared" si="56"/>
        <v>#VALUE!</v>
      </c>
      <c r="J137" s="1482" t="e">
        <f t="shared" si="56"/>
        <v>#VALUE!</v>
      </c>
      <c r="K137" s="1482" t="e">
        <f t="shared" si="56"/>
        <v>#VALUE!</v>
      </c>
      <c r="L137" s="1482" t="e">
        <f t="shared" si="56"/>
        <v>#VALUE!</v>
      </c>
      <c r="M137" s="1482" t="e">
        <f t="shared" si="56"/>
        <v>#VALUE!</v>
      </c>
      <c r="N137" s="1482" t="e">
        <f t="shared" si="56"/>
        <v>#VALUE!</v>
      </c>
      <c r="O137" s="1482" t="e">
        <f t="shared" si="56"/>
        <v>#VALUE!</v>
      </c>
      <c r="P137" s="1482" t="e">
        <f t="shared" si="56"/>
        <v>#VALUE!</v>
      </c>
      <c r="Q137" s="1482" t="e">
        <f t="shared" si="56"/>
        <v>#VALUE!</v>
      </c>
      <c r="R137" s="1482" t="e">
        <f t="shared" si="56"/>
        <v>#VALUE!</v>
      </c>
      <c r="S137" s="1482" t="e">
        <f t="shared" si="56"/>
        <v>#VALUE!</v>
      </c>
      <c r="T137" s="1482" t="e">
        <f t="shared" si="56"/>
        <v>#VALUE!</v>
      </c>
      <c r="U137" s="1482" t="e">
        <f t="shared" si="56"/>
        <v>#VALUE!</v>
      </c>
      <c r="V137" s="1482" t="e">
        <f t="shared" si="56"/>
        <v>#VALUE!</v>
      </c>
      <c r="W137" s="1482" t="e">
        <f t="shared" si="56"/>
        <v>#VALUE!</v>
      </c>
      <c r="X137" s="1482" t="e">
        <f t="shared" si="56"/>
        <v>#VALUE!</v>
      </c>
      <c r="Y137" s="1482" t="e">
        <f t="shared" si="56"/>
        <v>#VALUE!</v>
      </c>
      <c r="Z137" s="1482" t="e">
        <f t="shared" si="56"/>
        <v>#VALUE!</v>
      </c>
      <c r="AA137" s="1482" t="e">
        <f t="shared" si="56"/>
        <v>#VALUE!</v>
      </c>
      <c r="AB137" s="1482" t="e">
        <f t="shared" si="56"/>
        <v>#VALUE!</v>
      </c>
      <c r="AC137" s="1482" t="e">
        <f t="shared" si="56"/>
        <v>#VALUE!</v>
      </c>
      <c r="AD137" s="1482" t="e">
        <f t="shared" si="56"/>
        <v>#VALUE!</v>
      </c>
      <c r="AE137" s="1482" t="e">
        <f t="shared" si="56"/>
        <v>#VALUE!</v>
      </c>
      <c r="AF137" s="1482" t="e">
        <f t="shared" si="56"/>
        <v>#VALUE!</v>
      </c>
      <c r="AG137" s="1482" t="e">
        <f t="shared" si="56"/>
        <v>#VALUE!</v>
      </c>
      <c r="AH137" s="1504"/>
      <c r="AI137" s="1505"/>
    </row>
    <row r="138" spans="2:38">
      <c r="B138" s="1506" t="s">
        <v>1990</v>
      </c>
      <c r="C138" s="1507" t="e">
        <f>IF(EDATE(C121,1)&gt;$G$5,"",EDATE(C121,1))</f>
        <v>#VALUE!</v>
      </c>
      <c r="D138" s="1482" t="e">
        <f t="shared" ref="D138:AG138" si="57">IF(D137&gt;$G$5,"",IF(C138=EOMONTH(DATE($C135,$D135,1),0),"",IF(C138="","",C138+1)))</f>
        <v>#VALUE!</v>
      </c>
      <c r="E138" s="1482" t="e">
        <f t="shared" si="57"/>
        <v>#VALUE!</v>
      </c>
      <c r="F138" s="1482" t="e">
        <f t="shared" si="57"/>
        <v>#VALUE!</v>
      </c>
      <c r="G138" s="1482" t="e">
        <f t="shared" si="57"/>
        <v>#VALUE!</v>
      </c>
      <c r="H138" s="1482" t="e">
        <f t="shared" si="57"/>
        <v>#VALUE!</v>
      </c>
      <c r="I138" s="1482" t="e">
        <f t="shared" si="57"/>
        <v>#VALUE!</v>
      </c>
      <c r="J138" s="1482" t="e">
        <f t="shared" si="57"/>
        <v>#VALUE!</v>
      </c>
      <c r="K138" s="1482" t="e">
        <f t="shared" si="57"/>
        <v>#VALUE!</v>
      </c>
      <c r="L138" s="1482" t="e">
        <f t="shared" si="57"/>
        <v>#VALUE!</v>
      </c>
      <c r="M138" s="1482" t="e">
        <f t="shared" si="57"/>
        <v>#VALUE!</v>
      </c>
      <c r="N138" s="1482" t="e">
        <f t="shared" si="57"/>
        <v>#VALUE!</v>
      </c>
      <c r="O138" s="1482" t="e">
        <f t="shared" si="57"/>
        <v>#VALUE!</v>
      </c>
      <c r="P138" s="1482" t="e">
        <f t="shared" si="57"/>
        <v>#VALUE!</v>
      </c>
      <c r="Q138" s="1482" t="e">
        <f t="shared" si="57"/>
        <v>#VALUE!</v>
      </c>
      <c r="R138" s="1482" t="e">
        <f t="shared" si="57"/>
        <v>#VALUE!</v>
      </c>
      <c r="S138" s="1482" t="e">
        <f t="shared" si="57"/>
        <v>#VALUE!</v>
      </c>
      <c r="T138" s="1482" t="e">
        <f t="shared" si="57"/>
        <v>#VALUE!</v>
      </c>
      <c r="U138" s="1482" t="e">
        <f t="shared" si="57"/>
        <v>#VALUE!</v>
      </c>
      <c r="V138" s="1482" t="e">
        <f t="shared" si="57"/>
        <v>#VALUE!</v>
      </c>
      <c r="W138" s="1482" t="e">
        <f t="shared" si="57"/>
        <v>#VALUE!</v>
      </c>
      <c r="X138" s="1482" t="e">
        <f t="shared" si="57"/>
        <v>#VALUE!</v>
      </c>
      <c r="Y138" s="1482" t="e">
        <f t="shared" si="57"/>
        <v>#VALUE!</v>
      </c>
      <c r="Z138" s="1482" t="e">
        <f t="shared" si="57"/>
        <v>#VALUE!</v>
      </c>
      <c r="AA138" s="1482" t="e">
        <f t="shared" si="57"/>
        <v>#VALUE!</v>
      </c>
      <c r="AB138" s="1482" t="e">
        <f t="shared" si="57"/>
        <v>#VALUE!</v>
      </c>
      <c r="AC138" s="1482" t="e">
        <f t="shared" si="57"/>
        <v>#VALUE!</v>
      </c>
      <c r="AD138" s="1482" t="e">
        <f t="shared" si="57"/>
        <v>#VALUE!</v>
      </c>
      <c r="AE138" s="1482" t="e">
        <f t="shared" si="57"/>
        <v>#VALUE!</v>
      </c>
      <c r="AF138" s="1482" t="e">
        <f t="shared" si="57"/>
        <v>#VALUE!</v>
      </c>
      <c r="AG138" s="1482" t="e">
        <f t="shared" si="57"/>
        <v>#VALUE!</v>
      </c>
      <c r="AH138" s="1483" t="s">
        <v>2024</v>
      </c>
      <c r="AI138" s="1484">
        <f>+COUNTIFS(C139:AG139,"土",C140:AG140,"")+COUNTIFS(C139:AG139,"日",C140:AG140,"")</f>
        <v>0</v>
      </c>
    </row>
    <row r="139" spans="2:38" s="1486" customFormat="1">
      <c r="B139" s="1508" t="s">
        <v>846</v>
      </c>
      <c r="C139" s="1485" t="str">
        <f>IFERROR(TEXT(WEEKDAY(+C138),"aaa"),"")</f>
        <v/>
      </c>
      <c r="D139" s="1485" t="str">
        <f t="shared" ref="D139:AG139" si="58">IFERROR(TEXT(WEEKDAY(+D138),"aaa"),"")</f>
        <v/>
      </c>
      <c r="E139" s="1485" t="str">
        <f t="shared" si="58"/>
        <v/>
      </c>
      <c r="F139" s="1485" t="str">
        <f t="shared" si="58"/>
        <v/>
      </c>
      <c r="G139" s="1485" t="str">
        <f t="shared" si="58"/>
        <v/>
      </c>
      <c r="H139" s="1485" t="str">
        <f t="shared" si="58"/>
        <v/>
      </c>
      <c r="I139" s="1485" t="str">
        <f t="shared" si="58"/>
        <v/>
      </c>
      <c r="J139" s="1485" t="str">
        <f t="shared" si="58"/>
        <v/>
      </c>
      <c r="K139" s="1485" t="str">
        <f t="shared" si="58"/>
        <v/>
      </c>
      <c r="L139" s="1485" t="str">
        <f t="shared" si="58"/>
        <v/>
      </c>
      <c r="M139" s="1485" t="str">
        <f t="shared" si="58"/>
        <v/>
      </c>
      <c r="N139" s="1485" t="str">
        <f t="shared" si="58"/>
        <v/>
      </c>
      <c r="O139" s="1485" t="str">
        <f t="shared" si="58"/>
        <v/>
      </c>
      <c r="P139" s="1485" t="str">
        <f t="shared" si="58"/>
        <v/>
      </c>
      <c r="Q139" s="1485" t="str">
        <f t="shared" si="58"/>
        <v/>
      </c>
      <c r="R139" s="1485" t="str">
        <f t="shared" si="58"/>
        <v/>
      </c>
      <c r="S139" s="1485" t="str">
        <f t="shared" si="58"/>
        <v/>
      </c>
      <c r="T139" s="1485" t="str">
        <f t="shared" si="58"/>
        <v/>
      </c>
      <c r="U139" s="1485" t="str">
        <f t="shared" si="58"/>
        <v/>
      </c>
      <c r="V139" s="1485" t="str">
        <f t="shared" si="58"/>
        <v/>
      </c>
      <c r="W139" s="1485" t="str">
        <f t="shared" si="58"/>
        <v/>
      </c>
      <c r="X139" s="1485" t="str">
        <f t="shared" si="58"/>
        <v/>
      </c>
      <c r="Y139" s="1485" t="str">
        <f t="shared" si="58"/>
        <v/>
      </c>
      <c r="Z139" s="1485" t="str">
        <f t="shared" si="58"/>
        <v/>
      </c>
      <c r="AA139" s="1485" t="str">
        <f t="shared" si="58"/>
        <v/>
      </c>
      <c r="AB139" s="1485" t="str">
        <f t="shared" si="58"/>
        <v/>
      </c>
      <c r="AC139" s="1485" t="str">
        <f t="shared" si="58"/>
        <v/>
      </c>
      <c r="AD139" s="1485" t="str">
        <f t="shared" si="58"/>
        <v/>
      </c>
      <c r="AE139" s="1485" t="str">
        <f t="shared" si="58"/>
        <v/>
      </c>
      <c r="AF139" s="1485" t="str">
        <f t="shared" si="58"/>
        <v/>
      </c>
      <c r="AG139" s="1485" t="str">
        <f t="shared" si="58"/>
        <v/>
      </c>
      <c r="AH139" s="1483" t="s">
        <v>2025</v>
      </c>
      <c r="AI139" s="1484">
        <f>+COUNTIF(C140:AG140,"夏休")+COUNTIF(C140:AG140,"冬休")+COUNTIF(C140:AG140,"中止")</f>
        <v>0</v>
      </c>
      <c r="AL139" s="1509"/>
    </row>
    <row r="140" spans="2:38" s="1486" customFormat="1" ht="13.5" customHeight="1">
      <c r="B140" s="3454" t="s">
        <v>1994</v>
      </c>
      <c r="C140" s="3456"/>
      <c r="D140" s="3451"/>
      <c r="E140" s="3451"/>
      <c r="F140" s="3451"/>
      <c r="G140" s="3451"/>
      <c r="H140" s="3451"/>
      <c r="I140" s="3451"/>
      <c r="J140" s="3451"/>
      <c r="K140" s="3451"/>
      <c r="L140" s="3451"/>
      <c r="M140" s="3451"/>
      <c r="N140" s="3451"/>
      <c r="O140" s="3451"/>
      <c r="P140" s="3451"/>
      <c r="Q140" s="3451"/>
      <c r="R140" s="3451"/>
      <c r="S140" s="3451"/>
      <c r="T140" s="3451"/>
      <c r="U140" s="3451"/>
      <c r="V140" s="3451"/>
      <c r="W140" s="3451"/>
      <c r="X140" s="3451"/>
      <c r="Y140" s="3451"/>
      <c r="Z140" s="3451"/>
      <c r="AA140" s="3451"/>
      <c r="AB140" s="3451"/>
      <c r="AC140" s="3451"/>
      <c r="AD140" s="3451"/>
      <c r="AE140" s="3451"/>
      <c r="AF140" s="3451"/>
      <c r="AG140" s="3478"/>
      <c r="AH140" s="1487" t="s">
        <v>847</v>
      </c>
      <c r="AI140" s="1488">
        <f>COUNT(C138:AG138)-AI139</f>
        <v>0</v>
      </c>
      <c r="AL140" s="1509"/>
    </row>
    <row r="141" spans="2:38" s="1486" customFormat="1" ht="13.5" customHeight="1">
      <c r="B141" s="3455"/>
      <c r="C141" s="3456"/>
      <c r="D141" s="3451"/>
      <c r="E141" s="3451"/>
      <c r="F141" s="3451"/>
      <c r="G141" s="3451"/>
      <c r="H141" s="3451"/>
      <c r="I141" s="3451"/>
      <c r="J141" s="3451"/>
      <c r="K141" s="3451"/>
      <c r="L141" s="3451"/>
      <c r="M141" s="3451"/>
      <c r="N141" s="3451"/>
      <c r="O141" s="3451"/>
      <c r="P141" s="3451"/>
      <c r="Q141" s="3451"/>
      <c r="R141" s="3451"/>
      <c r="S141" s="3451"/>
      <c r="T141" s="3451"/>
      <c r="U141" s="3451"/>
      <c r="V141" s="3451"/>
      <c r="W141" s="3451"/>
      <c r="X141" s="3451"/>
      <c r="Y141" s="3451"/>
      <c r="Z141" s="3451"/>
      <c r="AA141" s="3451"/>
      <c r="AB141" s="3451"/>
      <c r="AC141" s="3451"/>
      <c r="AD141" s="3451"/>
      <c r="AE141" s="3451"/>
      <c r="AF141" s="3451"/>
      <c r="AG141" s="3478"/>
      <c r="AH141" s="1487" t="s">
        <v>848</v>
      </c>
      <c r="AI141" s="1488">
        <f>+COUNTIF(C142:AG143,"休")</f>
        <v>0</v>
      </c>
      <c r="AJ141" s="1489" t="e">
        <f>IF(AI142&gt;0.285,"",IF(AI141&lt;AI138,"←計画日数が足りません",""))</f>
        <v>#DIV/0!</v>
      </c>
      <c r="AL141" s="1509"/>
    </row>
    <row r="142" spans="2:38" s="1486" customFormat="1" ht="13.5" customHeight="1">
      <c r="B142" s="3479" t="s">
        <v>841</v>
      </c>
      <c r="C142" s="3477"/>
      <c r="D142" s="3477"/>
      <c r="E142" s="3477"/>
      <c r="F142" s="3477"/>
      <c r="G142" s="3477"/>
      <c r="H142" s="3477"/>
      <c r="I142" s="3481"/>
      <c r="J142" s="3477"/>
      <c r="K142" s="3477"/>
      <c r="L142" s="3477"/>
      <c r="M142" s="3477"/>
      <c r="N142" s="3477"/>
      <c r="O142" s="3477"/>
      <c r="P142" s="3481"/>
      <c r="Q142" s="3477"/>
      <c r="R142" s="3477"/>
      <c r="S142" s="3477"/>
      <c r="T142" s="3477"/>
      <c r="U142" s="3477"/>
      <c r="V142" s="3477"/>
      <c r="W142" s="3481"/>
      <c r="X142" s="3477"/>
      <c r="Y142" s="3477"/>
      <c r="Z142" s="3477"/>
      <c r="AA142" s="3477"/>
      <c r="AB142" s="3477"/>
      <c r="AC142" s="3477"/>
      <c r="AD142" s="3481"/>
      <c r="AE142" s="3477"/>
      <c r="AF142" s="3477"/>
      <c r="AG142" s="3483"/>
      <c r="AH142" s="1487" t="s">
        <v>849</v>
      </c>
      <c r="AI142" s="1490" t="e">
        <f>+AI141/AI140</f>
        <v>#DIV/0!</v>
      </c>
      <c r="AL142" s="1509"/>
    </row>
    <row r="143" spans="2:38" s="1486" customFormat="1">
      <c r="B143" s="3479"/>
      <c r="C143" s="3477"/>
      <c r="D143" s="3477"/>
      <c r="E143" s="3477"/>
      <c r="F143" s="3477"/>
      <c r="G143" s="3477"/>
      <c r="H143" s="3477"/>
      <c r="I143" s="3481"/>
      <c r="J143" s="3477"/>
      <c r="K143" s="3477"/>
      <c r="L143" s="3477"/>
      <c r="M143" s="3477"/>
      <c r="N143" s="3477"/>
      <c r="O143" s="3477"/>
      <c r="P143" s="3481"/>
      <c r="Q143" s="3477"/>
      <c r="R143" s="3477"/>
      <c r="S143" s="3477"/>
      <c r="T143" s="3477"/>
      <c r="U143" s="3477"/>
      <c r="V143" s="3477"/>
      <c r="W143" s="3481"/>
      <c r="X143" s="3477"/>
      <c r="Y143" s="3477"/>
      <c r="Z143" s="3477"/>
      <c r="AA143" s="3477"/>
      <c r="AB143" s="3477"/>
      <c r="AC143" s="3477"/>
      <c r="AD143" s="3481"/>
      <c r="AE143" s="3477"/>
      <c r="AF143" s="3477"/>
      <c r="AG143" s="3483"/>
      <c r="AH143" s="1487" t="s">
        <v>838</v>
      </c>
      <c r="AI143" s="1488">
        <f>+COUNTA(C144:AG145)</f>
        <v>0</v>
      </c>
      <c r="AL143" s="1509"/>
    </row>
    <row r="144" spans="2:38" s="1486" customFormat="1">
      <c r="B144" s="3484" t="s">
        <v>843</v>
      </c>
      <c r="C144" s="3481"/>
      <c r="D144" s="3481"/>
      <c r="E144" s="3481"/>
      <c r="F144" s="3481"/>
      <c r="G144" s="3481"/>
      <c r="H144" s="3481"/>
      <c r="I144" s="3492"/>
      <c r="J144" s="3481"/>
      <c r="K144" s="3481"/>
      <c r="L144" s="3481"/>
      <c r="M144" s="3481"/>
      <c r="N144" s="3481"/>
      <c r="O144" s="3481"/>
      <c r="P144" s="3492"/>
      <c r="Q144" s="3481"/>
      <c r="R144" s="3481"/>
      <c r="S144" s="3481"/>
      <c r="T144" s="3481"/>
      <c r="U144" s="3481"/>
      <c r="V144" s="3481"/>
      <c r="W144" s="3492"/>
      <c r="X144" s="3481"/>
      <c r="Y144" s="3481"/>
      <c r="Z144" s="3481"/>
      <c r="AA144" s="3481"/>
      <c r="AB144" s="3481"/>
      <c r="AC144" s="3481"/>
      <c r="AD144" s="3492"/>
      <c r="AE144" s="3481"/>
      <c r="AF144" s="3481"/>
      <c r="AG144" s="3488"/>
      <c r="AH144" s="1491" t="s">
        <v>850</v>
      </c>
      <c r="AI144" s="1492" t="e">
        <f>+AI143/AI140</f>
        <v>#DIV/0!</v>
      </c>
      <c r="AL144" s="1474">
        <f>+COUNTIF(C142:AG143,"休")</f>
        <v>0</v>
      </c>
    </row>
    <row r="145" spans="2:38" s="1486" customFormat="1">
      <c r="B145" s="3485"/>
      <c r="C145" s="3482"/>
      <c r="D145" s="3482"/>
      <c r="E145" s="3482"/>
      <c r="F145" s="3482"/>
      <c r="G145" s="3482"/>
      <c r="H145" s="3482"/>
      <c r="I145" s="3482"/>
      <c r="J145" s="3482"/>
      <c r="K145" s="3482"/>
      <c r="L145" s="3482"/>
      <c r="M145" s="3482"/>
      <c r="N145" s="3482"/>
      <c r="O145" s="3482"/>
      <c r="P145" s="3482"/>
      <c r="Q145" s="3482"/>
      <c r="R145" s="3482"/>
      <c r="S145" s="3482"/>
      <c r="T145" s="3482"/>
      <c r="U145" s="3482"/>
      <c r="V145" s="3482"/>
      <c r="W145" s="3482"/>
      <c r="X145" s="3482"/>
      <c r="Y145" s="3482"/>
      <c r="Z145" s="3482"/>
      <c r="AA145" s="3482"/>
      <c r="AB145" s="3482"/>
      <c r="AC145" s="3482"/>
      <c r="AD145" s="3482"/>
      <c r="AE145" s="3482"/>
      <c r="AF145" s="3482"/>
      <c r="AG145" s="3489"/>
      <c r="AH145" s="1493" t="s">
        <v>1998</v>
      </c>
      <c r="AI145" s="1494" t="str">
        <f>IF(7&gt;AI140,"対象外",IF(AI143&gt;=AI138,"OK","NG"))</f>
        <v>対象外</v>
      </c>
      <c r="AJ145" s="1489" t="str">
        <f>IF(AI145="対象外","←７日間に満たない期間は達成判定の対象外",IF(AI145="NG","←月単位未達成","←月単位達成"))</f>
        <v>←７日間に満たない期間は達成判定の対象外</v>
      </c>
      <c r="AL145" s="1495" t="str">
        <f>IF(7&gt;AI140,"対象外",IF(AL144&gt;=AI138,"OK","NG"))</f>
        <v>対象外</v>
      </c>
    </row>
    <row r="146" spans="2:38" hidden="1">
      <c r="B146" s="1496" t="s">
        <v>2165</v>
      </c>
      <c r="C146" s="1497" t="e">
        <f t="shared" ref="C146:AG146" si="59">IF(AND(DAY(C138)&gt;=22,DAY(C138)&lt;=28,C139="土"),1,0)</f>
        <v>#VALUE!</v>
      </c>
      <c r="D146" s="1497" t="e">
        <f t="shared" si="59"/>
        <v>#VALUE!</v>
      </c>
      <c r="E146" s="1497" t="e">
        <f t="shared" si="59"/>
        <v>#VALUE!</v>
      </c>
      <c r="F146" s="1497" t="e">
        <f t="shared" si="59"/>
        <v>#VALUE!</v>
      </c>
      <c r="G146" s="1497" t="e">
        <f t="shared" si="59"/>
        <v>#VALUE!</v>
      </c>
      <c r="H146" s="1497" t="e">
        <f t="shared" si="59"/>
        <v>#VALUE!</v>
      </c>
      <c r="I146" s="1497" t="e">
        <f t="shared" si="59"/>
        <v>#VALUE!</v>
      </c>
      <c r="J146" s="1497" t="e">
        <f t="shared" si="59"/>
        <v>#VALUE!</v>
      </c>
      <c r="K146" s="1497" t="e">
        <f t="shared" si="59"/>
        <v>#VALUE!</v>
      </c>
      <c r="L146" s="1497" t="e">
        <f t="shared" si="59"/>
        <v>#VALUE!</v>
      </c>
      <c r="M146" s="1497" t="e">
        <f t="shared" si="59"/>
        <v>#VALUE!</v>
      </c>
      <c r="N146" s="1497" t="e">
        <f t="shared" si="59"/>
        <v>#VALUE!</v>
      </c>
      <c r="O146" s="1497" t="e">
        <f t="shared" si="59"/>
        <v>#VALUE!</v>
      </c>
      <c r="P146" s="1497" t="e">
        <f t="shared" si="59"/>
        <v>#VALUE!</v>
      </c>
      <c r="Q146" s="1497" t="e">
        <f t="shared" si="59"/>
        <v>#VALUE!</v>
      </c>
      <c r="R146" s="1497" t="e">
        <f t="shared" si="59"/>
        <v>#VALUE!</v>
      </c>
      <c r="S146" s="1497" t="e">
        <f t="shared" si="59"/>
        <v>#VALUE!</v>
      </c>
      <c r="T146" s="1497" t="e">
        <f t="shared" si="59"/>
        <v>#VALUE!</v>
      </c>
      <c r="U146" s="1497" t="e">
        <f t="shared" si="59"/>
        <v>#VALUE!</v>
      </c>
      <c r="V146" s="1497" t="e">
        <f t="shared" si="59"/>
        <v>#VALUE!</v>
      </c>
      <c r="W146" s="1497" t="e">
        <f t="shared" si="59"/>
        <v>#VALUE!</v>
      </c>
      <c r="X146" s="1497" t="e">
        <f t="shared" si="59"/>
        <v>#VALUE!</v>
      </c>
      <c r="Y146" s="1497" t="e">
        <f t="shared" si="59"/>
        <v>#VALUE!</v>
      </c>
      <c r="Z146" s="1497" t="e">
        <f t="shared" si="59"/>
        <v>#VALUE!</v>
      </c>
      <c r="AA146" s="1497" t="e">
        <f t="shared" si="59"/>
        <v>#VALUE!</v>
      </c>
      <c r="AB146" s="1497" t="e">
        <f t="shared" si="59"/>
        <v>#VALUE!</v>
      </c>
      <c r="AC146" s="1497" t="e">
        <f t="shared" si="59"/>
        <v>#VALUE!</v>
      </c>
      <c r="AD146" s="1497" t="e">
        <f t="shared" si="59"/>
        <v>#VALUE!</v>
      </c>
      <c r="AE146" s="1497" t="e">
        <f t="shared" si="59"/>
        <v>#VALUE!</v>
      </c>
      <c r="AF146" s="1497" t="e">
        <f t="shared" si="59"/>
        <v>#VALUE!</v>
      </c>
      <c r="AG146" s="1497" t="e">
        <f t="shared" si="59"/>
        <v>#VALUE!</v>
      </c>
      <c r="AH146" s="1498" t="s">
        <v>2026</v>
      </c>
      <c r="AI146" s="1499">
        <f>_xlfn.AGGREGATE(9,6,C146:AG146)</f>
        <v>0</v>
      </c>
      <c r="AJ146" s="1489"/>
    </row>
    <row r="147" spans="2:38" hidden="1">
      <c r="B147" s="1496" t="s">
        <v>2166</v>
      </c>
      <c r="C147" s="1500" t="e">
        <f t="shared" ref="C147:AG147" si="60">IF(AND(DAY(C138)&gt;=22,DAY(C138)&lt;=28,C139="土",OR(C144="休",C144="雨")),1,0)</f>
        <v>#VALUE!</v>
      </c>
      <c r="D147" s="1500" t="e">
        <f t="shared" si="60"/>
        <v>#VALUE!</v>
      </c>
      <c r="E147" s="1500" t="e">
        <f t="shared" si="60"/>
        <v>#VALUE!</v>
      </c>
      <c r="F147" s="1500" t="e">
        <f t="shared" si="60"/>
        <v>#VALUE!</v>
      </c>
      <c r="G147" s="1500" t="e">
        <f t="shared" si="60"/>
        <v>#VALUE!</v>
      </c>
      <c r="H147" s="1500" t="e">
        <f t="shared" si="60"/>
        <v>#VALUE!</v>
      </c>
      <c r="I147" s="1500" t="e">
        <f t="shared" si="60"/>
        <v>#VALUE!</v>
      </c>
      <c r="J147" s="1500" t="e">
        <f t="shared" si="60"/>
        <v>#VALUE!</v>
      </c>
      <c r="K147" s="1500" t="e">
        <f t="shared" si="60"/>
        <v>#VALUE!</v>
      </c>
      <c r="L147" s="1500" t="e">
        <f t="shared" si="60"/>
        <v>#VALUE!</v>
      </c>
      <c r="M147" s="1500" t="e">
        <f t="shared" si="60"/>
        <v>#VALUE!</v>
      </c>
      <c r="N147" s="1500" t="e">
        <f t="shared" si="60"/>
        <v>#VALUE!</v>
      </c>
      <c r="O147" s="1500" t="e">
        <f t="shared" si="60"/>
        <v>#VALUE!</v>
      </c>
      <c r="P147" s="1500" t="e">
        <f t="shared" si="60"/>
        <v>#VALUE!</v>
      </c>
      <c r="Q147" s="1500" t="e">
        <f t="shared" si="60"/>
        <v>#VALUE!</v>
      </c>
      <c r="R147" s="1500" t="e">
        <f t="shared" si="60"/>
        <v>#VALUE!</v>
      </c>
      <c r="S147" s="1500" t="e">
        <f t="shared" si="60"/>
        <v>#VALUE!</v>
      </c>
      <c r="T147" s="1500" t="e">
        <f t="shared" si="60"/>
        <v>#VALUE!</v>
      </c>
      <c r="U147" s="1500" t="e">
        <f t="shared" si="60"/>
        <v>#VALUE!</v>
      </c>
      <c r="V147" s="1500" t="e">
        <f t="shared" si="60"/>
        <v>#VALUE!</v>
      </c>
      <c r="W147" s="1500" t="e">
        <f t="shared" si="60"/>
        <v>#VALUE!</v>
      </c>
      <c r="X147" s="1500" t="e">
        <f t="shared" si="60"/>
        <v>#VALUE!</v>
      </c>
      <c r="Y147" s="1500" t="e">
        <f t="shared" si="60"/>
        <v>#VALUE!</v>
      </c>
      <c r="Z147" s="1500" t="e">
        <f t="shared" si="60"/>
        <v>#VALUE!</v>
      </c>
      <c r="AA147" s="1500" t="e">
        <f t="shared" si="60"/>
        <v>#VALUE!</v>
      </c>
      <c r="AB147" s="1500" t="e">
        <f t="shared" si="60"/>
        <v>#VALUE!</v>
      </c>
      <c r="AC147" s="1500" t="e">
        <f t="shared" si="60"/>
        <v>#VALUE!</v>
      </c>
      <c r="AD147" s="1500" t="e">
        <f t="shared" si="60"/>
        <v>#VALUE!</v>
      </c>
      <c r="AE147" s="1500" t="e">
        <f>IF(AND(DAY(AE138)&gt;=22,DAY(AE138)&lt;=28,AE139="土",OR(AE144="休",AE144="雨")),1,0)</f>
        <v>#VALUE!</v>
      </c>
      <c r="AF147" s="1500" t="e">
        <f t="shared" si="60"/>
        <v>#VALUE!</v>
      </c>
      <c r="AG147" s="1500" t="e">
        <f t="shared" si="60"/>
        <v>#VALUE!</v>
      </c>
      <c r="AH147" s="1501" t="s">
        <v>2027</v>
      </c>
      <c r="AI147" s="1499">
        <f>_xlfn.AGGREGATE(9,6,C147:AG147)</f>
        <v>0</v>
      </c>
      <c r="AJ147" s="1489"/>
    </row>
    <row r="148" spans="2:38" hidden="1">
      <c r="B148" s="1496" t="s">
        <v>2167</v>
      </c>
      <c r="C148" s="1497" t="e">
        <f>IF(AND(DAY(C138)&gt;=8,DAY(C138)&lt;=14,C139="土"),1,0)</f>
        <v>#VALUE!</v>
      </c>
      <c r="D148" s="1497" t="e">
        <f>IF(AND(DAY(D138)&gt;=8,DAY(D138)&lt;=14,D139="土"),1,0)</f>
        <v>#VALUE!</v>
      </c>
      <c r="E148" s="1497" t="e">
        <f t="shared" ref="E148:AG148" si="61">IF(AND(DAY(E138)&gt;=8,DAY(E138)&lt;=14,E139="土"),1,0)</f>
        <v>#VALUE!</v>
      </c>
      <c r="F148" s="1497" t="e">
        <f t="shared" si="61"/>
        <v>#VALUE!</v>
      </c>
      <c r="G148" s="1497" t="e">
        <f t="shared" si="61"/>
        <v>#VALUE!</v>
      </c>
      <c r="H148" s="1497" t="e">
        <f t="shared" si="61"/>
        <v>#VALUE!</v>
      </c>
      <c r="I148" s="1497" t="e">
        <f t="shared" si="61"/>
        <v>#VALUE!</v>
      </c>
      <c r="J148" s="1497" t="e">
        <f t="shared" si="61"/>
        <v>#VALUE!</v>
      </c>
      <c r="K148" s="1497" t="e">
        <f t="shared" si="61"/>
        <v>#VALUE!</v>
      </c>
      <c r="L148" s="1497" t="e">
        <f t="shared" si="61"/>
        <v>#VALUE!</v>
      </c>
      <c r="M148" s="1497" t="e">
        <f t="shared" si="61"/>
        <v>#VALUE!</v>
      </c>
      <c r="N148" s="1497" t="e">
        <f t="shared" si="61"/>
        <v>#VALUE!</v>
      </c>
      <c r="O148" s="1497" t="e">
        <f t="shared" si="61"/>
        <v>#VALUE!</v>
      </c>
      <c r="P148" s="1497" t="e">
        <f t="shared" si="61"/>
        <v>#VALUE!</v>
      </c>
      <c r="Q148" s="1497" t="e">
        <f t="shared" si="61"/>
        <v>#VALUE!</v>
      </c>
      <c r="R148" s="1497" t="e">
        <f t="shared" si="61"/>
        <v>#VALUE!</v>
      </c>
      <c r="S148" s="1497" t="e">
        <f t="shared" si="61"/>
        <v>#VALUE!</v>
      </c>
      <c r="T148" s="1497" t="e">
        <f t="shared" si="61"/>
        <v>#VALUE!</v>
      </c>
      <c r="U148" s="1497" t="e">
        <f t="shared" si="61"/>
        <v>#VALUE!</v>
      </c>
      <c r="V148" s="1497" t="e">
        <f t="shared" si="61"/>
        <v>#VALUE!</v>
      </c>
      <c r="W148" s="1497" t="e">
        <f t="shared" si="61"/>
        <v>#VALUE!</v>
      </c>
      <c r="X148" s="1497" t="e">
        <f t="shared" si="61"/>
        <v>#VALUE!</v>
      </c>
      <c r="Y148" s="1497" t="e">
        <f t="shared" si="61"/>
        <v>#VALUE!</v>
      </c>
      <c r="Z148" s="1497" t="e">
        <f t="shared" si="61"/>
        <v>#VALUE!</v>
      </c>
      <c r="AA148" s="1497" t="e">
        <f t="shared" si="61"/>
        <v>#VALUE!</v>
      </c>
      <c r="AB148" s="1497" t="e">
        <f t="shared" si="61"/>
        <v>#VALUE!</v>
      </c>
      <c r="AC148" s="1497" t="e">
        <f t="shared" si="61"/>
        <v>#VALUE!</v>
      </c>
      <c r="AD148" s="1497" t="e">
        <f t="shared" si="61"/>
        <v>#VALUE!</v>
      </c>
      <c r="AE148" s="1497" t="e">
        <f t="shared" si="61"/>
        <v>#VALUE!</v>
      </c>
      <c r="AF148" s="1497" t="e">
        <f t="shared" si="61"/>
        <v>#VALUE!</v>
      </c>
      <c r="AG148" s="1497" t="e">
        <f t="shared" si="61"/>
        <v>#VALUE!</v>
      </c>
      <c r="AH148" s="1498" t="s">
        <v>2026</v>
      </c>
      <c r="AI148" s="1499">
        <f>_xlfn.AGGREGATE(9,6,C148:AG148)</f>
        <v>0</v>
      </c>
      <c r="AJ148" s="1489"/>
    </row>
    <row r="149" spans="2:38" hidden="1">
      <c r="B149" s="1496" t="s">
        <v>2168</v>
      </c>
      <c r="C149" s="1500" t="e">
        <f>IF(AND(DAY(C138)&gt;=8,DAY(C138)&lt;=14,C139="土",OR(C144="休",C144="雨")),1,0)</f>
        <v>#VALUE!</v>
      </c>
      <c r="D149" s="1500" t="e">
        <f>IF(AND(DAY(D138)&gt;=8,DAY(D138)&lt;=14,D139="土",OR(D144="休",D144="雨")),1,0)</f>
        <v>#VALUE!</v>
      </c>
      <c r="E149" s="1500" t="e">
        <f t="shared" ref="E149:AG149" si="62">IF(AND(DAY(E138)&gt;=8,DAY(E138)&lt;=14,E139="土",OR(E144="休",E144="雨")),1,0)</f>
        <v>#VALUE!</v>
      </c>
      <c r="F149" s="1500" t="e">
        <f t="shared" si="62"/>
        <v>#VALUE!</v>
      </c>
      <c r="G149" s="1500" t="e">
        <f t="shared" si="62"/>
        <v>#VALUE!</v>
      </c>
      <c r="H149" s="1500" t="e">
        <f t="shared" si="62"/>
        <v>#VALUE!</v>
      </c>
      <c r="I149" s="1500" t="e">
        <f t="shared" si="62"/>
        <v>#VALUE!</v>
      </c>
      <c r="J149" s="1500" t="e">
        <f t="shared" si="62"/>
        <v>#VALUE!</v>
      </c>
      <c r="K149" s="1500" t="e">
        <f t="shared" si="62"/>
        <v>#VALUE!</v>
      </c>
      <c r="L149" s="1500" t="e">
        <f t="shared" si="62"/>
        <v>#VALUE!</v>
      </c>
      <c r="M149" s="1500" t="e">
        <f t="shared" si="62"/>
        <v>#VALUE!</v>
      </c>
      <c r="N149" s="1500" t="e">
        <f t="shared" si="62"/>
        <v>#VALUE!</v>
      </c>
      <c r="O149" s="1500" t="e">
        <f t="shared" si="62"/>
        <v>#VALUE!</v>
      </c>
      <c r="P149" s="1500" t="e">
        <f t="shared" si="62"/>
        <v>#VALUE!</v>
      </c>
      <c r="Q149" s="1500" t="e">
        <f t="shared" si="62"/>
        <v>#VALUE!</v>
      </c>
      <c r="R149" s="1500" t="e">
        <f t="shared" si="62"/>
        <v>#VALUE!</v>
      </c>
      <c r="S149" s="1500" t="e">
        <f t="shared" si="62"/>
        <v>#VALUE!</v>
      </c>
      <c r="T149" s="1500" t="e">
        <f t="shared" si="62"/>
        <v>#VALUE!</v>
      </c>
      <c r="U149" s="1500" t="e">
        <f t="shared" si="62"/>
        <v>#VALUE!</v>
      </c>
      <c r="V149" s="1500" t="e">
        <f t="shared" si="62"/>
        <v>#VALUE!</v>
      </c>
      <c r="W149" s="1500" t="e">
        <f t="shared" si="62"/>
        <v>#VALUE!</v>
      </c>
      <c r="X149" s="1500" t="e">
        <f t="shared" si="62"/>
        <v>#VALUE!</v>
      </c>
      <c r="Y149" s="1500" t="e">
        <f t="shared" si="62"/>
        <v>#VALUE!</v>
      </c>
      <c r="Z149" s="1500" t="e">
        <f t="shared" si="62"/>
        <v>#VALUE!</v>
      </c>
      <c r="AA149" s="1500" t="e">
        <f t="shared" si="62"/>
        <v>#VALUE!</v>
      </c>
      <c r="AB149" s="1500" t="e">
        <f t="shared" si="62"/>
        <v>#VALUE!</v>
      </c>
      <c r="AC149" s="1500" t="e">
        <f t="shared" si="62"/>
        <v>#VALUE!</v>
      </c>
      <c r="AD149" s="1500" t="e">
        <f t="shared" si="62"/>
        <v>#VALUE!</v>
      </c>
      <c r="AE149" s="1500" t="e">
        <f t="shared" si="62"/>
        <v>#VALUE!</v>
      </c>
      <c r="AF149" s="1500" t="e">
        <f t="shared" si="62"/>
        <v>#VALUE!</v>
      </c>
      <c r="AG149" s="1500" t="e">
        <f t="shared" si="62"/>
        <v>#VALUE!</v>
      </c>
      <c r="AH149" s="1501" t="s">
        <v>2027</v>
      </c>
      <c r="AI149" s="1499">
        <f>_xlfn.AGGREGATE(9,6,C149:AG149)</f>
        <v>0</v>
      </c>
      <c r="AJ149" s="1489"/>
    </row>
    <row r="150" spans="2:38" s="1486" customFormat="1">
      <c r="B150" s="1510"/>
      <c r="C150" s="1510"/>
      <c r="D150" s="1510"/>
      <c r="E150" s="1510"/>
      <c r="F150" s="1510"/>
      <c r="G150" s="1510"/>
      <c r="H150" s="1510"/>
      <c r="I150" s="1510"/>
      <c r="J150" s="1510"/>
      <c r="K150" s="1510"/>
      <c r="L150" s="1510"/>
      <c r="M150" s="1510"/>
      <c r="N150" s="1510"/>
      <c r="O150" s="1510"/>
      <c r="P150" s="1510"/>
      <c r="Q150" s="1510"/>
      <c r="R150" s="1510"/>
      <c r="S150" s="1510"/>
      <c r="T150" s="1510"/>
      <c r="U150" s="1510"/>
      <c r="V150" s="1510"/>
      <c r="W150" s="1510"/>
      <c r="X150" s="1510"/>
      <c r="Y150" s="1510"/>
      <c r="Z150" s="1510"/>
      <c r="AA150" s="1510"/>
      <c r="AB150" s="1510"/>
      <c r="AC150" s="1510"/>
      <c r="AD150" s="1510"/>
      <c r="AE150" s="1510"/>
      <c r="AF150" s="1510"/>
      <c r="AG150" s="1510"/>
      <c r="AI150" s="1510"/>
      <c r="AL150" s="1509"/>
    </row>
    <row r="151" spans="2:38" hidden="1">
      <c r="C151" s="1453" t="e">
        <f>YEAR(C154)</f>
        <v>#VALUE!</v>
      </c>
      <c r="D151" s="1453" t="e">
        <f>MONTH(C154)</f>
        <v>#VALUE!</v>
      </c>
    </row>
    <row r="152" spans="2:38">
      <c r="B152" s="1458" t="s">
        <v>1986</v>
      </c>
      <c r="C152" s="3490" t="e">
        <f>C154</f>
        <v>#VALUE!</v>
      </c>
      <c r="D152" s="3452"/>
      <c r="E152" s="3452"/>
      <c r="F152" s="3452"/>
      <c r="G152" s="3452"/>
      <c r="H152" s="3452"/>
      <c r="I152" s="3452"/>
      <c r="J152" s="3452"/>
      <c r="K152" s="3452"/>
      <c r="L152" s="3452"/>
      <c r="M152" s="3452"/>
      <c r="N152" s="3452"/>
      <c r="O152" s="3452"/>
      <c r="P152" s="3452"/>
      <c r="Q152" s="3452"/>
      <c r="R152" s="3452"/>
      <c r="S152" s="3452"/>
      <c r="T152" s="3452"/>
      <c r="U152" s="3452"/>
      <c r="V152" s="3452"/>
      <c r="W152" s="3452"/>
      <c r="X152" s="3452"/>
      <c r="Y152" s="3452"/>
      <c r="Z152" s="3452"/>
      <c r="AA152" s="3452"/>
      <c r="AB152" s="3452"/>
      <c r="AC152" s="3452"/>
      <c r="AD152" s="3452"/>
      <c r="AE152" s="3452"/>
      <c r="AF152" s="3452"/>
      <c r="AG152" s="3452"/>
      <c r="AH152" s="3452"/>
      <c r="AI152" s="3453"/>
    </row>
    <row r="153" spans="2:38" hidden="1">
      <c r="B153" s="1503"/>
      <c r="C153" s="1482" t="e">
        <f>DATE($C151,$D151,1)</f>
        <v>#VALUE!</v>
      </c>
      <c r="D153" s="1482" t="e">
        <f t="shared" ref="D153:AG153" si="63">C153+1</f>
        <v>#VALUE!</v>
      </c>
      <c r="E153" s="1482" t="e">
        <f t="shared" si="63"/>
        <v>#VALUE!</v>
      </c>
      <c r="F153" s="1482" t="e">
        <f t="shared" si="63"/>
        <v>#VALUE!</v>
      </c>
      <c r="G153" s="1482" t="e">
        <f t="shared" si="63"/>
        <v>#VALUE!</v>
      </c>
      <c r="H153" s="1482" t="e">
        <f t="shared" si="63"/>
        <v>#VALUE!</v>
      </c>
      <c r="I153" s="1482" t="e">
        <f t="shared" si="63"/>
        <v>#VALUE!</v>
      </c>
      <c r="J153" s="1482" t="e">
        <f t="shared" si="63"/>
        <v>#VALUE!</v>
      </c>
      <c r="K153" s="1482" t="e">
        <f t="shared" si="63"/>
        <v>#VALUE!</v>
      </c>
      <c r="L153" s="1482" t="e">
        <f t="shared" si="63"/>
        <v>#VALUE!</v>
      </c>
      <c r="M153" s="1482" t="e">
        <f t="shared" si="63"/>
        <v>#VALUE!</v>
      </c>
      <c r="N153" s="1482" t="e">
        <f t="shared" si="63"/>
        <v>#VALUE!</v>
      </c>
      <c r="O153" s="1482" t="e">
        <f t="shared" si="63"/>
        <v>#VALUE!</v>
      </c>
      <c r="P153" s="1482" t="e">
        <f t="shared" si="63"/>
        <v>#VALUE!</v>
      </c>
      <c r="Q153" s="1482" t="e">
        <f t="shared" si="63"/>
        <v>#VALUE!</v>
      </c>
      <c r="R153" s="1482" t="e">
        <f t="shared" si="63"/>
        <v>#VALUE!</v>
      </c>
      <c r="S153" s="1482" t="e">
        <f t="shared" si="63"/>
        <v>#VALUE!</v>
      </c>
      <c r="T153" s="1482" t="e">
        <f t="shared" si="63"/>
        <v>#VALUE!</v>
      </c>
      <c r="U153" s="1482" t="e">
        <f t="shared" si="63"/>
        <v>#VALUE!</v>
      </c>
      <c r="V153" s="1482" t="e">
        <f t="shared" si="63"/>
        <v>#VALUE!</v>
      </c>
      <c r="W153" s="1482" t="e">
        <f t="shared" si="63"/>
        <v>#VALUE!</v>
      </c>
      <c r="X153" s="1482" t="e">
        <f t="shared" si="63"/>
        <v>#VALUE!</v>
      </c>
      <c r="Y153" s="1482" t="e">
        <f t="shared" si="63"/>
        <v>#VALUE!</v>
      </c>
      <c r="Z153" s="1482" t="e">
        <f t="shared" si="63"/>
        <v>#VALUE!</v>
      </c>
      <c r="AA153" s="1482" t="e">
        <f t="shared" si="63"/>
        <v>#VALUE!</v>
      </c>
      <c r="AB153" s="1482" t="e">
        <f t="shared" si="63"/>
        <v>#VALUE!</v>
      </c>
      <c r="AC153" s="1482" t="e">
        <f t="shared" si="63"/>
        <v>#VALUE!</v>
      </c>
      <c r="AD153" s="1482" t="e">
        <f t="shared" si="63"/>
        <v>#VALUE!</v>
      </c>
      <c r="AE153" s="1482" t="e">
        <f t="shared" si="63"/>
        <v>#VALUE!</v>
      </c>
      <c r="AF153" s="1482" t="e">
        <f t="shared" si="63"/>
        <v>#VALUE!</v>
      </c>
      <c r="AG153" s="1482" t="e">
        <f t="shared" si="63"/>
        <v>#VALUE!</v>
      </c>
      <c r="AH153" s="1504"/>
      <c r="AI153" s="1505"/>
    </row>
    <row r="154" spans="2:38">
      <c r="B154" s="1506" t="s">
        <v>1990</v>
      </c>
      <c r="C154" s="1507" t="e">
        <f>IF(EDATE(C137,1)&gt;$G$5,"",EDATE(C137,1))</f>
        <v>#VALUE!</v>
      </c>
      <c r="D154" s="1482" t="e">
        <f t="shared" ref="D154:AG154" si="64">IF(D153&gt;$G$5,"",IF(C154=EOMONTH(DATE($C151,$D151,1),0),"",IF(C154="","",C154+1)))</f>
        <v>#VALUE!</v>
      </c>
      <c r="E154" s="1482" t="e">
        <f t="shared" si="64"/>
        <v>#VALUE!</v>
      </c>
      <c r="F154" s="1482" t="e">
        <f t="shared" si="64"/>
        <v>#VALUE!</v>
      </c>
      <c r="G154" s="1482" t="e">
        <f t="shared" si="64"/>
        <v>#VALUE!</v>
      </c>
      <c r="H154" s="1482" t="e">
        <f t="shared" si="64"/>
        <v>#VALUE!</v>
      </c>
      <c r="I154" s="1482" t="e">
        <f t="shared" si="64"/>
        <v>#VALUE!</v>
      </c>
      <c r="J154" s="1482" t="e">
        <f t="shared" si="64"/>
        <v>#VALUE!</v>
      </c>
      <c r="K154" s="1482" t="e">
        <f t="shared" si="64"/>
        <v>#VALUE!</v>
      </c>
      <c r="L154" s="1482" t="e">
        <f t="shared" si="64"/>
        <v>#VALUE!</v>
      </c>
      <c r="M154" s="1482" t="e">
        <f t="shared" si="64"/>
        <v>#VALUE!</v>
      </c>
      <c r="N154" s="1482" t="e">
        <f t="shared" si="64"/>
        <v>#VALUE!</v>
      </c>
      <c r="O154" s="1482" t="e">
        <f t="shared" si="64"/>
        <v>#VALUE!</v>
      </c>
      <c r="P154" s="1482" t="e">
        <f t="shared" si="64"/>
        <v>#VALUE!</v>
      </c>
      <c r="Q154" s="1482" t="e">
        <f t="shared" si="64"/>
        <v>#VALUE!</v>
      </c>
      <c r="R154" s="1482" t="e">
        <f t="shared" si="64"/>
        <v>#VALUE!</v>
      </c>
      <c r="S154" s="1482" t="e">
        <f t="shared" si="64"/>
        <v>#VALUE!</v>
      </c>
      <c r="T154" s="1482" t="e">
        <f t="shared" si="64"/>
        <v>#VALUE!</v>
      </c>
      <c r="U154" s="1482" t="e">
        <f t="shared" si="64"/>
        <v>#VALUE!</v>
      </c>
      <c r="V154" s="1482" t="e">
        <f t="shared" si="64"/>
        <v>#VALUE!</v>
      </c>
      <c r="W154" s="1482" t="e">
        <f t="shared" si="64"/>
        <v>#VALUE!</v>
      </c>
      <c r="X154" s="1482" t="e">
        <f t="shared" si="64"/>
        <v>#VALUE!</v>
      </c>
      <c r="Y154" s="1482" t="e">
        <f t="shared" si="64"/>
        <v>#VALUE!</v>
      </c>
      <c r="Z154" s="1482" t="e">
        <f t="shared" si="64"/>
        <v>#VALUE!</v>
      </c>
      <c r="AA154" s="1482" t="e">
        <f t="shared" si="64"/>
        <v>#VALUE!</v>
      </c>
      <c r="AB154" s="1482" t="e">
        <f t="shared" si="64"/>
        <v>#VALUE!</v>
      </c>
      <c r="AC154" s="1482" t="e">
        <f t="shared" si="64"/>
        <v>#VALUE!</v>
      </c>
      <c r="AD154" s="1482" t="e">
        <f t="shared" si="64"/>
        <v>#VALUE!</v>
      </c>
      <c r="AE154" s="1482" t="e">
        <f t="shared" si="64"/>
        <v>#VALUE!</v>
      </c>
      <c r="AF154" s="1482" t="e">
        <f t="shared" si="64"/>
        <v>#VALUE!</v>
      </c>
      <c r="AG154" s="1482" t="e">
        <f t="shared" si="64"/>
        <v>#VALUE!</v>
      </c>
      <c r="AH154" s="1483" t="s">
        <v>2024</v>
      </c>
      <c r="AI154" s="1484">
        <f>+COUNTIFS(C155:AG155,"土",C156:AG156,"")+COUNTIFS(C155:AG155,"日",C156:AG156,"")</f>
        <v>0</v>
      </c>
    </row>
    <row r="155" spans="2:38" s="1486" customFormat="1">
      <c r="B155" s="1508" t="s">
        <v>846</v>
      </c>
      <c r="C155" s="1485" t="str">
        <f>IFERROR(TEXT(WEEKDAY(+C154),"aaa"),"")</f>
        <v/>
      </c>
      <c r="D155" s="1485" t="str">
        <f t="shared" ref="D155:AG155" si="65">IFERROR(TEXT(WEEKDAY(+D154),"aaa"),"")</f>
        <v/>
      </c>
      <c r="E155" s="1485" t="str">
        <f t="shared" si="65"/>
        <v/>
      </c>
      <c r="F155" s="1485" t="str">
        <f t="shared" si="65"/>
        <v/>
      </c>
      <c r="G155" s="1485" t="str">
        <f t="shared" si="65"/>
        <v/>
      </c>
      <c r="H155" s="1485" t="str">
        <f t="shared" si="65"/>
        <v/>
      </c>
      <c r="I155" s="1485" t="str">
        <f t="shared" si="65"/>
        <v/>
      </c>
      <c r="J155" s="1485" t="str">
        <f t="shared" si="65"/>
        <v/>
      </c>
      <c r="K155" s="1485" t="str">
        <f t="shared" si="65"/>
        <v/>
      </c>
      <c r="L155" s="1485" t="str">
        <f t="shared" si="65"/>
        <v/>
      </c>
      <c r="M155" s="1485" t="str">
        <f t="shared" si="65"/>
        <v/>
      </c>
      <c r="N155" s="1485" t="str">
        <f t="shared" si="65"/>
        <v/>
      </c>
      <c r="O155" s="1485" t="str">
        <f t="shared" si="65"/>
        <v/>
      </c>
      <c r="P155" s="1485" t="str">
        <f t="shared" si="65"/>
        <v/>
      </c>
      <c r="Q155" s="1485" t="str">
        <f t="shared" si="65"/>
        <v/>
      </c>
      <c r="R155" s="1485" t="str">
        <f t="shared" si="65"/>
        <v/>
      </c>
      <c r="S155" s="1485" t="str">
        <f t="shared" si="65"/>
        <v/>
      </c>
      <c r="T155" s="1485" t="str">
        <f t="shared" si="65"/>
        <v/>
      </c>
      <c r="U155" s="1485" t="str">
        <f t="shared" si="65"/>
        <v/>
      </c>
      <c r="V155" s="1485" t="str">
        <f t="shared" si="65"/>
        <v/>
      </c>
      <c r="W155" s="1485" t="str">
        <f t="shared" si="65"/>
        <v/>
      </c>
      <c r="X155" s="1485" t="str">
        <f t="shared" si="65"/>
        <v/>
      </c>
      <c r="Y155" s="1485" t="str">
        <f t="shared" si="65"/>
        <v/>
      </c>
      <c r="Z155" s="1485" t="str">
        <f t="shared" si="65"/>
        <v/>
      </c>
      <c r="AA155" s="1485" t="str">
        <f t="shared" si="65"/>
        <v/>
      </c>
      <c r="AB155" s="1485" t="str">
        <f t="shared" si="65"/>
        <v/>
      </c>
      <c r="AC155" s="1485" t="str">
        <f t="shared" si="65"/>
        <v/>
      </c>
      <c r="AD155" s="1485" t="str">
        <f t="shared" si="65"/>
        <v/>
      </c>
      <c r="AE155" s="1485" t="str">
        <f t="shared" si="65"/>
        <v/>
      </c>
      <c r="AF155" s="1485" t="str">
        <f t="shared" si="65"/>
        <v/>
      </c>
      <c r="AG155" s="1485" t="str">
        <f t="shared" si="65"/>
        <v/>
      </c>
      <c r="AH155" s="1483" t="s">
        <v>2025</v>
      </c>
      <c r="AI155" s="1484">
        <f>+COUNTIF(C156:AG156,"夏休")+COUNTIF(C156:AG156,"冬休")+COUNTIF(C156:AG156,"中止")</f>
        <v>0</v>
      </c>
      <c r="AL155" s="1509"/>
    </row>
    <row r="156" spans="2:38" s="1486" customFormat="1" ht="13.5" customHeight="1">
      <c r="B156" s="3454" t="s">
        <v>1994</v>
      </c>
      <c r="C156" s="3456"/>
      <c r="D156" s="3451"/>
      <c r="E156" s="3451"/>
      <c r="F156" s="3451"/>
      <c r="G156" s="3451"/>
      <c r="H156" s="3451"/>
      <c r="I156" s="3451"/>
      <c r="J156" s="3451"/>
      <c r="K156" s="3451"/>
      <c r="L156" s="3451"/>
      <c r="M156" s="3451"/>
      <c r="N156" s="3451"/>
      <c r="O156" s="3451"/>
      <c r="P156" s="3451"/>
      <c r="Q156" s="3451"/>
      <c r="R156" s="3451"/>
      <c r="S156" s="3451"/>
      <c r="T156" s="3451"/>
      <c r="U156" s="3451"/>
      <c r="V156" s="3451"/>
      <c r="W156" s="3451"/>
      <c r="X156" s="3451"/>
      <c r="Y156" s="3451"/>
      <c r="Z156" s="3451"/>
      <c r="AA156" s="3451"/>
      <c r="AB156" s="3451"/>
      <c r="AC156" s="3451"/>
      <c r="AD156" s="3451"/>
      <c r="AE156" s="3451"/>
      <c r="AF156" s="3451"/>
      <c r="AG156" s="3478"/>
      <c r="AH156" s="1487" t="s">
        <v>847</v>
      </c>
      <c r="AI156" s="1488">
        <f>COUNT(C154:AG154)-AI155</f>
        <v>0</v>
      </c>
      <c r="AL156" s="1509"/>
    </row>
    <row r="157" spans="2:38" s="1486" customFormat="1" ht="13.5" customHeight="1">
      <c r="B157" s="3455"/>
      <c r="C157" s="3456"/>
      <c r="D157" s="3451"/>
      <c r="E157" s="3451"/>
      <c r="F157" s="3451"/>
      <c r="G157" s="3451"/>
      <c r="H157" s="3451"/>
      <c r="I157" s="3451"/>
      <c r="J157" s="3451"/>
      <c r="K157" s="3451"/>
      <c r="L157" s="3451"/>
      <c r="M157" s="3451"/>
      <c r="N157" s="3451"/>
      <c r="O157" s="3451"/>
      <c r="P157" s="3451"/>
      <c r="Q157" s="3451"/>
      <c r="R157" s="3451"/>
      <c r="S157" s="3451"/>
      <c r="T157" s="3451"/>
      <c r="U157" s="3451"/>
      <c r="V157" s="3451"/>
      <c r="W157" s="3451"/>
      <c r="X157" s="3451"/>
      <c r="Y157" s="3451"/>
      <c r="Z157" s="3451"/>
      <c r="AA157" s="3451"/>
      <c r="AB157" s="3451"/>
      <c r="AC157" s="3451"/>
      <c r="AD157" s="3451"/>
      <c r="AE157" s="3451"/>
      <c r="AF157" s="3451"/>
      <c r="AG157" s="3478"/>
      <c r="AH157" s="1487" t="s">
        <v>848</v>
      </c>
      <c r="AI157" s="1488">
        <f>+COUNTIF(C158:AG159,"休")</f>
        <v>0</v>
      </c>
      <c r="AJ157" s="1489" t="e">
        <f>IF(AI158&gt;0.285,"",IF(AI157&lt;AI154,"←計画日数が足りません",""))</f>
        <v>#DIV/0!</v>
      </c>
      <c r="AL157" s="1509"/>
    </row>
    <row r="158" spans="2:38" s="1486" customFormat="1" ht="13.5" customHeight="1">
      <c r="B158" s="3479" t="s">
        <v>841</v>
      </c>
      <c r="C158" s="3480"/>
      <c r="D158" s="3477"/>
      <c r="E158" s="3477"/>
      <c r="F158" s="3481"/>
      <c r="G158" s="3477"/>
      <c r="H158" s="3477"/>
      <c r="I158" s="3477"/>
      <c r="J158" s="3477"/>
      <c r="K158" s="3477"/>
      <c r="L158" s="3477"/>
      <c r="M158" s="3481"/>
      <c r="N158" s="3477"/>
      <c r="O158" s="3477"/>
      <c r="P158" s="3477"/>
      <c r="Q158" s="3477"/>
      <c r="R158" s="3477"/>
      <c r="S158" s="3477"/>
      <c r="T158" s="3481"/>
      <c r="U158" s="3477"/>
      <c r="V158" s="3477"/>
      <c r="W158" s="3477"/>
      <c r="X158" s="3477"/>
      <c r="Y158" s="3477"/>
      <c r="Z158" s="3477"/>
      <c r="AA158" s="3481"/>
      <c r="AB158" s="3477"/>
      <c r="AC158" s="3477"/>
      <c r="AD158" s="3477"/>
      <c r="AE158" s="3477"/>
      <c r="AF158" s="3477"/>
      <c r="AG158" s="3483"/>
      <c r="AH158" s="1487" t="s">
        <v>849</v>
      </c>
      <c r="AI158" s="1490" t="e">
        <f>+AI157/AI156</f>
        <v>#DIV/0!</v>
      </c>
      <c r="AL158" s="1509"/>
    </row>
    <row r="159" spans="2:38" s="1486" customFormat="1">
      <c r="B159" s="3479"/>
      <c r="C159" s="3480"/>
      <c r="D159" s="3477"/>
      <c r="E159" s="3477"/>
      <c r="F159" s="3481"/>
      <c r="G159" s="3477"/>
      <c r="H159" s="3477"/>
      <c r="I159" s="3477"/>
      <c r="J159" s="3477"/>
      <c r="K159" s="3477"/>
      <c r="L159" s="3477"/>
      <c r="M159" s="3481"/>
      <c r="N159" s="3477"/>
      <c r="O159" s="3477"/>
      <c r="P159" s="3477"/>
      <c r="Q159" s="3477"/>
      <c r="R159" s="3477"/>
      <c r="S159" s="3477"/>
      <c r="T159" s="3481"/>
      <c r="U159" s="3477"/>
      <c r="V159" s="3477"/>
      <c r="W159" s="3477"/>
      <c r="X159" s="3477"/>
      <c r="Y159" s="3477"/>
      <c r="Z159" s="3477"/>
      <c r="AA159" s="3481"/>
      <c r="AB159" s="3477"/>
      <c r="AC159" s="3477"/>
      <c r="AD159" s="3477"/>
      <c r="AE159" s="3477"/>
      <c r="AF159" s="3477"/>
      <c r="AG159" s="3483"/>
      <c r="AH159" s="1487" t="s">
        <v>838</v>
      </c>
      <c r="AI159" s="1488">
        <f>+COUNTA(C160:AG161)</f>
        <v>0</v>
      </c>
      <c r="AL159" s="1509"/>
    </row>
    <row r="160" spans="2:38" s="1486" customFormat="1">
      <c r="B160" s="3484" t="s">
        <v>843</v>
      </c>
      <c r="C160" s="3486"/>
      <c r="D160" s="3481"/>
      <c r="E160" s="3481"/>
      <c r="F160" s="3492"/>
      <c r="G160" s="3481"/>
      <c r="H160" s="3481"/>
      <c r="I160" s="3481"/>
      <c r="J160" s="3481"/>
      <c r="K160" s="3481"/>
      <c r="L160" s="3481"/>
      <c r="M160" s="3492"/>
      <c r="N160" s="3481"/>
      <c r="O160" s="3481"/>
      <c r="P160" s="3481"/>
      <c r="Q160" s="3481"/>
      <c r="R160" s="3481"/>
      <c r="S160" s="3481"/>
      <c r="T160" s="3492"/>
      <c r="U160" s="3481"/>
      <c r="V160" s="3481"/>
      <c r="W160" s="3481"/>
      <c r="X160" s="3481"/>
      <c r="Y160" s="3481"/>
      <c r="Z160" s="3481"/>
      <c r="AA160" s="3492"/>
      <c r="AB160" s="3481"/>
      <c r="AC160" s="3481"/>
      <c r="AD160" s="3481"/>
      <c r="AE160" s="3481"/>
      <c r="AF160" s="3481"/>
      <c r="AG160" s="3488"/>
      <c r="AH160" s="1491" t="s">
        <v>850</v>
      </c>
      <c r="AI160" s="1492" t="e">
        <f>+AI159/AI156</f>
        <v>#DIV/0!</v>
      </c>
      <c r="AL160" s="1474">
        <f>+COUNTIF(C158:AG159,"休")</f>
        <v>0</v>
      </c>
    </row>
    <row r="161" spans="2:38" s="1486" customFormat="1">
      <c r="B161" s="3485"/>
      <c r="C161" s="3487"/>
      <c r="D161" s="3482"/>
      <c r="E161" s="3482"/>
      <c r="F161" s="3482"/>
      <c r="G161" s="3482"/>
      <c r="H161" s="3482"/>
      <c r="I161" s="3482"/>
      <c r="J161" s="3482"/>
      <c r="K161" s="3482"/>
      <c r="L161" s="3482"/>
      <c r="M161" s="3482"/>
      <c r="N161" s="3482"/>
      <c r="O161" s="3482"/>
      <c r="P161" s="3482"/>
      <c r="Q161" s="3482"/>
      <c r="R161" s="3482"/>
      <c r="S161" s="3482"/>
      <c r="T161" s="3482"/>
      <c r="U161" s="3482"/>
      <c r="V161" s="3482"/>
      <c r="W161" s="3482"/>
      <c r="X161" s="3482"/>
      <c r="Y161" s="3482"/>
      <c r="Z161" s="3482"/>
      <c r="AA161" s="3482"/>
      <c r="AB161" s="3482"/>
      <c r="AC161" s="3482"/>
      <c r="AD161" s="3482"/>
      <c r="AE161" s="3482"/>
      <c r="AF161" s="3482"/>
      <c r="AG161" s="3489"/>
      <c r="AH161" s="1493" t="s">
        <v>1998</v>
      </c>
      <c r="AI161" s="1494" t="str">
        <f>IF(7&gt;AI156,"対象外",IF(AI159&gt;=AI154,"OK","NG"))</f>
        <v>対象外</v>
      </c>
      <c r="AJ161" s="1489" t="str">
        <f>IF(AI161="対象外","←７日間に満たない期間は達成判定の対象外",IF(AI161="NG","←月単位未達成","←月単位達成"))</f>
        <v>←７日間に満たない期間は達成判定の対象外</v>
      </c>
      <c r="AL161" s="1495" t="str">
        <f>IF(7&gt;AI156,"対象外",IF(AL160&gt;=AI154,"OK","NG"))</f>
        <v>対象外</v>
      </c>
    </row>
    <row r="162" spans="2:38" hidden="1">
      <c r="B162" s="1496" t="s">
        <v>2165</v>
      </c>
      <c r="C162" s="1497" t="e">
        <f t="shared" ref="C162:AG162" si="66">IF(AND(DAY(C154)&gt;=22,DAY(C154)&lt;=28,C155="土"),1,0)</f>
        <v>#VALUE!</v>
      </c>
      <c r="D162" s="1497" t="e">
        <f t="shared" si="66"/>
        <v>#VALUE!</v>
      </c>
      <c r="E162" s="1497" t="e">
        <f t="shared" si="66"/>
        <v>#VALUE!</v>
      </c>
      <c r="F162" s="1497" t="e">
        <f t="shared" si="66"/>
        <v>#VALUE!</v>
      </c>
      <c r="G162" s="1497" t="e">
        <f t="shared" si="66"/>
        <v>#VALUE!</v>
      </c>
      <c r="H162" s="1497" t="e">
        <f t="shared" si="66"/>
        <v>#VALUE!</v>
      </c>
      <c r="I162" s="1497" t="e">
        <f t="shared" si="66"/>
        <v>#VALUE!</v>
      </c>
      <c r="J162" s="1497" t="e">
        <f t="shared" si="66"/>
        <v>#VALUE!</v>
      </c>
      <c r="K162" s="1497" t="e">
        <f t="shared" si="66"/>
        <v>#VALUE!</v>
      </c>
      <c r="L162" s="1497" t="e">
        <f t="shared" si="66"/>
        <v>#VALUE!</v>
      </c>
      <c r="M162" s="1497" t="e">
        <f t="shared" si="66"/>
        <v>#VALUE!</v>
      </c>
      <c r="N162" s="1497" t="e">
        <f t="shared" si="66"/>
        <v>#VALUE!</v>
      </c>
      <c r="O162" s="1497" t="e">
        <f t="shared" si="66"/>
        <v>#VALUE!</v>
      </c>
      <c r="P162" s="1497" t="e">
        <f t="shared" si="66"/>
        <v>#VALUE!</v>
      </c>
      <c r="Q162" s="1497" t="e">
        <f t="shared" si="66"/>
        <v>#VALUE!</v>
      </c>
      <c r="R162" s="1497" t="e">
        <f t="shared" si="66"/>
        <v>#VALUE!</v>
      </c>
      <c r="S162" s="1497" t="e">
        <f t="shared" si="66"/>
        <v>#VALUE!</v>
      </c>
      <c r="T162" s="1497" t="e">
        <f t="shared" si="66"/>
        <v>#VALUE!</v>
      </c>
      <c r="U162" s="1497" t="e">
        <f t="shared" si="66"/>
        <v>#VALUE!</v>
      </c>
      <c r="V162" s="1497" t="e">
        <f t="shared" si="66"/>
        <v>#VALUE!</v>
      </c>
      <c r="W162" s="1497" t="e">
        <f t="shared" si="66"/>
        <v>#VALUE!</v>
      </c>
      <c r="X162" s="1497" t="e">
        <f t="shared" si="66"/>
        <v>#VALUE!</v>
      </c>
      <c r="Y162" s="1497" t="e">
        <f t="shared" si="66"/>
        <v>#VALUE!</v>
      </c>
      <c r="Z162" s="1497" t="e">
        <f t="shared" si="66"/>
        <v>#VALUE!</v>
      </c>
      <c r="AA162" s="1497" t="e">
        <f t="shared" si="66"/>
        <v>#VALUE!</v>
      </c>
      <c r="AB162" s="1497" t="e">
        <f t="shared" si="66"/>
        <v>#VALUE!</v>
      </c>
      <c r="AC162" s="1497" t="e">
        <f t="shared" si="66"/>
        <v>#VALUE!</v>
      </c>
      <c r="AD162" s="1497" t="e">
        <f t="shared" si="66"/>
        <v>#VALUE!</v>
      </c>
      <c r="AE162" s="1497" t="e">
        <f t="shared" si="66"/>
        <v>#VALUE!</v>
      </c>
      <c r="AF162" s="1497" t="e">
        <f t="shared" si="66"/>
        <v>#VALUE!</v>
      </c>
      <c r="AG162" s="1497" t="e">
        <f t="shared" si="66"/>
        <v>#VALUE!</v>
      </c>
      <c r="AH162" s="1498" t="s">
        <v>2026</v>
      </c>
      <c r="AI162" s="1499">
        <f>_xlfn.AGGREGATE(9,6,C162:AG162)</f>
        <v>0</v>
      </c>
      <c r="AJ162" s="1489"/>
    </row>
    <row r="163" spans="2:38" hidden="1">
      <c r="B163" s="1496" t="s">
        <v>2166</v>
      </c>
      <c r="C163" s="1500" t="e">
        <f t="shared" ref="C163:AG163" si="67">IF(AND(DAY(C154)&gt;=22,DAY(C154)&lt;=28,C155="土",OR(C160="休",C160="雨")),1,0)</f>
        <v>#VALUE!</v>
      </c>
      <c r="D163" s="1500" t="e">
        <f t="shared" si="67"/>
        <v>#VALUE!</v>
      </c>
      <c r="E163" s="1500" t="e">
        <f t="shared" si="67"/>
        <v>#VALUE!</v>
      </c>
      <c r="F163" s="1500" t="e">
        <f t="shared" si="67"/>
        <v>#VALUE!</v>
      </c>
      <c r="G163" s="1500" t="e">
        <f t="shared" si="67"/>
        <v>#VALUE!</v>
      </c>
      <c r="H163" s="1500" t="e">
        <f t="shared" si="67"/>
        <v>#VALUE!</v>
      </c>
      <c r="I163" s="1500" t="e">
        <f t="shared" si="67"/>
        <v>#VALUE!</v>
      </c>
      <c r="J163" s="1500" t="e">
        <f t="shared" si="67"/>
        <v>#VALUE!</v>
      </c>
      <c r="K163" s="1500" t="e">
        <f t="shared" si="67"/>
        <v>#VALUE!</v>
      </c>
      <c r="L163" s="1500" t="e">
        <f t="shared" si="67"/>
        <v>#VALUE!</v>
      </c>
      <c r="M163" s="1500" t="e">
        <f t="shared" si="67"/>
        <v>#VALUE!</v>
      </c>
      <c r="N163" s="1500" t="e">
        <f t="shared" si="67"/>
        <v>#VALUE!</v>
      </c>
      <c r="O163" s="1500" t="e">
        <f t="shared" si="67"/>
        <v>#VALUE!</v>
      </c>
      <c r="P163" s="1500" t="e">
        <f t="shared" si="67"/>
        <v>#VALUE!</v>
      </c>
      <c r="Q163" s="1500" t="e">
        <f t="shared" si="67"/>
        <v>#VALUE!</v>
      </c>
      <c r="R163" s="1500" t="e">
        <f t="shared" si="67"/>
        <v>#VALUE!</v>
      </c>
      <c r="S163" s="1500" t="e">
        <f t="shared" si="67"/>
        <v>#VALUE!</v>
      </c>
      <c r="T163" s="1500" t="e">
        <f t="shared" si="67"/>
        <v>#VALUE!</v>
      </c>
      <c r="U163" s="1500" t="e">
        <f t="shared" si="67"/>
        <v>#VALUE!</v>
      </c>
      <c r="V163" s="1500" t="e">
        <f t="shared" si="67"/>
        <v>#VALUE!</v>
      </c>
      <c r="W163" s="1500" t="e">
        <f t="shared" si="67"/>
        <v>#VALUE!</v>
      </c>
      <c r="X163" s="1500" t="e">
        <f t="shared" si="67"/>
        <v>#VALUE!</v>
      </c>
      <c r="Y163" s="1500" t="e">
        <f t="shared" si="67"/>
        <v>#VALUE!</v>
      </c>
      <c r="Z163" s="1500" t="e">
        <f t="shared" si="67"/>
        <v>#VALUE!</v>
      </c>
      <c r="AA163" s="1500" t="e">
        <f t="shared" si="67"/>
        <v>#VALUE!</v>
      </c>
      <c r="AB163" s="1500" t="e">
        <f t="shared" si="67"/>
        <v>#VALUE!</v>
      </c>
      <c r="AC163" s="1500" t="e">
        <f t="shared" si="67"/>
        <v>#VALUE!</v>
      </c>
      <c r="AD163" s="1500" t="e">
        <f t="shared" si="67"/>
        <v>#VALUE!</v>
      </c>
      <c r="AE163" s="1500" t="e">
        <f t="shared" si="67"/>
        <v>#VALUE!</v>
      </c>
      <c r="AF163" s="1500" t="e">
        <f t="shared" si="67"/>
        <v>#VALUE!</v>
      </c>
      <c r="AG163" s="1500" t="e">
        <f t="shared" si="67"/>
        <v>#VALUE!</v>
      </c>
      <c r="AH163" s="1501" t="s">
        <v>2027</v>
      </c>
      <c r="AI163" s="1499">
        <f>_xlfn.AGGREGATE(9,6,C163:AG163)</f>
        <v>0</v>
      </c>
      <c r="AJ163" s="1489"/>
    </row>
    <row r="164" spans="2:38" hidden="1">
      <c r="B164" s="1496" t="s">
        <v>2167</v>
      </c>
      <c r="C164" s="1497" t="e">
        <f>IF(AND(DAY(C154)&gt;=8,DAY(C154)&lt;=14,C155="土"),1,0)</f>
        <v>#VALUE!</v>
      </c>
      <c r="D164" s="1497" t="e">
        <f>IF(AND(DAY(D154)&gt;=8,DAY(D154)&lt;=14,D155="土"),1,0)</f>
        <v>#VALUE!</v>
      </c>
      <c r="E164" s="1497" t="e">
        <f t="shared" ref="E164:AG164" si="68">IF(AND(DAY(E154)&gt;=8,DAY(E154)&lt;=14,E155="土"),1,0)</f>
        <v>#VALUE!</v>
      </c>
      <c r="F164" s="1497" t="e">
        <f t="shared" si="68"/>
        <v>#VALUE!</v>
      </c>
      <c r="G164" s="1497" t="e">
        <f t="shared" si="68"/>
        <v>#VALUE!</v>
      </c>
      <c r="H164" s="1497" t="e">
        <f t="shared" si="68"/>
        <v>#VALUE!</v>
      </c>
      <c r="I164" s="1497" t="e">
        <f t="shared" si="68"/>
        <v>#VALUE!</v>
      </c>
      <c r="J164" s="1497" t="e">
        <f t="shared" si="68"/>
        <v>#VALUE!</v>
      </c>
      <c r="K164" s="1497" t="e">
        <f t="shared" si="68"/>
        <v>#VALUE!</v>
      </c>
      <c r="L164" s="1497" t="e">
        <f t="shared" si="68"/>
        <v>#VALUE!</v>
      </c>
      <c r="M164" s="1497" t="e">
        <f t="shared" si="68"/>
        <v>#VALUE!</v>
      </c>
      <c r="N164" s="1497" t="e">
        <f t="shared" si="68"/>
        <v>#VALUE!</v>
      </c>
      <c r="O164" s="1497" t="e">
        <f t="shared" si="68"/>
        <v>#VALUE!</v>
      </c>
      <c r="P164" s="1497" t="e">
        <f t="shared" si="68"/>
        <v>#VALUE!</v>
      </c>
      <c r="Q164" s="1497" t="e">
        <f t="shared" si="68"/>
        <v>#VALUE!</v>
      </c>
      <c r="R164" s="1497" t="e">
        <f t="shared" si="68"/>
        <v>#VALUE!</v>
      </c>
      <c r="S164" s="1497" t="e">
        <f t="shared" si="68"/>
        <v>#VALUE!</v>
      </c>
      <c r="T164" s="1497" t="e">
        <f t="shared" si="68"/>
        <v>#VALUE!</v>
      </c>
      <c r="U164" s="1497" t="e">
        <f t="shared" si="68"/>
        <v>#VALUE!</v>
      </c>
      <c r="V164" s="1497" t="e">
        <f t="shared" si="68"/>
        <v>#VALUE!</v>
      </c>
      <c r="W164" s="1497" t="e">
        <f t="shared" si="68"/>
        <v>#VALUE!</v>
      </c>
      <c r="X164" s="1497" t="e">
        <f t="shared" si="68"/>
        <v>#VALUE!</v>
      </c>
      <c r="Y164" s="1497" t="e">
        <f t="shared" si="68"/>
        <v>#VALUE!</v>
      </c>
      <c r="Z164" s="1497" t="e">
        <f t="shared" si="68"/>
        <v>#VALUE!</v>
      </c>
      <c r="AA164" s="1497" t="e">
        <f t="shared" si="68"/>
        <v>#VALUE!</v>
      </c>
      <c r="AB164" s="1497" t="e">
        <f t="shared" si="68"/>
        <v>#VALUE!</v>
      </c>
      <c r="AC164" s="1497" t="e">
        <f t="shared" si="68"/>
        <v>#VALUE!</v>
      </c>
      <c r="AD164" s="1497" t="e">
        <f t="shared" si="68"/>
        <v>#VALUE!</v>
      </c>
      <c r="AE164" s="1497" t="e">
        <f t="shared" si="68"/>
        <v>#VALUE!</v>
      </c>
      <c r="AF164" s="1497" t="e">
        <f t="shared" si="68"/>
        <v>#VALUE!</v>
      </c>
      <c r="AG164" s="1497" t="e">
        <f t="shared" si="68"/>
        <v>#VALUE!</v>
      </c>
      <c r="AH164" s="1498" t="s">
        <v>2026</v>
      </c>
      <c r="AI164" s="1499">
        <f>_xlfn.AGGREGATE(9,6,C164:AG164)</f>
        <v>0</v>
      </c>
      <c r="AJ164" s="1489"/>
    </row>
    <row r="165" spans="2:38" hidden="1">
      <c r="B165" s="1496" t="s">
        <v>2168</v>
      </c>
      <c r="C165" s="1500" t="e">
        <f>IF(AND(DAY(C154)&gt;=8,DAY(C154)&lt;=14,C155="土",OR(C160="休",C160="雨")),1,0)</f>
        <v>#VALUE!</v>
      </c>
      <c r="D165" s="1500" t="e">
        <f>IF(AND(DAY(D154)&gt;=8,DAY(D154)&lt;=14,D155="土",OR(D160="休",D160="雨")),1,0)</f>
        <v>#VALUE!</v>
      </c>
      <c r="E165" s="1500" t="e">
        <f t="shared" ref="E165:AG165" si="69">IF(AND(DAY(E154)&gt;=8,DAY(E154)&lt;=14,E155="土",OR(E160="休",E160="雨")),1,0)</f>
        <v>#VALUE!</v>
      </c>
      <c r="F165" s="1500" t="e">
        <f t="shared" si="69"/>
        <v>#VALUE!</v>
      </c>
      <c r="G165" s="1500" t="e">
        <f t="shared" si="69"/>
        <v>#VALUE!</v>
      </c>
      <c r="H165" s="1500" t="e">
        <f t="shared" si="69"/>
        <v>#VALUE!</v>
      </c>
      <c r="I165" s="1500" t="e">
        <f t="shared" si="69"/>
        <v>#VALUE!</v>
      </c>
      <c r="J165" s="1500" t="e">
        <f t="shared" si="69"/>
        <v>#VALUE!</v>
      </c>
      <c r="K165" s="1500" t="e">
        <f t="shared" si="69"/>
        <v>#VALUE!</v>
      </c>
      <c r="L165" s="1500" t="e">
        <f t="shared" si="69"/>
        <v>#VALUE!</v>
      </c>
      <c r="M165" s="1500" t="e">
        <f t="shared" si="69"/>
        <v>#VALUE!</v>
      </c>
      <c r="N165" s="1500" t="e">
        <f t="shared" si="69"/>
        <v>#VALUE!</v>
      </c>
      <c r="O165" s="1500" t="e">
        <f t="shared" si="69"/>
        <v>#VALUE!</v>
      </c>
      <c r="P165" s="1500" t="e">
        <f t="shared" si="69"/>
        <v>#VALUE!</v>
      </c>
      <c r="Q165" s="1500" t="e">
        <f t="shared" si="69"/>
        <v>#VALUE!</v>
      </c>
      <c r="R165" s="1500" t="e">
        <f t="shared" si="69"/>
        <v>#VALUE!</v>
      </c>
      <c r="S165" s="1500" t="e">
        <f t="shared" si="69"/>
        <v>#VALUE!</v>
      </c>
      <c r="T165" s="1500" t="e">
        <f t="shared" si="69"/>
        <v>#VALUE!</v>
      </c>
      <c r="U165" s="1500" t="e">
        <f t="shared" si="69"/>
        <v>#VALUE!</v>
      </c>
      <c r="V165" s="1500" t="e">
        <f t="shared" si="69"/>
        <v>#VALUE!</v>
      </c>
      <c r="W165" s="1500" t="e">
        <f t="shared" si="69"/>
        <v>#VALUE!</v>
      </c>
      <c r="X165" s="1500" t="e">
        <f t="shared" si="69"/>
        <v>#VALUE!</v>
      </c>
      <c r="Y165" s="1500" t="e">
        <f t="shared" si="69"/>
        <v>#VALUE!</v>
      </c>
      <c r="Z165" s="1500" t="e">
        <f t="shared" si="69"/>
        <v>#VALUE!</v>
      </c>
      <c r="AA165" s="1500" t="e">
        <f t="shared" si="69"/>
        <v>#VALUE!</v>
      </c>
      <c r="AB165" s="1500" t="e">
        <f t="shared" si="69"/>
        <v>#VALUE!</v>
      </c>
      <c r="AC165" s="1500" t="e">
        <f t="shared" si="69"/>
        <v>#VALUE!</v>
      </c>
      <c r="AD165" s="1500" t="e">
        <f t="shared" si="69"/>
        <v>#VALUE!</v>
      </c>
      <c r="AE165" s="1500" t="e">
        <f t="shared" si="69"/>
        <v>#VALUE!</v>
      </c>
      <c r="AF165" s="1500" t="e">
        <f t="shared" si="69"/>
        <v>#VALUE!</v>
      </c>
      <c r="AG165" s="1500" t="e">
        <f t="shared" si="69"/>
        <v>#VALUE!</v>
      </c>
      <c r="AH165" s="1501" t="s">
        <v>2027</v>
      </c>
      <c r="AI165" s="1499">
        <f>_xlfn.AGGREGATE(9,6,C165:AG165)</f>
        <v>0</v>
      </c>
      <c r="AJ165" s="1489"/>
    </row>
    <row r="166" spans="2:38" s="1486" customFormat="1">
      <c r="B166" s="1510"/>
      <c r="C166" s="1510"/>
      <c r="D166" s="1510"/>
      <c r="E166" s="1510"/>
      <c r="F166" s="1510"/>
      <c r="G166" s="1510"/>
      <c r="H166" s="1510"/>
      <c r="I166" s="1510"/>
      <c r="J166" s="1510"/>
      <c r="K166" s="1510"/>
      <c r="L166" s="1510"/>
      <c r="M166" s="1510"/>
      <c r="N166" s="1510"/>
      <c r="O166" s="1510"/>
      <c r="P166" s="1510"/>
      <c r="Q166" s="1510"/>
      <c r="R166" s="1510"/>
      <c r="S166" s="1510"/>
      <c r="T166" s="1510"/>
      <c r="U166" s="1510"/>
      <c r="V166" s="1510"/>
      <c r="W166" s="1510"/>
      <c r="X166" s="1510"/>
      <c r="Y166" s="1510"/>
      <c r="Z166" s="1510"/>
      <c r="AA166" s="1510"/>
      <c r="AB166" s="1510"/>
      <c r="AC166" s="1510"/>
      <c r="AD166" s="1510"/>
      <c r="AE166" s="1510"/>
      <c r="AF166" s="1510"/>
      <c r="AG166" s="1510"/>
      <c r="AI166" s="1510"/>
      <c r="AL166" s="1509"/>
    </row>
    <row r="167" spans="2:38" hidden="1">
      <c r="C167" s="1453" t="e">
        <f>YEAR(C170)</f>
        <v>#VALUE!</v>
      </c>
      <c r="D167" s="1453" t="e">
        <f>MONTH(C170)</f>
        <v>#VALUE!</v>
      </c>
    </row>
    <row r="168" spans="2:38">
      <c r="B168" s="1458" t="s">
        <v>1986</v>
      </c>
      <c r="C168" s="3490" t="e">
        <f>C170</f>
        <v>#VALUE!</v>
      </c>
      <c r="D168" s="3452"/>
      <c r="E168" s="3452"/>
      <c r="F168" s="3452"/>
      <c r="G168" s="3452"/>
      <c r="H168" s="3452"/>
      <c r="I168" s="3452"/>
      <c r="J168" s="3452"/>
      <c r="K168" s="3452"/>
      <c r="L168" s="3452"/>
      <c r="M168" s="3452"/>
      <c r="N168" s="3452"/>
      <c r="O168" s="3452"/>
      <c r="P168" s="3452"/>
      <c r="Q168" s="3452"/>
      <c r="R168" s="3452"/>
      <c r="S168" s="3452"/>
      <c r="T168" s="3452"/>
      <c r="U168" s="3452"/>
      <c r="V168" s="3452"/>
      <c r="W168" s="3452"/>
      <c r="X168" s="3452"/>
      <c r="Y168" s="3452"/>
      <c r="Z168" s="3452"/>
      <c r="AA168" s="3452"/>
      <c r="AB168" s="3452"/>
      <c r="AC168" s="3452"/>
      <c r="AD168" s="3452"/>
      <c r="AE168" s="3452"/>
      <c r="AF168" s="3452"/>
      <c r="AG168" s="3452"/>
      <c r="AH168" s="3452"/>
      <c r="AI168" s="3453"/>
    </row>
    <row r="169" spans="2:38" hidden="1">
      <c r="B169" s="1503"/>
      <c r="C169" s="1482" t="e">
        <f>DATE($C167,$D167,1)</f>
        <v>#VALUE!</v>
      </c>
      <c r="D169" s="1482" t="e">
        <f t="shared" ref="D169:AG169" si="70">C169+1</f>
        <v>#VALUE!</v>
      </c>
      <c r="E169" s="1482" t="e">
        <f t="shared" si="70"/>
        <v>#VALUE!</v>
      </c>
      <c r="F169" s="1482" t="e">
        <f t="shared" si="70"/>
        <v>#VALUE!</v>
      </c>
      <c r="G169" s="1482" t="e">
        <f t="shared" si="70"/>
        <v>#VALUE!</v>
      </c>
      <c r="H169" s="1482" t="e">
        <f t="shared" si="70"/>
        <v>#VALUE!</v>
      </c>
      <c r="I169" s="1482" t="e">
        <f t="shared" si="70"/>
        <v>#VALUE!</v>
      </c>
      <c r="J169" s="1482" t="e">
        <f t="shared" si="70"/>
        <v>#VALUE!</v>
      </c>
      <c r="K169" s="1482" t="e">
        <f t="shared" si="70"/>
        <v>#VALUE!</v>
      </c>
      <c r="L169" s="1482" t="e">
        <f t="shared" si="70"/>
        <v>#VALUE!</v>
      </c>
      <c r="M169" s="1482" t="e">
        <f t="shared" si="70"/>
        <v>#VALUE!</v>
      </c>
      <c r="N169" s="1482" t="e">
        <f t="shared" si="70"/>
        <v>#VALUE!</v>
      </c>
      <c r="O169" s="1482" t="e">
        <f t="shared" si="70"/>
        <v>#VALUE!</v>
      </c>
      <c r="P169" s="1482" t="e">
        <f t="shared" si="70"/>
        <v>#VALUE!</v>
      </c>
      <c r="Q169" s="1482" t="e">
        <f t="shared" si="70"/>
        <v>#VALUE!</v>
      </c>
      <c r="R169" s="1482" t="e">
        <f t="shared" si="70"/>
        <v>#VALUE!</v>
      </c>
      <c r="S169" s="1482" t="e">
        <f t="shared" si="70"/>
        <v>#VALUE!</v>
      </c>
      <c r="T169" s="1482" t="e">
        <f t="shared" si="70"/>
        <v>#VALUE!</v>
      </c>
      <c r="U169" s="1482" t="e">
        <f t="shared" si="70"/>
        <v>#VALUE!</v>
      </c>
      <c r="V169" s="1482" t="e">
        <f t="shared" si="70"/>
        <v>#VALUE!</v>
      </c>
      <c r="W169" s="1482" t="e">
        <f t="shared" si="70"/>
        <v>#VALUE!</v>
      </c>
      <c r="X169" s="1482" t="e">
        <f t="shared" si="70"/>
        <v>#VALUE!</v>
      </c>
      <c r="Y169" s="1482" t="e">
        <f t="shared" si="70"/>
        <v>#VALUE!</v>
      </c>
      <c r="Z169" s="1482" t="e">
        <f t="shared" si="70"/>
        <v>#VALUE!</v>
      </c>
      <c r="AA169" s="1482" t="e">
        <f t="shared" si="70"/>
        <v>#VALUE!</v>
      </c>
      <c r="AB169" s="1482" t="e">
        <f t="shared" si="70"/>
        <v>#VALUE!</v>
      </c>
      <c r="AC169" s="1482" t="e">
        <f t="shared" si="70"/>
        <v>#VALUE!</v>
      </c>
      <c r="AD169" s="1482" t="e">
        <f t="shared" si="70"/>
        <v>#VALUE!</v>
      </c>
      <c r="AE169" s="1482" t="e">
        <f t="shared" si="70"/>
        <v>#VALUE!</v>
      </c>
      <c r="AF169" s="1482" t="e">
        <f t="shared" si="70"/>
        <v>#VALUE!</v>
      </c>
      <c r="AG169" s="1482" t="e">
        <f t="shared" si="70"/>
        <v>#VALUE!</v>
      </c>
      <c r="AH169" s="1504"/>
      <c r="AI169" s="1505"/>
    </row>
    <row r="170" spans="2:38">
      <c r="B170" s="1506" t="s">
        <v>1990</v>
      </c>
      <c r="C170" s="1507" t="e">
        <f>IF(EDATE(C153,1)&gt;$G$5,"",EDATE(C153,1))</f>
        <v>#VALUE!</v>
      </c>
      <c r="D170" s="1482" t="e">
        <f t="shared" ref="D170:AG170" si="71">IF(D169&gt;$G$5,"",IF(C170=EOMONTH(DATE($C167,$D167,1),0),"",IF(C170="","",C170+1)))</f>
        <v>#VALUE!</v>
      </c>
      <c r="E170" s="1482" t="e">
        <f t="shared" si="71"/>
        <v>#VALUE!</v>
      </c>
      <c r="F170" s="1482" t="e">
        <f t="shared" si="71"/>
        <v>#VALUE!</v>
      </c>
      <c r="G170" s="1482" t="e">
        <f t="shared" si="71"/>
        <v>#VALUE!</v>
      </c>
      <c r="H170" s="1482" t="e">
        <f t="shared" si="71"/>
        <v>#VALUE!</v>
      </c>
      <c r="I170" s="1482" t="e">
        <f t="shared" si="71"/>
        <v>#VALUE!</v>
      </c>
      <c r="J170" s="1482" t="e">
        <f t="shared" si="71"/>
        <v>#VALUE!</v>
      </c>
      <c r="K170" s="1482" t="e">
        <f t="shared" si="71"/>
        <v>#VALUE!</v>
      </c>
      <c r="L170" s="1482" t="e">
        <f t="shared" si="71"/>
        <v>#VALUE!</v>
      </c>
      <c r="M170" s="1482" t="e">
        <f t="shared" si="71"/>
        <v>#VALUE!</v>
      </c>
      <c r="N170" s="1482" t="e">
        <f t="shared" si="71"/>
        <v>#VALUE!</v>
      </c>
      <c r="O170" s="1482" t="e">
        <f t="shared" si="71"/>
        <v>#VALUE!</v>
      </c>
      <c r="P170" s="1482" t="e">
        <f t="shared" si="71"/>
        <v>#VALUE!</v>
      </c>
      <c r="Q170" s="1482" t="e">
        <f t="shared" si="71"/>
        <v>#VALUE!</v>
      </c>
      <c r="R170" s="1482" t="e">
        <f t="shared" si="71"/>
        <v>#VALUE!</v>
      </c>
      <c r="S170" s="1482" t="e">
        <f t="shared" si="71"/>
        <v>#VALUE!</v>
      </c>
      <c r="T170" s="1482" t="e">
        <f t="shared" si="71"/>
        <v>#VALUE!</v>
      </c>
      <c r="U170" s="1482" t="e">
        <f t="shared" si="71"/>
        <v>#VALUE!</v>
      </c>
      <c r="V170" s="1482" t="e">
        <f t="shared" si="71"/>
        <v>#VALUE!</v>
      </c>
      <c r="W170" s="1482" t="e">
        <f t="shared" si="71"/>
        <v>#VALUE!</v>
      </c>
      <c r="X170" s="1482" t="e">
        <f t="shared" si="71"/>
        <v>#VALUE!</v>
      </c>
      <c r="Y170" s="1482" t="e">
        <f t="shared" si="71"/>
        <v>#VALUE!</v>
      </c>
      <c r="Z170" s="1482" t="e">
        <f t="shared" si="71"/>
        <v>#VALUE!</v>
      </c>
      <c r="AA170" s="1482" t="e">
        <f t="shared" si="71"/>
        <v>#VALUE!</v>
      </c>
      <c r="AB170" s="1482" t="e">
        <f t="shared" si="71"/>
        <v>#VALUE!</v>
      </c>
      <c r="AC170" s="1482" t="e">
        <f t="shared" si="71"/>
        <v>#VALUE!</v>
      </c>
      <c r="AD170" s="1482" t="e">
        <f t="shared" si="71"/>
        <v>#VALUE!</v>
      </c>
      <c r="AE170" s="1482" t="e">
        <f t="shared" si="71"/>
        <v>#VALUE!</v>
      </c>
      <c r="AF170" s="1482" t="e">
        <f t="shared" si="71"/>
        <v>#VALUE!</v>
      </c>
      <c r="AG170" s="1482" t="e">
        <f t="shared" si="71"/>
        <v>#VALUE!</v>
      </c>
      <c r="AH170" s="1483" t="s">
        <v>2024</v>
      </c>
      <c r="AI170" s="1484">
        <f>+COUNTIFS(C171:AG171,"土",C172:AG172,"")+COUNTIFS(C171:AG171,"日",C172:AG172,"")</f>
        <v>0</v>
      </c>
    </row>
    <row r="171" spans="2:38" s="1486" customFormat="1">
      <c r="B171" s="1508" t="s">
        <v>846</v>
      </c>
      <c r="C171" s="1485" t="str">
        <f>IFERROR(TEXT(WEEKDAY(+C170),"aaa"),"")</f>
        <v/>
      </c>
      <c r="D171" s="1485" t="str">
        <f t="shared" ref="D171:AG171" si="72">IFERROR(TEXT(WEEKDAY(+D170),"aaa"),"")</f>
        <v/>
      </c>
      <c r="E171" s="1485" t="str">
        <f t="shared" si="72"/>
        <v/>
      </c>
      <c r="F171" s="1485" t="str">
        <f t="shared" si="72"/>
        <v/>
      </c>
      <c r="G171" s="1485" t="str">
        <f t="shared" si="72"/>
        <v/>
      </c>
      <c r="H171" s="1485" t="str">
        <f t="shared" si="72"/>
        <v/>
      </c>
      <c r="I171" s="1485" t="str">
        <f t="shared" si="72"/>
        <v/>
      </c>
      <c r="J171" s="1485" t="str">
        <f t="shared" si="72"/>
        <v/>
      </c>
      <c r="K171" s="1485" t="str">
        <f t="shared" si="72"/>
        <v/>
      </c>
      <c r="L171" s="1485" t="str">
        <f t="shared" si="72"/>
        <v/>
      </c>
      <c r="M171" s="1485" t="str">
        <f t="shared" si="72"/>
        <v/>
      </c>
      <c r="N171" s="1485" t="str">
        <f t="shared" si="72"/>
        <v/>
      </c>
      <c r="O171" s="1485" t="str">
        <f t="shared" si="72"/>
        <v/>
      </c>
      <c r="P171" s="1485" t="str">
        <f t="shared" si="72"/>
        <v/>
      </c>
      <c r="Q171" s="1485" t="str">
        <f t="shared" si="72"/>
        <v/>
      </c>
      <c r="R171" s="1485" t="str">
        <f t="shared" si="72"/>
        <v/>
      </c>
      <c r="S171" s="1485" t="str">
        <f t="shared" si="72"/>
        <v/>
      </c>
      <c r="T171" s="1485" t="str">
        <f t="shared" si="72"/>
        <v/>
      </c>
      <c r="U171" s="1485" t="str">
        <f t="shared" si="72"/>
        <v/>
      </c>
      <c r="V171" s="1485" t="str">
        <f t="shared" si="72"/>
        <v/>
      </c>
      <c r="W171" s="1485" t="str">
        <f t="shared" si="72"/>
        <v/>
      </c>
      <c r="X171" s="1485" t="str">
        <f t="shared" si="72"/>
        <v/>
      </c>
      <c r="Y171" s="1485" t="str">
        <f t="shared" si="72"/>
        <v/>
      </c>
      <c r="Z171" s="1485" t="str">
        <f t="shared" si="72"/>
        <v/>
      </c>
      <c r="AA171" s="1485" t="str">
        <f t="shared" si="72"/>
        <v/>
      </c>
      <c r="AB171" s="1485" t="str">
        <f t="shared" si="72"/>
        <v/>
      </c>
      <c r="AC171" s="1485" t="str">
        <f t="shared" si="72"/>
        <v/>
      </c>
      <c r="AD171" s="1485" t="str">
        <f t="shared" si="72"/>
        <v/>
      </c>
      <c r="AE171" s="1485" t="str">
        <f t="shared" si="72"/>
        <v/>
      </c>
      <c r="AF171" s="1485" t="str">
        <f t="shared" si="72"/>
        <v/>
      </c>
      <c r="AG171" s="1485" t="str">
        <f t="shared" si="72"/>
        <v/>
      </c>
      <c r="AH171" s="1483" t="s">
        <v>2025</v>
      </c>
      <c r="AI171" s="1484">
        <f>+COUNTIF(C172:AG172,"夏休")+COUNTIF(C172:AG172,"冬休")+COUNTIF(C172:AG172,"中止")</f>
        <v>0</v>
      </c>
      <c r="AL171" s="1509"/>
    </row>
    <row r="172" spans="2:38" s="1486" customFormat="1" ht="13.5" customHeight="1">
      <c r="B172" s="3454" t="s">
        <v>1994</v>
      </c>
      <c r="C172" s="3456"/>
      <c r="D172" s="3451"/>
      <c r="E172" s="3451"/>
      <c r="F172" s="3451"/>
      <c r="G172" s="3451"/>
      <c r="H172" s="3451"/>
      <c r="I172" s="3451"/>
      <c r="J172" s="3451"/>
      <c r="K172" s="3451"/>
      <c r="L172" s="3451"/>
      <c r="M172" s="3451"/>
      <c r="N172" s="3451"/>
      <c r="O172" s="3451"/>
      <c r="P172" s="3451"/>
      <c r="Q172" s="3451"/>
      <c r="R172" s="3451"/>
      <c r="S172" s="3451"/>
      <c r="T172" s="3451"/>
      <c r="U172" s="3451"/>
      <c r="V172" s="3451"/>
      <c r="W172" s="3451"/>
      <c r="X172" s="3451"/>
      <c r="Y172" s="3451"/>
      <c r="Z172" s="3451"/>
      <c r="AA172" s="3451"/>
      <c r="AB172" s="3451"/>
      <c r="AC172" s="3451"/>
      <c r="AD172" s="3451"/>
      <c r="AE172" s="3451"/>
      <c r="AF172" s="3451"/>
      <c r="AG172" s="3478"/>
      <c r="AH172" s="1487" t="s">
        <v>847</v>
      </c>
      <c r="AI172" s="1488">
        <f>COUNT(C170:AG170)-AI171</f>
        <v>0</v>
      </c>
      <c r="AL172" s="1509"/>
    </row>
    <row r="173" spans="2:38" s="1486" customFormat="1" ht="13.5" customHeight="1">
      <c r="B173" s="3455"/>
      <c r="C173" s="3456"/>
      <c r="D173" s="3451"/>
      <c r="E173" s="3451"/>
      <c r="F173" s="3451"/>
      <c r="G173" s="3451"/>
      <c r="H173" s="3451"/>
      <c r="I173" s="3451"/>
      <c r="J173" s="3451"/>
      <c r="K173" s="3451"/>
      <c r="L173" s="3451"/>
      <c r="M173" s="3451"/>
      <c r="N173" s="3451"/>
      <c r="O173" s="3451"/>
      <c r="P173" s="3451"/>
      <c r="Q173" s="3451"/>
      <c r="R173" s="3451"/>
      <c r="S173" s="3451"/>
      <c r="T173" s="3451"/>
      <c r="U173" s="3451"/>
      <c r="V173" s="3451"/>
      <c r="W173" s="3451"/>
      <c r="X173" s="3451"/>
      <c r="Y173" s="3451"/>
      <c r="Z173" s="3451"/>
      <c r="AA173" s="3451"/>
      <c r="AB173" s="3451"/>
      <c r="AC173" s="3451"/>
      <c r="AD173" s="3451"/>
      <c r="AE173" s="3451"/>
      <c r="AF173" s="3451"/>
      <c r="AG173" s="3478"/>
      <c r="AH173" s="1487" t="s">
        <v>848</v>
      </c>
      <c r="AI173" s="1488">
        <f>+COUNTIF(C174:AG175,"休")</f>
        <v>0</v>
      </c>
      <c r="AJ173" s="1489" t="e">
        <f>IF(AI174&gt;0.285,"",IF(AI173&lt;AI170,"←計画日数が足りません",""))</f>
        <v>#DIV/0!</v>
      </c>
      <c r="AL173" s="1509"/>
    </row>
    <row r="174" spans="2:38" s="1486" customFormat="1" ht="13.5" customHeight="1">
      <c r="B174" s="3479" t="s">
        <v>841</v>
      </c>
      <c r="C174" s="3477"/>
      <c r="D174" s="3477"/>
      <c r="E174" s="3477"/>
      <c r="F174" s="3477"/>
      <c r="G174" s="3477"/>
      <c r="H174" s="3477"/>
      <c r="I174" s="3477"/>
      <c r="J174" s="3477"/>
      <c r="K174" s="3477"/>
      <c r="L174" s="3477"/>
      <c r="M174" s="3477"/>
      <c r="N174" s="3477"/>
      <c r="O174" s="3477"/>
      <c r="P174" s="3477"/>
      <c r="Q174" s="3477"/>
      <c r="R174" s="3477"/>
      <c r="S174" s="3477"/>
      <c r="T174" s="3477"/>
      <c r="U174" s="3477"/>
      <c r="V174" s="3477"/>
      <c r="W174" s="3477"/>
      <c r="X174" s="3477"/>
      <c r="Y174" s="3477"/>
      <c r="Z174" s="3477"/>
      <c r="AA174" s="3477"/>
      <c r="AB174" s="3477"/>
      <c r="AC174" s="3477"/>
      <c r="AD174" s="3477"/>
      <c r="AE174" s="3477"/>
      <c r="AF174" s="3477"/>
      <c r="AG174" s="3483"/>
      <c r="AH174" s="1487" t="s">
        <v>849</v>
      </c>
      <c r="AI174" s="1490" t="e">
        <f>+AI173/AI172</f>
        <v>#DIV/0!</v>
      </c>
      <c r="AL174" s="1509"/>
    </row>
    <row r="175" spans="2:38" s="1486" customFormat="1">
      <c r="B175" s="3479"/>
      <c r="C175" s="3477"/>
      <c r="D175" s="3477"/>
      <c r="E175" s="3477"/>
      <c r="F175" s="3477"/>
      <c r="G175" s="3477"/>
      <c r="H175" s="3477"/>
      <c r="I175" s="3477"/>
      <c r="J175" s="3477"/>
      <c r="K175" s="3477"/>
      <c r="L175" s="3477"/>
      <c r="M175" s="3477"/>
      <c r="N175" s="3477"/>
      <c r="O175" s="3477"/>
      <c r="P175" s="3477"/>
      <c r="Q175" s="3477"/>
      <c r="R175" s="3477"/>
      <c r="S175" s="3477"/>
      <c r="T175" s="3477"/>
      <c r="U175" s="3477"/>
      <c r="V175" s="3477"/>
      <c r="W175" s="3477"/>
      <c r="X175" s="3477"/>
      <c r="Y175" s="3477"/>
      <c r="Z175" s="3477"/>
      <c r="AA175" s="3477"/>
      <c r="AB175" s="3477"/>
      <c r="AC175" s="3477"/>
      <c r="AD175" s="3477"/>
      <c r="AE175" s="3477"/>
      <c r="AF175" s="3477"/>
      <c r="AG175" s="3483"/>
      <c r="AH175" s="1487" t="s">
        <v>838</v>
      </c>
      <c r="AI175" s="1488">
        <f>+COUNTA(C176:AG177)</f>
        <v>0</v>
      </c>
      <c r="AL175" s="1509"/>
    </row>
    <row r="176" spans="2:38" s="1486" customFormat="1">
      <c r="B176" s="3484" t="s">
        <v>843</v>
      </c>
      <c r="C176" s="3481"/>
      <c r="D176" s="3481"/>
      <c r="E176" s="3481"/>
      <c r="F176" s="3481"/>
      <c r="G176" s="3481"/>
      <c r="H176" s="3481"/>
      <c r="I176" s="3481"/>
      <c r="J176" s="3481"/>
      <c r="K176" s="3481"/>
      <c r="L176" s="3481"/>
      <c r="M176" s="3481"/>
      <c r="N176" s="3481"/>
      <c r="O176" s="3481"/>
      <c r="P176" s="3481"/>
      <c r="Q176" s="3481"/>
      <c r="R176" s="3481"/>
      <c r="S176" s="3481"/>
      <c r="T176" s="3481"/>
      <c r="U176" s="3481"/>
      <c r="V176" s="3481"/>
      <c r="W176" s="3481"/>
      <c r="X176" s="3481"/>
      <c r="Y176" s="3481"/>
      <c r="Z176" s="3481"/>
      <c r="AA176" s="3481"/>
      <c r="AB176" s="3481"/>
      <c r="AC176" s="3481"/>
      <c r="AD176" s="3481"/>
      <c r="AE176" s="3481"/>
      <c r="AF176" s="3481"/>
      <c r="AG176" s="3488"/>
      <c r="AH176" s="1491" t="s">
        <v>850</v>
      </c>
      <c r="AI176" s="1492" t="e">
        <f>+AI175/AI172</f>
        <v>#DIV/0!</v>
      </c>
      <c r="AL176" s="1474">
        <f>+COUNTIF(C174:AG175,"休")</f>
        <v>0</v>
      </c>
    </row>
    <row r="177" spans="2:38" s="1486" customFormat="1">
      <c r="B177" s="3485"/>
      <c r="C177" s="3482"/>
      <c r="D177" s="3482"/>
      <c r="E177" s="3482"/>
      <c r="F177" s="3482"/>
      <c r="G177" s="3482"/>
      <c r="H177" s="3482"/>
      <c r="I177" s="3482"/>
      <c r="J177" s="3482"/>
      <c r="K177" s="3482"/>
      <c r="L177" s="3482"/>
      <c r="M177" s="3482"/>
      <c r="N177" s="3482"/>
      <c r="O177" s="3482"/>
      <c r="P177" s="3482"/>
      <c r="Q177" s="3482"/>
      <c r="R177" s="3482"/>
      <c r="S177" s="3482"/>
      <c r="T177" s="3482"/>
      <c r="U177" s="3482"/>
      <c r="V177" s="3482"/>
      <c r="W177" s="3482"/>
      <c r="X177" s="3482"/>
      <c r="Y177" s="3482"/>
      <c r="Z177" s="3482"/>
      <c r="AA177" s="3482"/>
      <c r="AB177" s="3482"/>
      <c r="AC177" s="3482"/>
      <c r="AD177" s="3482"/>
      <c r="AE177" s="3482"/>
      <c r="AF177" s="3482"/>
      <c r="AG177" s="3489"/>
      <c r="AH177" s="1493" t="s">
        <v>1998</v>
      </c>
      <c r="AI177" s="1494" t="str">
        <f>IF(7&gt;AI172,"対象外",IF(AI175&gt;=AI170,"OK","NG"))</f>
        <v>対象外</v>
      </c>
      <c r="AJ177" s="1489" t="str">
        <f>IF(AI177="対象外","←７日間に満たない期間は達成判定の対象外",IF(AI177="NG","←月単位未達成","←月単位達成"))</f>
        <v>←７日間に満たない期間は達成判定の対象外</v>
      </c>
      <c r="AL177" s="1495" t="str">
        <f>IF(7&gt;AI172,"対象外",IF(AL176&gt;=AI170,"OK","NG"))</f>
        <v>対象外</v>
      </c>
    </row>
    <row r="178" spans="2:38" hidden="1">
      <c r="B178" s="1496" t="s">
        <v>2165</v>
      </c>
      <c r="C178" s="1497" t="e">
        <f t="shared" ref="C178:AG178" si="73">IF(AND(DAY(C170)&gt;=22,DAY(C170)&lt;=28,C171="土"),1,0)</f>
        <v>#VALUE!</v>
      </c>
      <c r="D178" s="1497" t="e">
        <f t="shared" si="73"/>
        <v>#VALUE!</v>
      </c>
      <c r="E178" s="1497" t="e">
        <f t="shared" si="73"/>
        <v>#VALUE!</v>
      </c>
      <c r="F178" s="1497" t="e">
        <f t="shared" si="73"/>
        <v>#VALUE!</v>
      </c>
      <c r="G178" s="1497" t="e">
        <f t="shared" si="73"/>
        <v>#VALUE!</v>
      </c>
      <c r="H178" s="1497" t="e">
        <f t="shared" si="73"/>
        <v>#VALUE!</v>
      </c>
      <c r="I178" s="1497" t="e">
        <f t="shared" si="73"/>
        <v>#VALUE!</v>
      </c>
      <c r="J178" s="1497" t="e">
        <f t="shared" si="73"/>
        <v>#VALUE!</v>
      </c>
      <c r="K178" s="1497" t="e">
        <f t="shared" si="73"/>
        <v>#VALUE!</v>
      </c>
      <c r="L178" s="1497" t="e">
        <f t="shared" si="73"/>
        <v>#VALUE!</v>
      </c>
      <c r="M178" s="1497" t="e">
        <f t="shared" si="73"/>
        <v>#VALUE!</v>
      </c>
      <c r="N178" s="1497" t="e">
        <f t="shared" si="73"/>
        <v>#VALUE!</v>
      </c>
      <c r="O178" s="1497" t="e">
        <f t="shared" si="73"/>
        <v>#VALUE!</v>
      </c>
      <c r="P178" s="1497" t="e">
        <f t="shared" si="73"/>
        <v>#VALUE!</v>
      </c>
      <c r="Q178" s="1497" t="e">
        <f t="shared" si="73"/>
        <v>#VALUE!</v>
      </c>
      <c r="R178" s="1497" t="e">
        <f t="shared" si="73"/>
        <v>#VALUE!</v>
      </c>
      <c r="S178" s="1497" t="e">
        <f t="shared" si="73"/>
        <v>#VALUE!</v>
      </c>
      <c r="T178" s="1497" t="e">
        <f t="shared" si="73"/>
        <v>#VALUE!</v>
      </c>
      <c r="U178" s="1497" t="e">
        <f t="shared" si="73"/>
        <v>#VALUE!</v>
      </c>
      <c r="V178" s="1497" t="e">
        <f t="shared" si="73"/>
        <v>#VALUE!</v>
      </c>
      <c r="W178" s="1497" t="e">
        <f t="shared" si="73"/>
        <v>#VALUE!</v>
      </c>
      <c r="X178" s="1497" t="e">
        <f t="shared" si="73"/>
        <v>#VALUE!</v>
      </c>
      <c r="Y178" s="1497" t="e">
        <f t="shared" si="73"/>
        <v>#VALUE!</v>
      </c>
      <c r="Z178" s="1497" t="e">
        <f t="shared" si="73"/>
        <v>#VALUE!</v>
      </c>
      <c r="AA178" s="1497" t="e">
        <f t="shared" si="73"/>
        <v>#VALUE!</v>
      </c>
      <c r="AB178" s="1497" t="e">
        <f t="shared" si="73"/>
        <v>#VALUE!</v>
      </c>
      <c r="AC178" s="1497" t="e">
        <f t="shared" si="73"/>
        <v>#VALUE!</v>
      </c>
      <c r="AD178" s="1497" t="e">
        <f t="shared" si="73"/>
        <v>#VALUE!</v>
      </c>
      <c r="AE178" s="1497" t="e">
        <f t="shared" si="73"/>
        <v>#VALUE!</v>
      </c>
      <c r="AF178" s="1497" t="e">
        <f t="shared" si="73"/>
        <v>#VALUE!</v>
      </c>
      <c r="AG178" s="1497" t="e">
        <f t="shared" si="73"/>
        <v>#VALUE!</v>
      </c>
      <c r="AH178" s="1498" t="s">
        <v>2026</v>
      </c>
      <c r="AI178" s="1499">
        <f>_xlfn.AGGREGATE(9,6,C178:AG178)</f>
        <v>0</v>
      </c>
      <c r="AJ178" s="1489"/>
    </row>
    <row r="179" spans="2:38" hidden="1">
      <c r="B179" s="1496" t="s">
        <v>2166</v>
      </c>
      <c r="C179" s="1500" t="e">
        <f t="shared" ref="C179:AG179" si="74">IF(AND(DAY(C170)&gt;=22,DAY(C170)&lt;=28,C171="土",OR(C176="休",C176="雨")),1,0)</f>
        <v>#VALUE!</v>
      </c>
      <c r="D179" s="1500" t="e">
        <f t="shared" si="74"/>
        <v>#VALUE!</v>
      </c>
      <c r="E179" s="1500" t="e">
        <f t="shared" si="74"/>
        <v>#VALUE!</v>
      </c>
      <c r="F179" s="1500" t="e">
        <f t="shared" si="74"/>
        <v>#VALUE!</v>
      </c>
      <c r="G179" s="1500" t="e">
        <f t="shared" si="74"/>
        <v>#VALUE!</v>
      </c>
      <c r="H179" s="1500" t="e">
        <f t="shared" si="74"/>
        <v>#VALUE!</v>
      </c>
      <c r="I179" s="1500" t="e">
        <f t="shared" si="74"/>
        <v>#VALUE!</v>
      </c>
      <c r="J179" s="1500" t="e">
        <f t="shared" si="74"/>
        <v>#VALUE!</v>
      </c>
      <c r="K179" s="1500" t="e">
        <f t="shared" si="74"/>
        <v>#VALUE!</v>
      </c>
      <c r="L179" s="1500" t="e">
        <f t="shared" si="74"/>
        <v>#VALUE!</v>
      </c>
      <c r="M179" s="1500" t="e">
        <f t="shared" si="74"/>
        <v>#VALUE!</v>
      </c>
      <c r="N179" s="1500" t="e">
        <f t="shared" si="74"/>
        <v>#VALUE!</v>
      </c>
      <c r="O179" s="1500" t="e">
        <f t="shared" si="74"/>
        <v>#VALUE!</v>
      </c>
      <c r="P179" s="1500" t="e">
        <f t="shared" si="74"/>
        <v>#VALUE!</v>
      </c>
      <c r="Q179" s="1500" t="e">
        <f t="shared" si="74"/>
        <v>#VALUE!</v>
      </c>
      <c r="R179" s="1500" t="e">
        <f t="shared" si="74"/>
        <v>#VALUE!</v>
      </c>
      <c r="S179" s="1500" t="e">
        <f t="shared" si="74"/>
        <v>#VALUE!</v>
      </c>
      <c r="T179" s="1500" t="e">
        <f t="shared" si="74"/>
        <v>#VALUE!</v>
      </c>
      <c r="U179" s="1500" t="e">
        <f t="shared" si="74"/>
        <v>#VALUE!</v>
      </c>
      <c r="V179" s="1500" t="e">
        <f t="shared" si="74"/>
        <v>#VALUE!</v>
      </c>
      <c r="W179" s="1500" t="e">
        <f t="shared" si="74"/>
        <v>#VALUE!</v>
      </c>
      <c r="X179" s="1500" t="e">
        <f t="shared" si="74"/>
        <v>#VALUE!</v>
      </c>
      <c r="Y179" s="1500" t="e">
        <f t="shared" si="74"/>
        <v>#VALUE!</v>
      </c>
      <c r="Z179" s="1500" t="e">
        <f t="shared" si="74"/>
        <v>#VALUE!</v>
      </c>
      <c r="AA179" s="1500" t="e">
        <f t="shared" si="74"/>
        <v>#VALUE!</v>
      </c>
      <c r="AB179" s="1500" t="e">
        <f t="shared" si="74"/>
        <v>#VALUE!</v>
      </c>
      <c r="AC179" s="1500" t="e">
        <f t="shared" si="74"/>
        <v>#VALUE!</v>
      </c>
      <c r="AD179" s="1500" t="e">
        <f t="shared" si="74"/>
        <v>#VALUE!</v>
      </c>
      <c r="AE179" s="1500" t="e">
        <f t="shared" si="74"/>
        <v>#VALUE!</v>
      </c>
      <c r="AF179" s="1500" t="e">
        <f t="shared" si="74"/>
        <v>#VALUE!</v>
      </c>
      <c r="AG179" s="1500" t="e">
        <f t="shared" si="74"/>
        <v>#VALUE!</v>
      </c>
      <c r="AH179" s="1501" t="s">
        <v>2027</v>
      </c>
      <c r="AI179" s="1499">
        <f>_xlfn.AGGREGATE(9,6,C179:AG179)</f>
        <v>0</v>
      </c>
      <c r="AJ179" s="1489"/>
    </row>
    <row r="180" spans="2:38" hidden="1">
      <c r="B180" s="1496" t="s">
        <v>2167</v>
      </c>
      <c r="C180" s="1497" t="e">
        <f>IF(AND(DAY(C170)&gt;=8,DAY(C170)&lt;=14,C171="土"),1,0)</f>
        <v>#VALUE!</v>
      </c>
      <c r="D180" s="1497" t="e">
        <f>IF(AND(DAY(D170)&gt;=8,DAY(D170)&lt;=14,D171="土"),1,0)</f>
        <v>#VALUE!</v>
      </c>
      <c r="E180" s="1497" t="e">
        <f t="shared" ref="E180:AG180" si="75">IF(AND(DAY(E170)&gt;=8,DAY(E170)&lt;=14,E171="土"),1,0)</f>
        <v>#VALUE!</v>
      </c>
      <c r="F180" s="1497" t="e">
        <f t="shared" si="75"/>
        <v>#VALUE!</v>
      </c>
      <c r="G180" s="1497" t="e">
        <f t="shared" si="75"/>
        <v>#VALUE!</v>
      </c>
      <c r="H180" s="1497" t="e">
        <f t="shared" si="75"/>
        <v>#VALUE!</v>
      </c>
      <c r="I180" s="1497" t="e">
        <f t="shared" si="75"/>
        <v>#VALUE!</v>
      </c>
      <c r="J180" s="1497" t="e">
        <f t="shared" si="75"/>
        <v>#VALUE!</v>
      </c>
      <c r="K180" s="1497" t="e">
        <f t="shared" si="75"/>
        <v>#VALUE!</v>
      </c>
      <c r="L180" s="1497" t="e">
        <f t="shared" si="75"/>
        <v>#VALUE!</v>
      </c>
      <c r="M180" s="1497" t="e">
        <f t="shared" si="75"/>
        <v>#VALUE!</v>
      </c>
      <c r="N180" s="1497" t="e">
        <f t="shared" si="75"/>
        <v>#VALUE!</v>
      </c>
      <c r="O180" s="1497" t="e">
        <f t="shared" si="75"/>
        <v>#VALUE!</v>
      </c>
      <c r="P180" s="1497" t="e">
        <f t="shared" si="75"/>
        <v>#VALUE!</v>
      </c>
      <c r="Q180" s="1497" t="e">
        <f t="shared" si="75"/>
        <v>#VALUE!</v>
      </c>
      <c r="R180" s="1497" t="e">
        <f t="shared" si="75"/>
        <v>#VALUE!</v>
      </c>
      <c r="S180" s="1497" t="e">
        <f t="shared" si="75"/>
        <v>#VALUE!</v>
      </c>
      <c r="T180" s="1497" t="e">
        <f t="shared" si="75"/>
        <v>#VALUE!</v>
      </c>
      <c r="U180" s="1497" t="e">
        <f t="shared" si="75"/>
        <v>#VALUE!</v>
      </c>
      <c r="V180" s="1497" t="e">
        <f t="shared" si="75"/>
        <v>#VALUE!</v>
      </c>
      <c r="W180" s="1497" t="e">
        <f t="shared" si="75"/>
        <v>#VALUE!</v>
      </c>
      <c r="X180" s="1497" t="e">
        <f t="shared" si="75"/>
        <v>#VALUE!</v>
      </c>
      <c r="Y180" s="1497" t="e">
        <f t="shared" si="75"/>
        <v>#VALUE!</v>
      </c>
      <c r="Z180" s="1497" t="e">
        <f t="shared" si="75"/>
        <v>#VALUE!</v>
      </c>
      <c r="AA180" s="1497" t="e">
        <f t="shared" si="75"/>
        <v>#VALUE!</v>
      </c>
      <c r="AB180" s="1497" t="e">
        <f t="shared" si="75"/>
        <v>#VALUE!</v>
      </c>
      <c r="AC180" s="1497" t="e">
        <f t="shared" si="75"/>
        <v>#VALUE!</v>
      </c>
      <c r="AD180" s="1497" t="e">
        <f t="shared" si="75"/>
        <v>#VALUE!</v>
      </c>
      <c r="AE180" s="1497" t="e">
        <f t="shared" si="75"/>
        <v>#VALUE!</v>
      </c>
      <c r="AF180" s="1497" t="e">
        <f t="shared" si="75"/>
        <v>#VALUE!</v>
      </c>
      <c r="AG180" s="1497" t="e">
        <f t="shared" si="75"/>
        <v>#VALUE!</v>
      </c>
      <c r="AH180" s="1498" t="s">
        <v>2026</v>
      </c>
      <c r="AI180" s="1499">
        <f>_xlfn.AGGREGATE(9,6,C180:AG180)</f>
        <v>0</v>
      </c>
      <c r="AJ180" s="1489"/>
    </row>
    <row r="181" spans="2:38" hidden="1">
      <c r="B181" s="1496" t="s">
        <v>2168</v>
      </c>
      <c r="C181" s="1500" t="e">
        <f>IF(AND(DAY(C170)&gt;=8,DAY(C170)&lt;=14,C171="土",OR(C176="休",C176="雨")),1,0)</f>
        <v>#VALUE!</v>
      </c>
      <c r="D181" s="1500" t="e">
        <f>IF(AND(DAY(D170)&gt;=8,DAY(D170)&lt;=14,D171="土",OR(D176="休",D176="雨")),1,0)</f>
        <v>#VALUE!</v>
      </c>
      <c r="E181" s="1500" t="e">
        <f t="shared" ref="E181:AG181" si="76">IF(AND(DAY(E170)&gt;=8,DAY(E170)&lt;=14,E171="土",OR(E176="休",E176="雨")),1,0)</f>
        <v>#VALUE!</v>
      </c>
      <c r="F181" s="1500" t="e">
        <f t="shared" si="76"/>
        <v>#VALUE!</v>
      </c>
      <c r="G181" s="1500" t="e">
        <f t="shared" si="76"/>
        <v>#VALUE!</v>
      </c>
      <c r="H181" s="1500" t="e">
        <f t="shared" si="76"/>
        <v>#VALUE!</v>
      </c>
      <c r="I181" s="1500" t="e">
        <f t="shared" si="76"/>
        <v>#VALUE!</v>
      </c>
      <c r="J181" s="1500" t="e">
        <f t="shared" si="76"/>
        <v>#VALUE!</v>
      </c>
      <c r="K181" s="1500" t="e">
        <f t="shared" si="76"/>
        <v>#VALUE!</v>
      </c>
      <c r="L181" s="1500" t="e">
        <f t="shared" si="76"/>
        <v>#VALUE!</v>
      </c>
      <c r="M181" s="1500" t="e">
        <f t="shared" si="76"/>
        <v>#VALUE!</v>
      </c>
      <c r="N181" s="1500" t="e">
        <f t="shared" si="76"/>
        <v>#VALUE!</v>
      </c>
      <c r="O181" s="1500" t="e">
        <f t="shared" si="76"/>
        <v>#VALUE!</v>
      </c>
      <c r="P181" s="1500" t="e">
        <f t="shared" si="76"/>
        <v>#VALUE!</v>
      </c>
      <c r="Q181" s="1500" t="e">
        <f t="shared" si="76"/>
        <v>#VALUE!</v>
      </c>
      <c r="R181" s="1500" t="e">
        <f t="shared" si="76"/>
        <v>#VALUE!</v>
      </c>
      <c r="S181" s="1500" t="e">
        <f t="shared" si="76"/>
        <v>#VALUE!</v>
      </c>
      <c r="T181" s="1500" t="e">
        <f t="shared" si="76"/>
        <v>#VALUE!</v>
      </c>
      <c r="U181" s="1500" t="e">
        <f t="shared" si="76"/>
        <v>#VALUE!</v>
      </c>
      <c r="V181" s="1500" t="e">
        <f t="shared" si="76"/>
        <v>#VALUE!</v>
      </c>
      <c r="W181" s="1500" t="e">
        <f t="shared" si="76"/>
        <v>#VALUE!</v>
      </c>
      <c r="X181" s="1500" t="e">
        <f t="shared" si="76"/>
        <v>#VALUE!</v>
      </c>
      <c r="Y181" s="1500" t="e">
        <f t="shared" si="76"/>
        <v>#VALUE!</v>
      </c>
      <c r="Z181" s="1500" t="e">
        <f t="shared" si="76"/>
        <v>#VALUE!</v>
      </c>
      <c r="AA181" s="1500" t="e">
        <f t="shared" si="76"/>
        <v>#VALUE!</v>
      </c>
      <c r="AB181" s="1500" t="e">
        <f t="shared" si="76"/>
        <v>#VALUE!</v>
      </c>
      <c r="AC181" s="1500" t="e">
        <f t="shared" si="76"/>
        <v>#VALUE!</v>
      </c>
      <c r="AD181" s="1500" t="e">
        <f t="shared" si="76"/>
        <v>#VALUE!</v>
      </c>
      <c r="AE181" s="1500" t="e">
        <f t="shared" si="76"/>
        <v>#VALUE!</v>
      </c>
      <c r="AF181" s="1500" t="e">
        <f t="shared" si="76"/>
        <v>#VALUE!</v>
      </c>
      <c r="AG181" s="1500" t="e">
        <f t="shared" si="76"/>
        <v>#VALUE!</v>
      </c>
      <c r="AH181" s="1501" t="s">
        <v>2027</v>
      </c>
      <c r="AI181" s="1499">
        <f>_xlfn.AGGREGATE(9,6,C181:AG181)</f>
        <v>0</v>
      </c>
      <c r="AJ181" s="1489"/>
    </row>
    <row r="182" spans="2:38" s="1486" customFormat="1">
      <c r="B182" s="1510"/>
      <c r="C182" s="1510"/>
      <c r="D182" s="1510"/>
      <c r="E182" s="1510"/>
      <c r="F182" s="1497"/>
      <c r="G182" s="1510"/>
      <c r="H182" s="1510"/>
      <c r="I182" s="1510"/>
      <c r="J182" s="1510"/>
      <c r="K182" s="1510"/>
      <c r="L182" s="1510"/>
      <c r="M182" s="1510"/>
      <c r="N182" s="1510"/>
      <c r="O182" s="1510"/>
      <c r="P182" s="1510"/>
      <c r="Q182" s="1510"/>
      <c r="R182" s="1510"/>
      <c r="S182" s="1510"/>
      <c r="T182" s="1510"/>
      <c r="U182" s="1510"/>
      <c r="V182" s="1510"/>
      <c r="W182" s="1510"/>
      <c r="X182" s="1510"/>
      <c r="Y182" s="1510"/>
      <c r="Z182" s="1510"/>
      <c r="AA182" s="1510"/>
      <c r="AB182" s="1510"/>
      <c r="AC182" s="1510"/>
      <c r="AD182" s="1510"/>
      <c r="AE182" s="1510"/>
      <c r="AF182" s="1510"/>
      <c r="AG182" s="1510"/>
      <c r="AI182" s="1510"/>
      <c r="AL182" s="1509"/>
    </row>
    <row r="183" spans="2:38" hidden="1">
      <c r="C183" s="1453" t="e">
        <f>YEAR(C186)</f>
        <v>#VALUE!</v>
      </c>
      <c r="D183" s="1453" t="e">
        <f>MONTH(C186)</f>
        <v>#VALUE!</v>
      </c>
    </row>
    <row r="184" spans="2:38">
      <c r="B184" s="1458" t="s">
        <v>1986</v>
      </c>
      <c r="C184" s="3490" t="e">
        <f>C186</f>
        <v>#VALUE!</v>
      </c>
      <c r="D184" s="3452"/>
      <c r="E184" s="3452"/>
      <c r="F184" s="3452"/>
      <c r="G184" s="3452"/>
      <c r="H184" s="3452"/>
      <c r="I184" s="3452"/>
      <c r="J184" s="3452"/>
      <c r="K184" s="3452"/>
      <c r="L184" s="3452"/>
      <c r="M184" s="3452"/>
      <c r="N184" s="3452"/>
      <c r="O184" s="3452"/>
      <c r="P184" s="3452"/>
      <c r="Q184" s="3452"/>
      <c r="R184" s="3452"/>
      <c r="S184" s="3452"/>
      <c r="T184" s="3452"/>
      <c r="U184" s="3452"/>
      <c r="V184" s="3452"/>
      <c r="W184" s="3452"/>
      <c r="X184" s="3452"/>
      <c r="Y184" s="3452"/>
      <c r="Z184" s="3452"/>
      <c r="AA184" s="3452"/>
      <c r="AB184" s="3452"/>
      <c r="AC184" s="3452"/>
      <c r="AD184" s="3452"/>
      <c r="AE184" s="3452"/>
      <c r="AF184" s="3452"/>
      <c r="AG184" s="3452"/>
      <c r="AH184" s="3452"/>
      <c r="AI184" s="3453"/>
    </row>
    <row r="185" spans="2:38" hidden="1">
      <c r="B185" s="1503"/>
      <c r="C185" s="1482" t="e">
        <f>DATE($C183,$D183,1)</f>
        <v>#VALUE!</v>
      </c>
      <c r="D185" s="1482" t="e">
        <f t="shared" ref="D185:AG185" si="77">C185+1</f>
        <v>#VALUE!</v>
      </c>
      <c r="E185" s="1482" t="e">
        <f t="shared" si="77"/>
        <v>#VALUE!</v>
      </c>
      <c r="F185" s="1482" t="e">
        <f t="shared" si="77"/>
        <v>#VALUE!</v>
      </c>
      <c r="G185" s="1482" t="e">
        <f t="shared" si="77"/>
        <v>#VALUE!</v>
      </c>
      <c r="H185" s="1482" t="e">
        <f t="shared" si="77"/>
        <v>#VALUE!</v>
      </c>
      <c r="I185" s="1482" t="e">
        <f t="shared" si="77"/>
        <v>#VALUE!</v>
      </c>
      <c r="J185" s="1482" t="e">
        <f t="shared" si="77"/>
        <v>#VALUE!</v>
      </c>
      <c r="K185" s="1482" t="e">
        <f t="shared" si="77"/>
        <v>#VALUE!</v>
      </c>
      <c r="L185" s="1482" t="e">
        <f t="shared" si="77"/>
        <v>#VALUE!</v>
      </c>
      <c r="M185" s="1482" t="e">
        <f t="shared" si="77"/>
        <v>#VALUE!</v>
      </c>
      <c r="N185" s="1482" t="e">
        <f t="shared" si="77"/>
        <v>#VALUE!</v>
      </c>
      <c r="O185" s="1482" t="e">
        <f t="shared" si="77"/>
        <v>#VALUE!</v>
      </c>
      <c r="P185" s="1482" t="e">
        <f t="shared" si="77"/>
        <v>#VALUE!</v>
      </c>
      <c r="Q185" s="1482" t="e">
        <f t="shared" si="77"/>
        <v>#VALUE!</v>
      </c>
      <c r="R185" s="1482" t="e">
        <f t="shared" si="77"/>
        <v>#VALUE!</v>
      </c>
      <c r="S185" s="1482" t="e">
        <f t="shared" si="77"/>
        <v>#VALUE!</v>
      </c>
      <c r="T185" s="1482" t="e">
        <f t="shared" si="77"/>
        <v>#VALUE!</v>
      </c>
      <c r="U185" s="1482" t="e">
        <f t="shared" si="77"/>
        <v>#VALUE!</v>
      </c>
      <c r="V185" s="1482" t="e">
        <f t="shared" si="77"/>
        <v>#VALUE!</v>
      </c>
      <c r="W185" s="1482" t="e">
        <f t="shared" si="77"/>
        <v>#VALUE!</v>
      </c>
      <c r="X185" s="1482" t="e">
        <f t="shared" si="77"/>
        <v>#VALUE!</v>
      </c>
      <c r="Y185" s="1482" t="e">
        <f t="shared" si="77"/>
        <v>#VALUE!</v>
      </c>
      <c r="Z185" s="1482" t="e">
        <f t="shared" si="77"/>
        <v>#VALUE!</v>
      </c>
      <c r="AA185" s="1482" t="e">
        <f t="shared" si="77"/>
        <v>#VALUE!</v>
      </c>
      <c r="AB185" s="1482" t="e">
        <f t="shared" si="77"/>
        <v>#VALUE!</v>
      </c>
      <c r="AC185" s="1482" t="e">
        <f t="shared" si="77"/>
        <v>#VALUE!</v>
      </c>
      <c r="AD185" s="1482" t="e">
        <f t="shared" si="77"/>
        <v>#VALUE!</v>
      </c>
      <c r="AE185" s="1482" t="e">
        <f t="shared" si="77"/>
        <v>#VALUE!</v>
      </c>
      <c r="AF185" s="1482" t="e">
        <f t="shared" si="77"/>
        <v>#VALUE!</v>
      </c>
      <c r="AG185" s="1482" t="e">
        <f t="shared" si="77"/>
        <v>#VALUE!</v>
      </c>
      <c r="AH185" s="1504"/>
      <c r="AI185" s="1505"/>
    </row>
    <row r="186" spans="2:38">
      <c r="B186" s="1506" t="s">
        <v>1990</v>
      </c>
      <c r="C186" s="1507" t="e">
        <f>IF(EDATE(C169,1)&gt;$G$5,"",EDATE(C169,1))</f>
        <v>#VALUE!</v>
      </c>
      <c r="D186" s="1482" t="e">
        <f t="shared" ref="D186:AG186" si="78">IF(D185&gt;$G$5,"",IF(C186=EOMONTH(DATE($C183,$D183,1),0),"",IF(C186="","",C186+1)))</f>
        <v>#VALUE!</v>
      </c>
      <c r="E186" s="1482" t="e">
        <f t="shared" si="78"/>
        <v>#VALUE!</v>
      </c>
      <c r="F186" s="1482" t="e">
        <f t="shared" si="78"/>
        <v>#VALUE!</v>
      </c>
      <c r="G186" s="1482" t="e">
        <f t="shared" si="78"/>
        <v>#VALUE!</v>
      </c>
      <c r="H186" s="1482" t="e">
        <f t="shared" si="78"/>
        <v>#VALUE!</v>
      </c>
      <c r="I186" s="1482" t="e">
        <f t="shared" si="78"/>
        <v>#VALUE!</v>
      </c>
      <c r="J186" s="1482" t="e">
        <f t="shared" si="78"/>
        <v>#VALUE!</v>
      </c>
      <c r="K186" s="1482" t="e">
        <f t="shared" si="78"/>
        <v>#VALUE!</v>
      </c>
      <c r="L186" s="1482" t="e">
        <f t="shared" si="78"/>
        <v>#VALUE!</v>
      </c>
      <c r="M186" s="1482" t="e">
        <f t="shared" si="78"/>
        <v>#VALUE!</v>
      </c>
      <c r="N186" s="1482" t="e">
        <f t="shared" si="78"/>
        <v>#VALUE!</v>
      </c>
      <c r="O186" s="1482" t="e">
        <f t="shared" si="78"/>
        <v>#VALUE!</v>
      </c>
      <c r="P186" s="1482" t="e">
        <f t="shared" si="78"/>
        <v>#VALUE!</v>
      </c>
      <c r="Q186" s="1482" t="e">
        <f t="shared" si="78"/>
        <v>#VALUE!</v>
      </c>
      <c r="R186" s="1482" t="e">
        <f t="shared" si="78"/>
        <v>#VALUE!</v>
      </c>
      <c r="S186" s="1482" t="e">
        <f t="shared" si="78"/>
        <v>#VALUE!</v>
      </c>
      <c r="T186" s="1482" t="e">
        <f t="shared" si="78"/>
        <v>#VALUE!</v>
      </c>
      <c r="U186" s="1482" t="e">
        <f t="shared" si="78"/>
        <v>#VALUE!</v>
      </c>
      <c r="V186" s="1482" t="e">
        <f t="shared" si="78"/>
        <v>#VALUE!</v>
      </c>
      <c r="W186" s="1482" t="e">
        <f t="shared" si="78"/>
        <v>#VALUE!</v>
      </c>
      <c r="X186" s="1482" t="e">
        <f t="shared" si="78"/>
        <v>#VALUE!</v>
      </c>
      <c r="Y186" s="1482" t="e">
        <f t="shared" si="78"/>
        <v>#VALUE!</v>
      </c>
      <c r="Z186" s="1482" t="e">
        <f t="shared" si="78"/>
        <v>#VALUE!</v>
      </c>
      <c r="AA186" s="1482" t="e">
        <f t="shared" si="78"/>
        <v>#VALUE!</v>
      </c>
      <c r="AB186" s="1482" t="e">
        <f t="shared" si="78"/>
        <v>#VALUE!</v>
      </c>
      <c r="AC186" s="1482" t="e">
        <f t="shared" si="78"/>
        <v>#VALUE!</v>
      </c>
      <c r="AD186" s="1482" t="e">
        <f t="shared" si="78"/>
        <v>#VALUE!</v>
      </c>
      <c r="AE186" s="1482" t="e">
        <f t="shared" si="78"/>
        <v>#VALUE!</v>
      </c>
      <c r="AF186" s="1482" t="e">
        <f t="shared" si="78"/>
        <v>#VALUE!</v>
      </c>
      <c r="AG186" s="1482" t="e">
        <f t="shared" si="78"/>
        <v>#VALUE!</v>
      </c>
      <c r="AH186" s="1483" t="s">
        <v>2024</v>
      </c>
      <c r="AI186" s="1484">
        <f>+COUNTIFS(C187:AG187,"土",C188:AG188,"")+COUNTIFS(C187:AG187,"日",C188:AG188,"")</f>
        <v>0</v>
      </c>
    </row>
    <row r="187" spans="2:38" s="1486" customFormat="1">
      <c r="B187" s="1508" t="s">
        <v>846</v>
      </c>
      <c r="C187" s="1485" t="str">
        <f>IFERROR(TEXT(WEEKDAY(+C186),"aaa"),"")</f>
        <v/>
      </c>
      <c r="D187" s="1485" t="str">
        <f t="shared" ref="D187:AG187" si="79">IFERROR(TEXT(WEEKDAY(+D186),"aaa"),"")</f>
        <v/>
      </c>
      <c r="E187" s="1485" t="str">
        <f t="shared" si="79"/>
        <v/>
      </c>
      <c r="F187" s="1485" t="str">
        <f t="shared" si="79"/>
        <v/>
      </c>
      <c r="G187" s="1485" t="str">
        <f t="shared" si="79"/>
        <v/>
      </c>
      <c r="H187" s="1485" t="str">
        <f t="shared" si="79"/>
        <v/>
      </c>
      <c r="I187" s="1485" t="str">
        <f t="shared" si="79"/>
        <v/>
      </c>
      <c r="J187" s="1485" t="str">
        <f t="shared" si="79"/>
        <v/>
      </c>
      <c r="K187" s="1485" t="str">
        <f t="shared" si="79"/>
        <v/>
      </c>
      <c r="L187" s="1485" t="str">
        <f t="shared" si="79"/>
        <v/>
      </c>
      <c r="M187" s="1485" t="str">
        <f t="shared" si="79"/>
        <v/>
      </c>
      <c r="N187" s="1485" t="str">
        <f t="shared" si="79"/>
        <v/>
      </c>
      <c r="O187" s="1485" t="str">
        <f t="shared" si="79"/>
        <v/>
      </c>
      <c r="P187" s="1485" t="str">
        <f t="shared" si="79"/>
        <v/>
      </c>
      <c r="Q187" s="1485" t="str">
        <f t="shared" si="79"/>
        <v/>
      </c>
      <c r="R187" s="1485" t="str">
        <f t="shared" si="79"/>
        <v/>
      </c>
      <c r="S187" s="1485" t="str">
        <f t="shared" si="79"/>
        <v/>
      </c>
      <c r="T187" s="1485" t="str">
        <f t="shared" si="79"/>
        <v/>
      </c>
      <c r="U187" s="1485" t="str">
        <f t="shared" si="79"/>
        <v/>
      </c>
      <c r="V187" s="1485" t="str">
        <f t="shared" si="79"/>
        <v/>
      </c>
      <c r="W187" s="1485" t="str">
        <f t="shared" si="79"/>
        <v/>
      </c>
      <c r="X187" s="1485" t="str">
        <f t="shared" si="79"/>
        <v/>
      </c>
      <c r="Y187" s="1485" t="str">
        <f t="shared" si="79"/>
        <v/>
      </c>
      <c r="Z187" s="1485" t="str">
        <f t="shared" si="79"/>
        <v/>
      </c>
      <c r="AA187" s="1485" t="str">
        <f t="shared" si="79"/>
        <v/>
      </c>
      <c r="AB187" s="1485" t="str">
        <f t="shared" si="79"/>
        <v/>
      </c>
      <c r="AC187" s="1485" t="str">
        <f t="shared" si="79"/>
        <v/>
      </c>
      <c r="AD187" s="1485" t="str">
        <f t="shared" si="79"/>
        <v/>
      </c>
      <c r="AE187" s="1485" t="str">
        <f t="shared" si="79"/>
        <v/>
      </c>
      <c r="AF187" s="1485" t="str">
        <f t="shared" si="79"/>
        <v/>
      </c>
      <c r="AG187" s="1485" t="str">
        <f t="shared" si="79"/>
        <v/>
      </c>
      <c r="AH187" s="1483" t="s">
        <v>2025</v>
      </c>
      <c r="AI187" s="1484">
        <f>+COUNTIF(C188:AG188,"夏休")+COUNTIF(C188:AG188,"冬休")+COUNTIF(C188:AG188,"中止")</f>
        <v>0</v>
      </c>
      <c r="AL187" s="1509"/>
    </row>
    <row r="188" spans="2:38" s="1486" customFormat="1" ht="13.5" customHeight="1">
      <c r="B188" s="3454" t="s">
        <v>1994</v>
      </c>
      <c r="C188" s="3456"/>
      <c r="D188" s="3451"/>
      <c r="E188" s="3451"/>
      <c r="F188" s="3451"/>
      <c r="G188" s="3451"/>
      <c r="H188" s="3451"/>
      <c r="I188" s="3451"/>
      <c r="J188" s="3451"/>
      <c r="K188" s="3451"/>
      <c r="L188" s="3451"/>
      <c r="M188" s="3451"/>
      <c r="N188" s="3451"/>
      <c r="O188" s="3451"/>
      <c r="P188" s="3451"/>
      <c r="Q188" s="3451"/>
      <c r="R188" s="3451"/>
      <c r="S188" s="3451"/>
      <c r="T188" s="3451"/>
      <c r="U188" s="3451"/>
      <c r="V188" s="3451"/>
      <c r="W188" s="3451"/>
      <c r="X188" s="3451"/>
      <c r="Y188" s="3451"/>
      <c r="Z188" s="3451"/>
      <c r="AA188" s="3451"/>
      <c r="AB188" s="3451"/>
      <c r="AC188" s="3451"/>
      <c r="AD188" s="3451"/>
      <c r="AE188" s="3451"/>
      <c r="AF188" s="3451"/>
      <c r="AG188" s="3478"/>
      <c r="AH188" s="1487" t="s">
        <v>847</v>
      </c>
      <c r="AI188" s="1488">
        <f>COUNT(C186:AG186)-AI187</f>
        <v>0</v>
      </c>
      <c r="AL188" s="1509"/>
    </row>
    <row r="189" spans="2:38" s="1486" customFormat="1" ht="13.5" customHeight="1">
      <c r="B189" s="3455"/>
      <c r="C189" s="3456"/>
      <c r="D189" s="3451"/>
      <c r="E189" s="3451"/>
      <c r="F189" s="3451"/>
      <c r="G189" s="3451"/>
      <c r="H189" s="3451"/>
      <c r="I189" s="3451"/>
      <c r="J189" s="3451"/>
      <c r="K189" s="3451"/>
      <c r="L189" s="3451"/>
      <c r="M189" s="3451"/>
      <c r="N189" s="3451"/>
      <c r="O189" s="3451"/>
      <c r="P189" s="3451"/>
      <c r="Q189" s="3451"/>
      <c r="R189" s="3451"/>
      <c r="S189" s="3451"/>
      <c r="T189" s="3451"/>
      <c r="U189" s="3451"/>
      <c r="V189" s="3451"/>
      <c r="W189" s="3451"/>
      <c r="X189" s="3451"/>
      <c r="Y189" s="3451"/>
      <c r="Z189" s="3451"/>
      <c r="AA189" s="3451"/>
      <c r="AB189" s="3451"/>
      <c r="AC189" s="3451"/>
      <c r="AD189" s="3451"/>
      <c r="AE189" s="3451"/>
      <c r="AF189" s="3451"/>
      <c r="AG189" s="3478"/>
      <c r="AH189" s="1487" t="s">
        <v>848</v>
      </c>
      <c r="AI189" s="1488">
        <f>+COUNTIF(C190:AG191,"休")</f>
        <v>0</v>
      </c>
      <c r="AJ189" s="1489" t="e">
        <f>IF(AI190&gt;0.285,"",IF(AI189&lt;AI186,"←計画日数が足りません",""))</f>
        <v>#DIV/0!</v>
      </c>
      <c r="AL189" s="1509"/>
    </row>
    <row r="190" spans="2:38" s="1486" customFormat="1" ht="13.5" customHeight="1">
      <c r="B190" s="3479" t="s">
        <v>841</v>
      </c>
      <c r="C190" s="3480"/>
      <c r="D190" s="3477"/>
      <c r="E190" s="3477"/>
      <c r="F190" s="3477"/>
      <c r="G190" s="3477"/>
      <c r="H190" s="3477"/>
      <c r="I190" s="3477"/>
      <c r="J190" s="3477"/>
      <c r="K190" s="3477"/>
      <c r="L190" s="3477"/>
      <c r="M190" s="3477"/>
      <c r="N190" s="3477"/>
      <c r="O190" s="3477"/>
      <c r="P190" s="3477"/>
      <c r="Q190" s="3477"/>
      <c r="R190" s="3477"/>
      <c r="S190" s="3477"/>
      <c r="T190" s="3477"/>
      <c r="U190" s="3477"/>
      <c r="V190" s="3477"/>
      <c r="W190" s="3477"/>
      <c r="X190" s="3477"/>
      <c r="Y190" s="3477"/>
      <c r="Z190" s="3477"/>
      <c r="AA190" s="3477"/>
      <c r="AB190" s="3477"/>
      <c r="AC190" s="3477"/>
      <c r="AD190" s="3477"/>
      <c r="AE190" s="3477"/>
      <c r="AF190" s="3477"/>
      <c r="AG190" s="3483"/>
      <c r="AH190" s="1487" t="s">
        <v>849</v>
      </c>
      <c r="AI190" s="1490" t="e">
        <f>+AI189/AI188</f>
        <v>#DIV/0!</v>
      </c>
      <c r="AL190" s="1509"/>
    </row>
    <row r="191" spans="2:38" s="1486" customFormat="1">
      <c r="B191" s="3479"/>
      <c r="C191" s="3480"/>
      <c r="D191" s="3477"/>
      <c r="E191" s="3477"/>
      <c r="F191" s="3477"/>
      <c r="G191" s="3477"/>
      <c r="H191" s="3477"/>
      <c r="I191" s="3477"/>
      <c r="J191" s="3477"/>
      <c r="K191" s="3477"/>
      <c r="L191" s="3477"/>
      <c r="M191" s="3477"/>
      <c r="N191" s="3477"/>
      <c r="O191" s="3477"/>
      <c r="P191" s="3477"/>
      <c r="Q191" s="3477"/>
      <c r="R191" s="3477"/>
      <c r="S191" s="3477"/>
      <c r="T191" s="3477"/>
      <c r="U191" s="3477"/>
      <c r="V191" s="3477"/>
      <c r="W191" s="3477"/>
      <c r="X191" s="3477"/>
      <c r="Y191" s="3477"/>
      <c r="Z191" s="3477"/>
      <c r="AA191" s="3477"/>
      <c r="AB191" s="3477"/>
      <c r="AC191" s="3477"/>
      <c r="AD191" s="3477"/>
      <c r="AE191" s="3477"/>
      <c r="AF191" s="3477"/>
      <c r="AG191" s="3483"/>
      <c r="AH191" s="1487" t="s">
        <v>838</v>
      </c>
      <c r="AI191" s="1488">
        <f>+COUNTA(C192:AG193)</f>
        <v>0</v>
      </c>
      <c r="AL191" s="1509"/>
    </row>
    <row r="192" spans="2:38" s="1486" customFormat="1">
      <c r="B192" s="3484" t="s">
        <v>843</v>
      </c>
      <c r="C192" s="3486"/>
      <c r="D192" s="3481"/>
      <c r="E192" s="3481"/>
      <c r="F192" s="3481"/>
      <c r="G192" s="3481"/>
      <c r="H192" s="3481"/>
      <c r="I192" s="3481"/>
      <c r="J192" s="3481"/>
      <c r="K192" s="3481"/>
      <c r="L192" s="3481"/>
      <c r="M192" s="3481"/>
      <c r="N192" s="3481"/>
      <c r="O192" s="3481"/>
      <c r="P192" s="3481"/>
      <c r="Q192" s="3481"/>
      <c r="R192" s="3481"/>
      <c r="S192" s="3481"/>
      <c r="T192" s="3481"/>
      <c r="U192" s="3481"/>
      <c r="V192" s="3481"/>
      <c r="W192" s="3481"/>
      <c r="X192" s="3481"/>
      <c r="Y192" s="3481"/>
      <c r="Z192" s="3481"/>
      <c r="AA192" s="3481"/>
      <c r="AB192" s="3481"/>
      <c r="AC192" s="3481"/>
      <c r="AD192" s="3481"/>
      <c r="AE192" s="3481"/>
      <c r="AF192" s="3481"/>
      <c r="AG192" s="3488"/>
      <c r="AH192" s="1491" t="s">
        <v>850</v>
      </c>
      <c r="AI192" s="1492" t="e">
        <f>+AI191/AI188</f>
        <v>#DIV/0!</v>
      </c>
      <c r="AL192" s="1474">
        <f>+COUNTIF(C190:AG191,"休")</f>
        <v>0</v>
      </c>
    </row>
    <row r="193" spans="2:38" s="1486" customFormat="1">
      <c r="B193" s="3485"/>
      <c r="C193" s="3487"/>
      <c r="D193" s="3482"/>
      <c r="E193" s="3482"/>
      <c r="F193" s="3482"/>
      <c r="G193" s="3482"/>
      <c r="H193" s="3482"/>
      <c r="I193" s="3482"/>
      <c r="J193" s="3482"/>
      <c r="K193" s="3482"/>
      <c r="L193" s="3482"/>
      <c r="M193" s="3482"/>
      <c r="N193" s="3482"/>
      <c r="O193" s="3482"/>
      <c r="P193" s="3482"/>
      <c r="Q193" s="3482"/>
      <c r="R193" s="3482"/>
      <c r="S193" s="3482"/>
      <c r="T193" s="3482"/>
      <c r="U193" s="3482"/>
      <c r="V193" s="3482"/>
      <c r="W193" s="3482"/>
      <c r="X193" s="3482"/>
      <c r="Y193" s="3482"/>
      <c r="Z193" s="3482"/>
      <c r="AA193" s="3482"/>
      <c r="AB193" s="3482"/>
      <c r="AC193" s="3482"/>
      <c r="AD193" s="3482"/>
      <c r="AE193" s="3482"/>
      <c r="AF193" s="3482"/>
      <c r="AG193" s="3489"/>
      <c r="AH193" s="1493" t="s">
        <v>1998</v>
      </c>
      <c r="AI193" s="1494" t="str">
        <f>IF(7&gt;AI188,"対象外",IF(AI191&gt;=AI186,"OK","NG"))</f>
        <v>対象外</v>
      </c>
      <c r="AJ193" s="1489" t="str">
        <f>IF(AI193="対象外","←７日間に満たない期間は達成判定の対象外",IF(AI193="NG","←月単位未達成","←月単位達成"))</f>
        <v>←７日間に満たない期間は達成判定の対象外</v>
      </c>
      <c r="AL193" s="1495" t="str">
        <f>IF(7&gt;AI188,"対象外",IF(AL192&gt;=AI186,"OK","NG"))</f>
        <v>対象外</v>
      </c>
    </row>
    <row r="194" spans="2:38" hidden="1">
      <c r="B194" s="1496" t="s">
        <v>2165</v>
      </c>
      <c r="C194" s="1497" t="e">
        <f t="shared" ref="C194:AG194" si="80">IF(AND(DAY(C186)&gt;=22,DAY(C186)&lt;=28,C187="土"),1,0)</f>
        <v>#VALUE!</v>
      </c>
      <c r="D194" s="1497" t="e">
        <f t="shared" si="80"/>
        <v>#VALUE!</v>
      </c>
      <c r="E194" s="1497" t="e">
        <f t="shared" si="80"/>
        <v>#VALUE!</v>
      </c>
      <c r="F194" s="1497" t="e">
        <f t="shared" si="80"/>
        <v>#VALUE!</v>
      </c>
      <c r="G194" s="1497" t="e">
        <f t="shared" si="80"/>
        <v>#VALUE!</v>
      </c>
      <c r="H194" s="1497" t="e">
        <f t="shared" si="80"/>
        <v>#VALUE!</v>
      </c>
      <c r="I194" s="1497" t="e">
        <f t="shared" si="80"/>
        <v>#VALUE!</v>
      </c>
      <c r="J194" s="1497" t="e">
        <f t="shared" si="80"/>
        <v>#VALUE!</v>
      </c>
      <c r="K194" s="1497" t="e">
        <f t="shared" si="80"/>
        <v>#VALUE!</v>
      </c>
      <c r="L194" s="1497" t="e">
        <f t="shared" si="80"/>
        <v>#VALUE!</v>
      </c>
      <c r="M194" s="1497" t="e">
        <f t="shared" si="80"/>
        <v>#VALUE!</v>
      </c>
      <c r="N194" s="1497" t="e">
        <f t="shared" si="80"/>
        <v>#VALUE!</v>
      </c>
      <c r="O194" s="1497" t="e">
        <f t="shared" si="80"/>
        <v>#VALUE!</v>
      </c>
      <c r="P194" s="1497" t="e">
        <f t="shared" si="80"/>
        <v>#VALUE!</v>
      </c>
      <c r="Q194" s="1497" t="e">
        <f t="shared" si="80"/>
        <v>#VALUE!</v>
      </c>
      <c r="R194" s="1497" t="e">
        <f t="shared" si="80"/>
        <v>#VALUE!</v>
      </c>
      <c r="S194" s="1497" t="e">
        <f t="shared" si="80"/>
        <v>#VALUE!</v>
      </c>
      <c r="T194" s="1497" t="e">
        <f t="shared" si="80"/>
        <v>#VALUE!</v>
      </c>
      <c r="U194" s="1497" t="e">
        <f t="shared" si="80"/>
        <v>#VALUE!</v>
      </c>
      <c r="V194" s="1497" t="e">
        <f t="shared" si="80"/>
        <v>#VALUE!</v>
      </c>
      <c r="W194" s="1497" t="e">
        <f t="shared" si="80"/>
        <v>#VALUE!</v>
      </c>
      <c r="X194" s="1497" t="e">
        <f t="shared" si="80"/>
        <v>#VALUE!</v>
      </c>
      <c r="Y194" s="1497" t="e">
        <f t="shared" si="80"/>
        <v>#VALUE!</v>
      </c>
      <c r="Z194" s="1497" t="e">
        <f t="shared" si="80"/>
        <v>#VALUE!</v>
      </c>
      <c r="AA194" s="1497" t="e">
        <f t="shared" si="80"/>
        <v>#VALUE!</v>
      </c>
      <c r="AB194" s="1497" t="e">
        <f t="shared" si="80"/>
        <v>#VALUE!</v>
      </c>
      <c r="AC194" s="1497" t="e">
        <f t="shared" si="80"/>
        <v>#VALUE!</v>
      </c>
      <c r="AD194" s="1497" t="e">
        <f t="shared" si="80"/>
        <v>#VALUE!</v>
      </c>
      <c r="AE194" s="1497" t="e">
        <f t="shared" si="80"/>
        <v>#VALUE!</v>
      </c>
      <c r="AF194" s="1497" t="e">
        <f t="shared" si="80"/>
        <v>#VALUE!</v>
      </c>
      <c r="AG194" s="1497" t="e">
        <f t="shared" si="80"/>
        <v>#VALUE!</v>
      </c>
      <c r="AH194" s="1498" t="s">
        <v>2026</v>
      </c>
      <c r="AI194" s="1499">
        <f>_xlfn.AGGREGATE(9,6,C194:AG194)</f>
        <v>0</v>
      </c>
      <c r="AJ194" s="1489"/>
    </row>
    <row r="195" spans="2:38" hidden="1">
      <c r="B195" s="1496" t="s">
        <v>2166</v>
      </c>
      <c r="C195" s="1500" t="e">
        <f t="shared" ref="C195:AG195" si="81">IF(AND(DAY(C186)&gt;=22,DAY(C186)&lt;=28,C187="土",OR(C192="休",C192="雨")),1,0)</f>
        <v>#VALUE!</v>
      </c>
      <c r="D195" s="1500" t="e">
        <f t="shared" si="81"/>
        <v>#VALUE!</v>
      </c>
      <c r="E195" s="1500" t="e">
        <f t="shared" si="81"/>
        <v>#VALUE!</v>
      </c>
      <c r="F195" s="1500" t="e">
        <f t="shared" si="81"/>
        <v>#VALUE!</v>
      </c>
      <c r="G195" s="1500" t="e">
        <f t="shared" si="81"/>
        <v>#VALUE!</v>
      </c>
      <c r="H195" s="1500" t="e">
        <f t="shared" si="81"/>
        <v>#VALUE!</v>
      </c>
      <c r="I195" s="1500" t="e">
        <f t="shared" si="81"/>
        <v>#VALUE!</v>
      </c>
      <c r="J195" s="1500" t="e">
        <f t="shared" si="81"/>
        <v>#VALUE!</v>
      </c>
      <c r="K195" s="1500" t="e">
        <f t="shared" si="81"/>
        <v>#VALUE!</v>
      </c>
      <c r="L195" s="1500" t="e">
        <f t="shared" si="81"/>
        <v>#VALUE!</v>
      </c>
      <c r="M195" s="1500" t="e">
        <f t="shared" si="81"/>
        <v>#VALUE!</v>
      </c>
      <c r="N195" s="1500" t="e">
        <f t="shared" si="81"/>
        <v>#VALUE!</v>
      </c>
      <c r="O195" s="1500" t="e">
        <f t="shared" si="81"/>
        <v>#VALUE!</v>
      </c>
      <c r="P195" s="1500" t="e">
        <f t="shared" si="81"/>
        <v>#VALUE!</v>
      </c>
      <c r="Q195" s="1500" t="e">
        <f t="shared" si="81"/>
        <v>#VALUE!</v>
      </c>
      <c r="R195" s="1500" t="e">
        <f t="shared" si="81"/>
        <v>#VALUE!</v>
      </c>
      <c r="S195" s="1500" t="e">
        <f t="shared" si="81"/>
        <v>#VALUE!</v>
      </c>
      <c r="T195" s="1500" t="e">
        <f t="shared" si="81"/>
        <v>#VALUE!</v>
      </c>
      <c r="U195" s="1500" t="e">
        <f t="shared" si="81"/>
        <v>#VALUE!</v>
      </c>
      <c r="V195" s="1500" t="e">
        <f t="shared" si="81"/>
        <v>#VALUE!</v>
      </c>
      <c r="W195" s="1500" t="e">
        <f t="shared" si="81"/>
        <v>#VALUE!</v>
      </c>
      <c r="X195" s="1500" t="e">
        <f t="shared" si="81"/>
        <v>#VALUE!</v>
      </c>
      <c r="Y195" s="1500" t="e">
        <f t="shared" si="81"/>
        <v>#VALUE!</v>
      </c>
      <c r="Z195" s="1500" t="e">
        <f t="shared" si="81"/>
        <v>#VALUE!</v>
      </c>
      <c r="AA195" s="1500" t="e">
        <f t="shared" si="81"/>
        <v>#VALUE!</v>
      </c>
      <c r="AB195" s="1500" t="e">
        <f t="shared" si="81"/>
        <v>#VALUE!</v>
      </c>
      <c r="AC195" s="1500" t="e">
        <f t="shared" si="81"/>
        <v>#VALUE!</v>
      </c>
      <c r="AD195" s="1500" t="e">
        <f t="shared" si="81"/>
        <v>#VALUE!</v>
      </c>
      <c r="AE195" s="1500" t="e">
        <f t="shared" si="81"/>
        <v>#VALUE!</v>
      </c>
      <c r="AF195" s="1500" t="e">
        <f t="shared" si="81"/>
        <v>#VALUE!</v>
      </c>
      <c r="AG195" s="1500" t="e">
        <f t="shared" si="81"/>
        <v>#VALUE!</v>
      </c>
      <c r="AH195" s="1501" t="s">
        <v>2027</v>
      </c>
      <c r="AI195" s="1499">
        <f>_xlfn.AGGREGATE(9,6,C195:AG195)</f>
        <v>0</v>
      </c>
      <c r="AJ195" s="1489"/>
    </row>
    <row r="196" spans="2:38" hidden="1">
      <c r="B196" s="1496" t="s">
        <v>2167</v>
      </c>
      <c r="C196" s="1497" t="e">
        <f>IF(AND(DAY(C186)&gt;=8,DAY(C186)&lt;=14,C187="土"),1,0)</f>
        <v>#VALUE!</v>
      </c>
      <c r="D196" s="1497" t="e">
        <f>IF(AND(DAY(D186)&gt;=8,DAY(D186)&lt;=14,D187="土"),1,0)</f>
        <v>#VALUE!</v>
      </c>
      <c r="E196" s="1497" t="e">
        <f t="shared" ref="E196:AG196" si="82">IF(AND(DAY(E186)&gt;=8,DAY(E186)&lt;=14,E187="土"),1,0)</f>
        <v>#VALUE!</v>
      </c>
      <c r="F196" s="1497" t="e">
        <f t="shared" si="82"/>
        <v>#VALUE!</v>
      </c>
      <c r="G196" s="1497" t="e">
        <f t="shared" si="82"/>
        <v>#VALUE!</v>
      </c>
      <c r="H196" s="1497" t="e">
        <f t="shared" si="82"/>
        <v>#VALUE!</v>
      </c>
      <c r="I196" s="1497" t="e">
        <f t="shared" si="82"/>
        <v>#VALUE!</v>
      </c>
      <c r="J196" s="1497" t="e">
        <f t="shared" si="82"/>
        <v>#VALUE!</v>
      </c>
      <c r="K196" s="1497" t="e">
        <f t="shared" si="82"/>
        <v>#VALUE!</v>
      </c>
      <c r="L196" s="1497" t="e">
        <f t="shared" si="82"/>
        <v>#VALUE!</v>
      </c>
      <c r="M196" s="1497" t="e">
        <f t="shared" si="82"/>
        <v>#VALUE!</v>
      </c>
      <c r="N196" s="1497" t="e">
        <f t="shared" si="82"/>
        <v>#VALUE!</v>
      </c>
      <c r="O196" s="1497" t="e">
        <f t="shared" si="82"/>
        <v>#VALUE!</v>
      </c>
      <c r="P196" s="1497" t="e">
        <f t="shared" si="82"/>
        <v>#VALUE!</v>
      </c>
      <c r="Q196" s="1497" t="e">
        <f t="shared" si="82"/>
        <v>#VALUE!</v>
      </c>
      <c r="R196" s="1497" t="e">
        <f t="shared" si="82"/>
        <v>#VALUE!</v>
      </c>
      <c r="S196" s="1497" t="e">
        <f t="shared" si="82"/>
        <v>#VALUE!</v>
      </c>
      <c r="T196" s="1497" t="e">
        <f t="shared" si="82"/>
        <v>#VALUE!</v>
      </c>
      <c r="U196" s="1497" t="e">
        <f t="shared" si="82"/>
        <v>#VALUE!</v>
      </c>
      <c r="V196" s="1497" t="e">
        <f t="shared" si="82"/>
        <v>#VALUE!</v>
      </c>
      <c r="W196" s="1497" t="e">
        <f t="shared" si="82"/>
        <v>#VALUE!</v>
      </c>
      <c r="X196" s="1497" t="e">
        <f t="shared" si="82"/>
        <v>#VALUE!</v>
      </c>
      <c r="Y196" s="1497" t="e">
        <f t="shared" si="82"/>
        <v>#VALUE!</v>
      </c>
      <c r="Z196" s="1497" t="e">
        <f t="shared" si="82"/>
        <v>#VALUE!</v>
      </c>
      <c r="AA196" s="1497" t="e">
        <f t="shared" si="82"/>
        <v>#VALUE!</v>
      </c>
      <c r="AB196" s="1497" t="e">
        <f t="shared" si="82"/>
        <v>#VALUE!</v>
      </c>
      <c r="AC196" s="1497" t="e">
        <f t="shared" si="82"/>
        <v>#VALUE!</v>
      </c>
      <c r="AD196" s="1497" t="e">
        <f t="shared" si="82"/>
        <v>#VALUE!</v>
      </c>
      <c r="AE196" s="1497" t="e">
        <f t="shared" si="82"/>
        <v>#VALUE!</v>
      </c>
      <c r="AF196" s="1497" t="e">
        <f t="shared" si="82"/>
        <v>#VALUE!</v>
      </c>
      <c r="AG196" s="1497" t="e">
        <f t="shared" si="82"/>
        <v>#VALUE!</v>
      </c>
      <c r="AH196" s="1498" t="s">
        <v>2026</v>
      </c>
      <c r="AI196" s="1499">
        <f>_xlfn.AGGREGATE(9,6,C196:AG196)</f>
        <v>0</v>
      </c>
      <c r="AJ196" s="1489"/>
    </row>
    <row r="197" spans="2:38" hidden="1">
      <c r="B197" s="1496" t="s">
        <v>2168</v>
      </c>
      <c r="C197" s="1500" t="e">
        <f>IF(AND(DAY(C186)&gt;=8,DAY(C186)&lt;=14,C187="土",OR(C192="休",C192="雨")),1,0)</f>
        <v>#VALUE!</v>
      </c>
      <c r="D197" s="1500" t="e">
        <f>IF(AND(DAY(D186)&gt;=8,DAY(D186)&lt;=14,D187="土",OR(D192="休",D192="雨")),1,0)</f>
        <v>#VALUE!</v>
      </c>
      <c r="E197" s="1500" t="e">
        <f t="shared" ref="E197:AG197" si="83">IF(AND(DAY(E186)&gt;=8,DAY(E186)&lt;=14,E187="土",OR(E192="休",E192="雨")),1,0)</f>
        <v>#VALUE!</v>
      </c>
      <c r="F197" s="1500" t="e">
        <f t="shared" si="83"/>
        <v>#VALUE!</v>
      </c>
      <c r="G197" s="1500" t="e">
        <f t="shared" si="83"/>
        <v>#VALUE!</v>
      </c>
      <c r="H197" s="1500" t="e">
        <f t="shared" si="83"/>
        <v>#VALUE!</v>
      </c>
      <c r="I197" s="1500" t="e">
        <f t="shared" si="83"/>
        <v>#VALUE!</v>
      </c>
      <c r="J197" s="1500" t="e">
        <f t="shared" si="83"/>
        <v>#VALUE!</v>
      </c>
      <c r="K197" s="1500" t="e">
        <f t="shared" si="83"/>
        <v>#VALUE!</v>
      </c>
      <c r="L197" s="1500" t="e">
        <f t="shared" si="83"/>
        <v>#VALUE!</v>
      </c>
      <c r="M197" s="1500" t="e">
        <f t="shared" si="83"/>
        <v>#VALUE!</v>
      </c>
      <c r="N197" s="1500" t="e">
        <f t="shared" si="83"/>
        <v>#VALUE!</v>
      </c>
      <c r="O197" s="1500" t="e">
        <f t="shared" si="83"/>
        <v>#VALUE!</v>
      </c>
      <c r="P197" s="1500" t="e">
        <f t="shared" si="83"/>
        <v>#VALUE!</v>
      </c>
      <c r="Q197" s="1500" t="e">
        <f t="shared" si="83"/>
        <v>#VALUE!</v>
      </c>
      <c r="R197" s="1500" t="e">
        <f t="shared" si="83"/>
        <v>#VALUE!</v>
      </c>
      <c r="S197" s="1500" t="e">
        <f t="shared" si="83"/>
        <v>#VALUE!</v>
      </c>
      <c r="T197" s="1500" t="e">
        <f t="shared" si="83"/>
        <v>#VALUE!</v>
      </c>
      <c r="U197" s="1500" t="e">
        <f t="shared" si="83"/>
        <v>#VALUE!</v>
      </c>
      <c r="V197" s="1500" t="e">
        <f t="shared" si="83"/>
        <v>#VALUE!</v>
      </c>
      <c r="W197" s="1500" t="e">
        <f t="shared" si="83"/>
        <v>#VALUE!</v>
      </c>
      <c r="X197" s="1500" t="e">
        <f t="shared" si="83"/>
        <v>#VALUE!</v>
      </c>
      <c r="Y197" s="1500" t="e">
        <f t="shared" si="83"/>
        <v>#VALUE!</v>
      </c>
      <c r="Z197" s="1500" t="e">
        <f t="shared" si="83"/>
        <v>#VALUE!</v>
      </c>
      <c r="AA197" s="1500" t="e">
        <f t="shared" si="83"/>
        <v>#VALUE!</v>
      </c>
      <c r="AB197" s="1500" t="e">
        <f t="shared" si="83"/>
        <v>#VALUE!</v>
      </c>
      <c r="AC197" s="1500" t="e">
        <f t="shared" si="83"/>
        <v>#VALUE!</v>
      </c>
      <c r="AD197" s="1500" t="e">
        <f t="shared" si="83"/>
        <v>#VALUE!</v>
      </c>
      <c r="AE197" s="1500" t="e">
        <f t="shared" si="83"/>
        <v>#VALUE!</v>
      </c>
      <c r="AF197" s="1500" t="e">
        <f t="shared" si="83"/>
        <v>#VALUE!</v>
      </c>
      <c r="AG197" s="1500" t="e">
        <f t="shared" si="83"/>
        <v>#VALUE!</v>
      </c>
      <c r="AH197" s="1501" t="s">
        <v>2027</v>
      </c>
      <c r="AI197" s="1499">
        <f>_xlfn.AGGREGATE(9,6,C197:AG197)</f>
        <v>0</v>
      </c>
      <c r="AJ197" s="1489"/>
    </row>
    <row r="198" spans="2:38" s="1486" customFormat="1">
      <c r="B198" s="1510"/>
      <c r="C198" s="1510"/>
      <c r="D198" s="1510"/>
      <c r="E198" s="1510"/>
      <c r="F198" s="1510"/>
      <c r="G198" s="1510"/>
      <c r="H198" s="1510"/>
      <c r="I198" s="1510"/>
      <c r="J198" s="1510"/>
      <c r="K198" s="1510"/>
      <c r="L198" s="1510"/>
      <c r="M198" s="1510"/>
      <c r="N198" s="1510"/>
      <c r="O198" s="1510"/>
      <c r="P198" s="1510"/>
      <c r="Q198" s="1510"/>
      <c r="R198" s="1510"/>
      <c r="S198" s="1510"/>
      <c r="T198" s="1510"/>
      <c r="U198" s="1510"/>
      <c r="V198" s="1510"/>
      <c r="W198" s="1510"/>
      <c r="X198" s="1510"/>
      <c r="Y198" s="1510"/>
      <c r="Z198" s="1510"/>
      <c r="AA198" s="1510"/>
      <c r="AB198" s="1510"/>
      <c r="AC198" s="1510"/>
      <c r="AD198" s="1510"/>
      <c r="AE198" s="1510"/>
      <c r="AF198" s="1510"/>
      <c r="AG198" s="1510"/>
      <c r="AI198" s="1510"/>
      <c r="AL198" s="1509"/>
    </row>
    <row r="199" spans="2:38" hidden="1">
      <c r="C199" s="1453" t="e">
        <f>YEAR(C202)</f>
        <v>#VALUE!</v>
      </c>
      <c r="D199" s="1453" t="e">
        <f>MONTH(C202)</f>
        <v>#VALUE!</v>
      </c>
    </row>
    <row r="200" spans="2:38">
      <c r="B200" s="1458" t="s">
        <v>1986</v>
      </c>
      <c r="C200" s="3490" t="e">
        <f>C202</f>
        <v>#VALUE!</v>
      </c>
      <c r="D200" s="3452"/>
      <c r="E200" s="3452"/>
      <c r="F200" s="3452"/>
      <c r="G200" s="3452"/>
      <c r="H200" s="3452"/>
      <c r="I200" s="3452"/>
      <c r="J200" s="3452"/>
      <c r="K200" s="3452"/>
      <c r="L200" s="3452"/>
      <c r="M200" s="3452"/>
      <c r="N200" s="3452"/>
      <c r="O200" s="3452"/>
      <c r="P200" s="3452"/>
      <c r="Q200" s="3452"/>
      <c r="R200" s="3452"/>
      <c r="S200" s="3452"/>
      <c r="T200" s="3452"/>
      <c r="U200" s="3452"/>
      <c r="V200" s="3452"/>
      <c r="W200" s="3452"/>
      <c r="X200" s="3452"/>
      <c r="Y200" s="3452"/>
      <c r="Z200" s="3452"/>
      <c r="AA200" s="3452"/>
      <c r="AB200" s="3452"/>
      <c r="AC200" s="3452"/>
      <c r="AD200" s="3452"/>
      <c r="AE200" s="3452"/>
      <c r="AF200" s="3452"/>
      <c r="AG200" s="3452"/>
      <c r="AH200" s="3452"/>
      <c r="AI200" s="3453"/>
    </row>
    <row r="201" spans="2:38" hidden="1">
      <c r="B201" s="1503"/>
      <c r="C201" s="1482" t="e">
        <f>DATE($C199,$D199,1)</f>
        <v>#VALUE!</v>
      </c>
      <c r="D201" s="1482" t="e">
        <f t="shared" ref="D201:AG201" si="84">C201+1</f>
        <v>#VALUE!</v>
      </c>
      <c r="E201" s="1482" t="e">
        <f t="shared" si="84"/>
        <v>#VALUE!</v>
      </c>
      <c r="F201" s="1482" t="e">
        <f t="shared" si="84"/>
        <v>#VALUE!</v>
      </c>
      <c r="G201" s="1482" t="e">
        <f t="shared" si="84"/>
        <v>#VALUE!</v>
      </c>
      <c r="H201" s="1482" t="e">
        <f t="shared" si="84"/>
        <v>#VALUE!</v>
      </c>
      <c r="I201" s="1482" t="e">
        <f t="shared" si="84"/>
        <v>#VALUE!</v>
      </c>
      <c r="J201" s="1482" t="e">
        <f t="shared" si="84"/>
        <v>#VALUE!</v>
      </c>
      <c r="K201" s="1482" t="e">
        <f t="shared" si="84"/>
        <v>#VALUE!</v>
      </c>
      <c r="L201" s="1482" t="e">
        <f t="shared" si="84"/>
        <v>#VALUE!</v>
      </c>
      <c r="M201" s="1482" t="e">
        <f t="shared" si="84"/>
        <v>#VALUE!</v>
      </c>
      <c r="N201" s="1482" t="e">
        <f t="shared" si="84"/>
        <v>#VALUE!</v>
      </c>
      <c r="O201" s="1482" t="e">
        <f t="shared" si="84"/>
        <v>#VALUE!</v>
      </c>
      <c r="P201" s="1482" t="e">
        <f t="shared" si="84"/>
        <v>#VALUE!</v>
      </c>
      <c r="Q201" s="1482" t="e">
        <f t="shared" si="84"/>
        <v>#VALUE!</v>
      </c>
      <c r="R201" s="1482" t="e">
        <f t="shared" si="84"/>
        <v>#VALUE!</v>
      </c>
      <c r="S201" s="1482" t="e">
        <f t="shared" si="84"/>
        <v>#VALUE!</v>
      </c>
      <c r="T201" s="1482" t="e">
        <f t="shared" si="84"/>
        <v>#VALUE!</v>
      </c>
      <c r="U201" s="1482" t="e">
        <f t="shared" si="84"/>
        <v>#VALUE!</v>
      </c>
      <c r="V201" s="1482" t="e">
        <f t="shared" si="84"/>
        <v>#VALUE!</v>
      </c>
      <c r="W201" s="1482" t="e">
        <f t="shared" si="84"/>
        <v>#VALUE!</v>
      </c>
      <c r="X201" s="1482" t="e">
        <f t="shared" si="84"/>
        <v>#VALUE!</v>
      </c>
      <c r="Y201" s="1482" t="e">
        <f t="shared" si="84"/>
        <v>#VALUE!</v>
      </c>
      <c r="Z201" s="1482" t="e">
        <f t="shared" si="84"/>
        <v>#VALUE!</v>
      </c>
      <c r="AA201" s="1482" t="e">
        <f t="shared" si="84"/>
        <v>#VALUE!</v>
      </c>
      <c r="AB201" s="1482" t="e">
        <f t="shared" si="84"/>
        <v>#VALUE!</v>
      </c>
      <c r="AC201" s="1482" t="e">
        <f t="shared" si="84"/>
        <v>#VALUE!</v>
      </c>
      <c r="AD201" s="1482" t="e">
        <f t="shared" si="84"/>
        <v>#VALUE!</v>
      </c>
      <c r="AE201" s="1482" t="e">
        <f t="shared" si="84"/>
        <v>#VALUE!</v>
      </c>
      <c r="AF201" s="1482" t="e">
        <f t="shared" si="84"/>
        <v>#VALUE!</v>
      </c>
      <c r="AG201" s="1482" t="e">
        <f t="shared" si="84"/>
        <v>#VALUE!</v>
      </c>
      <c r="AH201" s="1504"/>
      <c r="AI201" s="1505"/>
    </row>
    <row r="202" spans="2:38">
      <c r="B202" s="1506" t="s">
        <v>1990</v>
      </c>
      <c r="C202" s="1507" t="e">
        <f>IF(EDATE(C185,1)&gt;$G$5,"",EDATE(C185,1))</f>
        <v>#VALUE!</v>
      </c>
      <c r="D202" s="1482" t="e">
        <f t="shared" ref="D202:AG202" si="85">IF(D201&gt;$G$5,"",IF(C202=EOMONTH(DATE($C199,$D199,1),0),"",IF(C202="","",C202+1)))</f>
        <v>#VALUE!</v>
      </c>
      <c r="E202" s="1482" t="e">
        <f t="shared" si="85"/>
        <v>#VALUE!</v>
      </c>
      <c r="F202" s="1482" t="e">
        <f t="shared" si="85"/>
        <v>#VALUE!</v>
      </c>
      <c r="G202" s="1482" t="e">
        <f t="shared" si="85"/>
        <v>#VALUE!</v>
      </c>
      <c r="H202" s="1482" t="e">
        <f t="shared" si="85"/>
        <v>#VALUE!</v>
      </c>
      <c r="I202" s="1482" t="e">
        <f t="shared" si="85"/>
        <v>#VALUE!</v>
      </c>
      <c r="J202" s="1482" t="e">
        <f t="shared" si="85"/>
        <v>#VALUE!</v>
      </c>
      <c r="K202" s="1482" t="e">
        <f t="shared" si="85"/>
        <v>#VALUE!</v>
      </c>
      <c r="L202" s="1482" t="e">
        <f t="shared" si="85"/>
        <v>#VALUE!</v>
      </c>
      <c r="M202" s="1482" t="e">
        <f t="shared" si="85"/>
        <v>#VALUE!</v>
      </c>
      <c r="N202" s="1482" t="e">
        <f t="shared" si="85"/>
        <v>#VALUE!</v>
      </c>
      <c r="O202" s="1482" t="e">
        <f t="shared" si="85"/>
        <v>#VALUE!</v>
      </c>
      <c r="P202" s="1482" t="e">
        <f t="shared" si="85"/>
        <v>#VALUE!</v>
      </c>
      <c r="Q202" s="1482" t="e">
        <f t="shared" si="85"/>
        <v>#VALUE!</v>
      </c>
      <c r="R202" s="1482" t="e">
        <f t="shared" si="85"/>
        <v>#VALUE!</v>
      </c>
      <c r="S202" s="1482" t="e">
        <f t="shared" si="85"/>
        <v>#VALUE!</v>
      </c>
      <c r="T202" s="1482" t="e">
        <f t="shared" si="85"/>
        <v>#VALUE!</v>
      </c>
      <c r="U202" s="1482" t="e">
        <f t="shared" si="85"/>
        <v>#VALUE!</v>
      </c>
      <c r="V202" s="1482" t="e">
        <f t="shared" si="85"/>
        <v>#VALUE!</v>
      </c>
      <c r="W202" s="1482" t="e">
        <f t="shared" si="85"/>
        <v>#VALUE!</v>
      </c>
      <c r="X202" s="1482" t="e">
        <f t="shared" si="85"/>
        <v>#VALUE!</v>
      </c>
      <c r="Y202" s="1482" t="e">
        <f t="shared" si="85"/>
        <v>#VALUE!</v>
      </c>
      <c r="Z202" s="1482" t="e">
        <f t="shared" si="85"/>
        <v>#VALUE!</v>
      </c>
      <c r="AA202" s="1482" t="e">
        <f t="shared" si="85"/>
        <v>#VALUE!</v>
      </c>
      <c r="AB202" s="1482" t="e">
        <f t="shared" si="85"/>
        <v>#VALUE!</v>
      </c>
      <c r="AC202" s="1482" t="e">
        <f t="shared" si="85"/>
        <v>#VALUE!</v>
      </c>
      <c r="AD202" s="1482" t="e">
        <f t="shared" si="85"/>
        <v>#VALUE!</v>
      </c>
      <c r="AE202" s="1482" t="e">
        <f t="shared" si="85"/>
        <v>#VALUE!</v>
      </c>
      <c r="AF202" s="1482" t="e">
        <f t="shared" si="85"/>
        <v>#VALUE!</v>
      </c>
      <c r="AG202" s="1482" t="e">
        <f t="shared" si="85"/>
        <v>#VALUE!</v>
      </c>
      <c r="AH202" s="1483" t="s">
        <v>2024</v>
      </c>
      <c r="AI202" s="1484">
        <f>+COUNTIFS(C203:AG203,"土",C204:AG204,"")+COUNTIFS(C203:AG203,"日",C204:AG204,"")</f>
        <v>0</v>
      </c>
    </row>
    <row r="203" spans="2:38" s="1486" customFormat="1">
      <c r="B203" s="1508" t="s">
        <v>846</v>
      </c>
      <c r="C203" s="1485" t="str">
        <f>IFERROR(TEXT(WEEKDAY(+C202),"aaa"),"")</f>
        <v/>
      </c>
      <c r="D203" s="1485" t="str">
        <f t="shared" ref="D203:AG203" si="86">IFERROR(TEXT(WEEKDAY(+D202),"aaa"),"")</f>
        <v/>
      </c>
      <c r="E203" s="1485" t="str">
        <f t="shared" si="86"/>
        <v/>
      </c>
      <c r="F203" s="1485" t="str">
        <f t="shared" si="86"/>
        <v/>
      </c>
      <c r="G203" s="1485" t="str">
        <f t="shared" si="86"/>
        <v/>
      </c>
      <c r="H203" s="1485" t="str">
        <f t="shared" si="86"/>
        <v/>
      </c>
      <c r="I203" s="1485" t="str">
        <f t="shared" si="86"/>
        <v/>
      </c>
      <c r="J203" s="1485" t="str">
        <f t="shared" si="86"/>
        <v/>
      </c>
      <c r="K203" s="1485" t="str">
        <f t="shared" si="86"/>
        <v/>
      </c>
      <c r="L203" s="1485" t="str">
        <f t="shared" si="86"/>
        <v/>
      </c>
      <c r="M203" s="1485" t="str">
        <f t="shared" si="86"/>
        <v/>
      </c>
      <c r="N203" s="1485" t="str">
        <f t="shared" si="86"/>
        <v/>
      </c>
      <c r="O203" s="1485" t="str">
        <f t="shared" si="86"/>
        <v/>
      </c>
      <c r="P203" s="1485" t="str">
        <f t="shared" si="86"/>
        <v/>
      </c>
      <c r="Q203" s="1485" t="str">
        <f t="shared" si="86"/>
        <v/>
      </c>
      <c r="R203" s="1485" t="str">
        <f t="shared" si="86"/>
        <v/>
      </c>
      <c r="S203" s="1485" t="str">
        <f t="shared" si="86"/>
        <v/>
      </c>
      <c r="T203" s="1485" t="str">
        <f t="shared" si="86"/>
        <v/>
      </c>
      <c r="U203" s="1485" t="str">
        <f t="shared" si="86"/>
        <v/>
      </c>
      <c r="V203" s="1485" t="str">
        <f t="shared" si="86"/>
        <v/>
      </c>
      <c r="W203" s="1485" t="str">
        <f t="shared" si="86"/>
        <v/>
      </c>
      <c r="X203" s="1485" t="str">
        <f t="shared" si="86"/>
        <v/>
      </c>
      <c r="Y203" s="1485" t="str">
        <f t="shared" si="86"/>
        <v/>
      </c>
      <c r="Z203" s="1485" t="str">
        <f t="shared" si="86"/>
        <v/>
      </c>
      <c r="AA203" s="1485" t="str">
        <f t="shared" si="86"/>
        <v/>
      </c>
      <c r="AB203" s="1485" t="str">
        <f t="shared" si="86"/>
        <v/>
      </c>
      <c r="AC203" s="1485" t="str">
        <f t="shared" si="86"/>
        <v/>
      </c>
      <c r="AD203" s="1485" t="str">
        <f t="shared" si="86"/>
        <v/>
      </c>
      <c r="AE203" s="1485" t="str">
        <f t="shared" si="86"/>
        <v/>
      </c>
      <c r="AF203" s="1485" t="str">
        <f t="shared" si="86"/>
        <v/>
      </c>
      <c r="AG203" s="1485" t="str">
        <f t="shared" si="86"/>
        <v/>
      </c>
      <c r="AH203" s="1483" t="s">
        <v>2025</v>
      </c>
      <c r="AI203" s="1484">
        <f>+COUNTIF(C204:AG204,"夏休")+COUNTIF(C204:AG204,"冬休")+COUNTIF(C204:AG204,"中止")</f>
        <v>0</v>
      </c>
      <c r="AL203" s="1509"/>
    </row>
    <row r="204" spans="2:38" s="1486" customFormat="1" ht="13.5" customHeight="1">
      <c r="B204" s="3454" t="s">
        <v>1994</v>
      </c>
      <c r="C204" s="3456"/>
      <c r="D204" s="3451"/>
      <c r="E204" s="3451"/>
      <c r="F204" s="3451"/>
      <c r="G204" s="3451"/>
      <c r="H204" s="3451"/>
      <c r="I204" s="3451"/>
      <c r="J204" s="3451"/>
      <c r="K204" s="3451"/>
      <c r="L204" s="3451"/>
      <c r="M204" s="3451"/>
      <c r="N204" s="3451"/>
      <c r="O204" s="3451"/>
      <c r="P204" s="3451"/>
      <c r="Q204" s="3451"/>
      <c r="R204" s="3451"/>
      <c r="S204" s="3451"/>
      <c r="T204" s="3451"/>
      <c r="U204" s="3451"/>
      <c r="V204" s="3451"/>
      <c r="W204" s="3451"/>
      <c r="X204" s="3451"/>
      <c r="Y204" s="3451"/>
      <c r="Z204" s="3451"/>
      <c r="AA204" s="3451"/>
      <c r="AB204" s="3451"/>
      <c r="AC204" s="3451"/>
      <c r="AD204" s="3451"/>
      <c r="AE204" s="3451"/>
      <c r="AF204" s="3451"/>
      <c r="AG204" s="3478"/>
      <c r="AH204" s="1487" t="s">
        <v>847</v>
      </c>
      <c r="AI204" s="1488">
        <f>COUNT(C202:AG202)-AI203</f>
        <v>0</v>
      </c>
      <c r="AL204" s="1509"/>
    </row>
    <row r="205" spans="2:38" s="1486" customFormat="1" ht="13.5" customHeight="1">
      <c r="B205" s="3455"/>
      <c r="C205" s="3456"/>
      <c r="D205" s="3451"/>
      <c r="E205" s="3451"/>
      <c r="F205" s="3451"/>
      <c r="G205" s="3451"/>
      <c r="H205" s="3451"/>
      <c r="I205" s="3451"/>
      <c r="J205" s="3451"/>
      <c r="K205" s="3451"/>
      <c r="L205" s="3451"/>
      <c r="M205" s="3451"/>
      <c r="N205" s="3451"/>
      <c r="O205" s="3451"/>
      <c r="P205" s="3451"/>
      <c r="Q205" s="3451"/>
      <c r="R205" s="3451"/>
      <c r="S205" s="3451"/>
      <c r="T205" s="3451"/>
      <c r="U205" s="3451"/>
      <c r="V205" s="3451"/>
      <c r="W205" s="3451"/>
      <c r="X205" s="3451"/>
      <c r="Y205" s="3451"/>
      <c r="Z205" s="3451"/>
      <c r="AA205" s="3451"/>
      <c r="AB205" s="3451"/>
      <c r="AC205" s="3451"/>
      <c r="AD205" s="3451"/>
      <c r="AE205" s="3451"/>
      <c r="AF205" s="3451"/>
      <c r="AG205" s="3478"/>
      <c r="AH205" s="1487" t="s">
        <v>848</v>
      </c>
      <c r="AI205" s="1488">
        <f>+COUNTIF(C206:AG207,"休")</f>
        <v>0</v>
      </c>
      <c r="AJ205" s="1489" t="e">
        <f>IF(AI206&gt;0.285,"",IF(AI205&lt;AI202,"←計画日数が足りません",""))</f>
        <v>#DIV/0!</v>
      </c>
      <c r="AL205" s="1509"/>
    </row>
    <row r="206" spans="2:38" s="1486" customFormat="1" ht="13.5" customHeight="1">
      <c r="B206" s="3479" t="s">
        <v>841</v>
      </c>
      <c r="C206" s="3480"/>
      <c r="D206" s="3477"/>
      <c r="E206" s="3477"/>
      <c r="F206" s="3477"/>
      <c r="G206" s="3477"/>
      <c r="H206" s="3477"/>
      <c r="I206" s="3477"/>
      <c r="J206" s="3477"/>
      <c r="K206" s="3477"/>
      <c r="L206" s="3477"/>
      <c r="M206" s="3477"/>
      <c r="N206" s="3477"/>
      <c r="O206" s="3477"/>
      <c r="P206" s="3477"/>
      <c r="Q206" s="3477"/>
      <c r="R206" s="3477"/>
      <c r="S206" s="3477"/>
      <c r="T206" s="3477"/>
      <c r="U206" s="3477"/>
      <c r="V206" s="3477"/>
      <c r="W206" s="3477"/>
      <c r="X206" s="3477"/>
      <c r="Y206" s="3477"/>
      <c r="Z206" s="3477"/>
      <c r="AA206" s="3477"/>
      <c r="AB206" s="3477"/>
      <c r="AC206" s="3477"/>
      <c r="AD206" s="3477"/>
      <c r="AE206" s="3477"/>
      <c r="AF206" s="3477"/>
      <c r="AG206" s="3483"/>
      <c r="AH206" s="1487" t="s">
        <v>849</v>
      </c>
      <c r="AI206" s="1490" t="e">
        <f>+AI205/AI204</f>
        <v>#DIV/0!</v>
      </c>
      <c r="AL206" s="1509"/>
    </row>
    <row r="207" spans="2:38" s="1486" customFormat="1">
      <c r="B207" s="3479"/>
      <c r="C207" s="3480"/>
      <c r="D207" s="3477"/>
      <c r="E207" s="3477"/>
      <c r="F207" s="3477"/>
      <c r="G207" s="3477"/>
      <c r="H207" s="3477"/>
      <c r="I207" s="3477"/>
      <c r="J207" s="3477"/>
      <c r="K207" s="3477"/>
      <c r="L207" s="3477"/>
      <c r="M207" s="3477"/>
      <c r="N207" s="3477"/>
      <c r="O207" s="3477"/>
      <c r="P207" s="3477"/>
      <c r="Q207" s="3477"/>
      <c r="R207" s="3477"/>
      <c r="S207" s="3477"/>
      <c r="T207" s="3477"/>
      <c r="U207" s="3477"/>
      <c r="V207" s="3477"/>
      <c r="W207" s="3477"/>
      <c r="X207" s="3477"/>
      <c r="Y207" s="3477"/>
      <c r="Z207" s="3477"/>
      <c r="AA207" s="3477"/>
      <c r="AB207" s="3477"/>
      <c r="AC207" s="3477"/>
      <c r="AD207" s="3477"/>
      <c r="AE207" s="3477"/>
      <c r="AF207" s="3477"/>
      <c r="AG207" s="3483"/>
      <c r="AH207" s="1487" t="s">
        <v>838</v>
      </c>
      <c r="AI207" s="1488">
        <f>+COUNTA(C208:AG209)</f>
        <v>0</v>
      </c>
      <c r="AL207" s="1509"/>
    </row>
    <row r="208" spans="2:38" s="1486" customFormat="1">
      <c r="B208" s="3484" t="s">
        <v>843</v>
      </c>
      <c r="C208" s="3486"/>
      <c r="D208" s="3481"/>
      <c r="E208" s="3481"/>
      <c r="F208" s="3481"/>
      <c r="G208" s="3481"/>
      <c r="H208" s="3481"/>
      <c r="I208" s="3481"/>
      <c r="J208" s="3481"/>
      <c r="K208" s="3481"/>
      <c r="L208" s="3481"/>
      <c r="M208" s="3481"/>
      <c r="N208" s="3481"/>
      <c r="O208" s="3481"/>
      <c r="P208" s="3481"/>
      <c r="Q208" s="3481"/>
      <c r="R208" s="3481"/>
      <c r="S208" s="3481"/>
      <c r="T208" s="3481"/>
      <c r="U208" s="3481"/>
      <c r="V208" s="3481"/>
      <c r="W208" s="3481"/>
      <c r="X208" s="3481"/>
      <c r="Y208" s="3481"/>
      <c r="Z208" s="3481"/>
      <c r="AA208" s="3481"/>
      <c r="AB208" s="3481"/>
      <c r="AC208" s="3481"/>
      <c r="AD208" s="3481"/>
      <c r="AE208" s="3481"/>
      <c r="AF208" s="3481"/>
      <c r="AG208" s="3488"/>
      <c r="AH208" s="1491" t="s">
        <v>850</v>
      </c>
      <c r="AI208" s="1492" t="e">
        <f>+AI207/AI204</f>
        <v>#DIV/0!</v>
      </c>
      <c r="AL208" s="1474">
        <f>+COUNTIF(C206:AG207,"休")</f>
        <v>0</v>
      </c>
    </row>
    <row r="209" spans="2:38" s="1486" customFormat="1">
      <c r="B209" s="3485"/>
      <c r="C209" s="3487"/>
      <c r="D209" s="3482"/>
      <c r="E209" s="3482"/>
      <c r="F209" s="3482"/>
      <c r="G209" s="3482"/>
      <c r="H209" s="3482"/>
      <c r="I209" s="3482"/>
      <c r="J209" s="3482"/>
      <c r="K209" s="3482"/>
      <c r="L209" s="3482"/>
      <c r="M209" s="3482"/>
      <c r="N209" s="3482"/>
      <c r="O209" s="3482"/>
      <c r="P209" s="3482"/>
      <c r="Q209" s="3482"/>
      <c r="R209" s="3482"/>
      <c r="S209" s="3482"/>
      <c r="T209" s="3482"/>
      <c r="U209" s="3482"/>
      <c r="V209" s="3482"/>
      <c r="W209" s="3482"/>
      <c r="X209" s="3482"/>
      <c r="Y209" s="3482"/>
      <c r="Z209" s="3482"/>
      <c r="AA209" s="3482"/>
      <c r="AB209" s="3482"/>
      <c r="AC209" s="3482"/>
      <c r="AD209" s="3482"/>
      <c r="AE209" s="3482"/>
      <c r="AF209" s="3482"/>
      <c r="AG209" s="3489"/>
      <c r="AH209" s="1493" t="s">
        <v>1998</v>
      </c>
      <c r="AI209" s="1494" t="str">
        <f>IF(7&gt;AI204,"対象外",IF(AI207&gt;=AI202,"OK","NG"))</f>
        <v>対象外</v>
      </c>
      <c r="AJ209" s="1489" t="str">
        <f>IF(AI209="対象外","←７日間に満たない期間は達成判定の対象外",IF(AI209="NG","←月単位未達成","←月単位達成"))</f>
        <v>←７日間に満たない期間は達成判定の対象外</v>
      </c>
      <c r="AL209" s="1495" t="str">
        <f>IF(7&gt;AI204,"対象外",IF(AL208&gt;=AI202,"OK","NG"))</f>
        <v>対象外</v>
      </c>
    </row>
    <row r="210" spans="2:38" hidden="1">
      <c r="B210" s="1496" t="s">
        <v>2165</v>
      </c>
      <c r="C210" s="1497" t="e">
        <f t="shared" ref="C210:AG210" si="87">IF(AND(DAY(C202)&gt;=22,DAY(C202)&lt;=28,C203="土"),1,0)</f>
        <v>#VALUE!</v>
      </c>
      <c r="D210" s="1497" t="e">
        <f t="shared" si="87"/>
        <v>#VALUE!</v>
      </c>
      <c r="E210" s="1497" t="e">
        <f t="shared" si="87"/>
        <v>#VALUE!</v>
      </c>
      <c r="F210" s="1497" t="e">
        <f t="shared" si="87"/>
        <v>#VALUE!</v>
      </c>
      <c r="G210" s="1497" t="e">
        <f t="shared" si="87"/>
        <v>#VALUE!</v>
      </c>
      <c r="H210" s="1497" t="e">
        <f t="shared" si="87"/>
        <v>#VALUE!</v>
      </c>
      <c r="I210" s="1497" t="e">
        <f t="shared" si="87"/>
        <v>#VALUE!</v>
      </c>
      <c r="J210" s="1497" t="e">
        <f t="shared" si="87"/>
        <v>#VALUE!</v>
      </c>
      <c r="K210" s="1497" t="e">
        <f t="shared" si="87"/>
        <v>#VALUE!</v>
      </c>
      <c r="L210" s="1497" t="e">
        <f t="shared" si="87"/>
        <v>#VALUE!</v>
      </c>
      <c r="M210" s="1497" t="e">
        <f t="shared" si="87"/>
        <v>#VALUE!</v>
      </c>
      <c r="N210" s="1497" t="e">
        <f t="shared" si="87"/>
        <v>#VALUE!</v>
      </c>
      <c r="O210" s="1497" t="e">
        <f t="shared" si="87"/>
        <v>#VALUE!</v>
      </c>
      <c r="P210" s="1497" t="e">
        <f t="shared" si="87"/>
        <v>#VALUE!</v>
      </c>
      <c r="Q210" s="1497" t="e">
        <f t="shared" si="87"/>
        <v>#VALUE!</v>
      </c>
      <c r="R210" s="1497" t="e">
        <f t="shared" si="87"/>
        <v>#VALUE!</v>
      </c>
      <c r="S210" s="1497" t="e">
        <f t="shared" si="87"/>
        <v>#VALUE!</v>
      </c>
      <c r="T210" s="1497" t="e">
        <f t="shared" si="87"/>
        <v>#VALUE!</v>
      </c>
      <c r="U210" s="1497" t="e">
        <f t="shared" si="87"/>
        <v>#VALUE!</v>
      </c>
      <c r="V210" s="1497" t="e">
        <f t="shared" si="87"/>
        <v>#VALUE!</v>
      </c>
      <c r="W210" s="1497" t="e">
        <f t="shared" si="87"/>
        <v>#VALUE!</v>
      </c>
      <c r="X210" s="1497" t="e">
        <f t="shared" si="87"/>
        <v>#VALUE!</v>
      </c>
      <c r="Y210" s="1497" t="e">
        <f t="shared" si="87"/>
        <v>#VALUE!</v>
      </c>
      <c r="Z210" s="1497" t="e">
        <f t="shared" si="87"/>
        <v>#VALUE!</v>
      </c>
      <c r="AA210" s="1497" t="e">
        <f t="shared" si="87"/>
        <v>#VALUE!</v>
      </c>
      <c r="AB210" s="1497" t="e">
        <f t="shared" si="87"/>
        <v>#VALUE!</v>
      </c>
      <c r="AC210" s="1497" t="e">
        <f t="shared" si="87"/>
        <v>#VALUE!</v>
      </c>
      <c r="AD210" s="1497" t="e">
        <f t="shared" si="87"/>
        <v>#VALUE!</v>
      </c>
      <c r="AE210" s="1497" t="e">
        <f t="shared" si="87"/>
        <v>#VALUE!</v>
      </c>
      <c r="AF210" s="1497" t="e">
        <f t="shared" si="87"/>
        <v>#VALUE!</v>
      </c>
      <c r="AG210" s="1497" t="e">
        <f t="shared" si="87"/>
        <v>#VALUE!</v>
      </c>
      <c r="AH210" s="1498" t="s">
        <v>2026</v>
      </c>
      <c r="AI210" s="1499">
        <f>_xlfn.AGGREGATE(9,6,C210:AG210)</f>
        <v>0</v>
      </c>
      <c r="AJ210" s="1489"/>
    </row>
    <row r="211" spans="2:38" hidden="1">
      <c r="B211" s="1496" t="s">
        <v>2166</v>
      </c>
      <c r="C211" s="1500" t="e">
        <f t="shared" ref="C211:AG211" si="88">IF(AND(DAY(C202)&gt;=22,DAY(C202)&lt;=28,C203="土",OR(C208="休",C208="雨")),1,0)</f>
        <v>#VALUE!</v>
      </c>
      <c r="D211" s="1500" t="e">
        <f t="shared" si="88"/>
        <v>#VALUE!</v>
      </c>
      <c r="E211" s="1500" t="e">
        <f t="shared" si="88"/>
        <v>#VALUE!</v>
      </c>
      <c r="F211" s="1500" t="e">
        <f t="shared" si="88"/>
        <v>#VALUE!</v>
      </c>
      <c r="G211" s="1500" t="e">
        <f t="shared" si="88"/>
        <v>#VALUE!</v>
      </c>
      <c r="H211" s="1500" t="e">
        <f t="shared" si="88"/>
        <v>#VALUE!</v>
      </c>
      <c r="I211" s="1500" t="e">
        <f t="shared" si="88"/>
        <v>#VALUE!</v>
      </c>
      <c r="J211" s="1500" t="e">
        <f t="shared" si="88"/>
        <v>#VALUE!</v>
      </c>
      <c r="K211" s="1500" t="e">
        <f t="shared" si="88"/>
        <v>#VALUE!</v>
      </c>
      <c r="L211" s="1500" t="e">
        <f t="shared" si="88"/>
        <v>#VALUE!</v>
      </c>
      <c r="M211" s="1500" t="e">
        <f t="shared" si="88"/>
        <v>#VALUE!</v>
      </c>
      <c r="N211" s="1500" t="e">
        <f t="shared" si="88"/>
        <v>#VALUE!</v>
      </c>
      <c r="O211" s="1500" t="e">
        <f t="shared" si="88"/>
        <v>#VALUE!</v>
      </c>
      <c r="P211" s="1500" t="e">
        <f t="shared" si="88"/>
        <v>#VALUE!</v>
      </c>
      <c r="Q211" s="1500" t="e">
        <f t="shared" si="88"/>
        <v>#VALUE!</v>
      </c>
      <c r="R211" s="1500" t="e">
        <f t="shared" si="88"/>
        <v>#VALUE!</v>
      </c>
      <c r="S211" s="1500" t="e">
        <f t="shared" si="88"/>
        <v>#VALUE!</v>
      </c>
      <c r="T211" s="1500" t="e">
        <f t="shared" si="88"/>
        <v>#VALUE!</v>
      </c>
      <c r="U211" s="1500" t="e">
        <f t="shared" si="88"/>
        <v>#VALUE!</v>
      </c>
      <c r="V211" s="1500" t="e">
        <f t="shared" si="88"/>
        <v>#VALUE!</v>
      </c>
      <c r="W211" s="1500" t="e">
        <f t="shared" si="88"/>
        <v>#VALUE!</v>
      </c>
      <c r="X211" s="1500" t="e">
        <f t="shared" si="88"/>
        <v>#VALUE!</v>
      </c>
      <c r="Y211" s="1500" t="e">
        <f t="shared" si="88"/>
        <v>#VALUE!</v>
      </c>
      <c r="Z211" s="1500" t="e">
        <f t="shared" si="88"/>
        <v>#VALUE!</v>
      </c>
      <c r="AA211" s="1500" t="e">
        <f t="shared" si="88"/>
        <v>#VALUE!</v>
      </c>
      <c r="AB211" s="1500" t="e">
        <f t="shared" si="88"/>
        <v>#VALUE!</v>
      </c>
      <c r="AC211" s="1500" t="e">
        <f t="shared" si="88"/>
        <v>#VALUE!</v>
      </c>
      <c r="AD211" s="1500" t="e">
        <f t="shared" si="88"/>
        <v>#VALUE!</v>
      </c>
      <c r="AE211" s="1500" t="e">
        <f t="shared" si="88"/>
        <v>#VALUE!</v>
      </c>
      <c r="AF211" s="1500" t="e">
        <f t="shared" si="88"/>
        <v>#VALUE!</v>
      </c>
      <c r="AG211" s="1500" t="e">
        <f t="shared" si="88"/>
        <v>#VALUE!</v>
      </c>
      <c r="AH211" s="1501" t="s">
        <v>2027</v>
      </c>
      <c r="AI211" s="1499">
        <f>_xlfn.AGGREGATE(9,6,C211:AG211)</f>
        <v>0</v>
      </c>
      <c r="AJ211" s="1489"/>
    </row>
    <row r="212" spans="2:38" hidden="1">
      <c r="B212" s="1496" t="s">
        <v>2167</v>
      </c>
      <c r="C212" s="1497" t="e">
        <f>IF(AND(DAY(C202)&gt;=8,DAY(C202)&lt;=14,C203="土"),1,0)</f>
        <v>#VALUE!</v>
      </c>
      <c r="D212" s="1497" t="e">
        <f>IF(AND(DAY(D202)&gt;=8,DAY(D202)&lt;=14,D203="土"),1,0)</f>
        <v>#VALUE!</v>
      </c>
      <c r="E212" s="1497" t="e">
        <f t="shared" ref="E212:AG212" si="89">IF(AND(DAY(E202)&gt;=8,DAY(E202)&lt;=14,E203="土"),1,0)</f>
        <v>#VALUE!</v>
      </c>
      <c r="F212" s="1497" t="e">
        <f t="shared" si="89"/>
        <v>#VALUE!</v>
      </c>
      <c r="G212" s="1497" t="e">
        <f t="shared" si="89"/>
        <v>#VALUE!</v>
      </c>
      <c r="H212" s="1497" t="e">
        <f t="shared" si="89"/>
        <v>#VALUE!</v>
      </c>
      <c r="I212" s="1497" t="e">
        <f t="shared" si="89"/>
        <v>#VALUE!</v>
      </c>
      <c r="J212" s="1497" t="e">
        <f t="shared" si="89"/>
        <v>#VALUE!</v>
      </c>
      <c r="K212" s="1497" t="e">
        <f t="shared" si="89"/>
        <v>#VALUE!</v>
      </c>
      <c r="L212" s="1497" t="e">
        <f t="shared" si="89"/>
        <v>#VALUE!</v>
      </c>
      <c r="M212" s="1497" t="e">
        <f t="shared" si="89"/>
        <v>#VALUE!</v>
      </c>
      <c r="N212" s="1497" t="e">
        <f t="shared" si="89"/>
        <v>#VALUE!</v>
      </c>
      <c r="O212" s="1497" t="e">
        <f t="shared" si="89"/>
        <v>#VALUE!</v>
      </c>
      <c r="P212" s="1497" t="e">
        <f t="shared" si="89"/>
        <v>#VALUE!</v>
      </c>
      <c r="Q212" s="1497" t="e">
        <f t="shared" si="89"/>
        <v>#VALUE!</v>
      </c>
      <c r="R212" s="1497" t="e">
        <f t="shared" si="89"/>
        <v>#VALUE!</v>
      </c>
      <c r="S212" s="1497" t="e">
        <f t="shared" si="89"/>
        <v>#VALUE!</v>
      </c>
      <c r="T212" s="1497" t="e">
        <f t="shared" si="89"/>
        <v>#VALUE!</v>
      </c>
      <c r="U212" s="1497" t="e">
        <f t="shared" si="89"/>
        <v>#VALUE!</v>
      </c>
      <c r="V212" s="1497" t="e">
        <f t="shared" si="89"/>
        <v>#VALUE!</v>
      </c>
      <c r="W212" s="1497" t="e">
        <f t="shared" si="89"/>
        <v>#VALUE!</v>
      </c>
      <c r="X212" s="1497" t="e">
        <f t="shared" si="89"/>
        <v>#VALUE!</v>
      </c>
      <c r="Y212" s="1497" t="e">
        <f t="shared" si="89"/>
        <v>#VALUE!</v>
      </c>
      <c r="Z212" s="1497" t="e">
        <f t="shared" si="89"/>
        <v>#VALUE!</v>
      </c>
      <c r="AA212" s="1497" t="e">
        <f t="shared" si="89"/>
        <v>#VALUE!</v>
      </c>
      <c r="AB212" s="1497" t="e">
        <f t="shared" si="89"/>
        <v>#VALUE!</v>
      </c>
      <c r="AC212" s="1497" t="e">
        <f t="shared" si="89"/>
        <v>#VALUE!</v>
      </c>
      <c r="AD212" s="1497" t="e">
        <f t="shared" si="89"/>
        <v>#VALUE!</v>
      </c>
      <c r="AE212" s="1497" t="e">
        <f t="shared" si="89"/>
        <v>#VALUE!</v>
      </c>
      <c r="AF212" s="1497" t="e">
        <f t="shared" si="89"/>
        <v>#VALUE!</v>
      </c>
      <c r="AG212" s="1497" t="e">
        <f t="shared" si="89"/>
        <v>#VALUE!</v>
      </c>
      <c r="AH212" s="1498" t="s">
        <v>2026</v>
      </c>
      <c r="AI212" s="1499">
        <f>_xlfn.AGGREGATE(9,6,C212:AG212)</f>
        <v>0</v>
      </c>
      <c r="AJ212" s="1489"/>
    </row>
    <row r="213" spans="2:38" hidden="1">
      <c r="B213" s="1496" t="s">
        <v>2168</v>
      </c>
      <c r="C213" s="1500" t="e">
        <f>IF(AND(DAY(C202)&gt;=8,DAY(C202)&lt;=14,C203="土",OR(C208="休",C208="雨")),1,0)</f>
        <v>#VALUE!</v>
      </c>
      <c r="D213" s="1500" t="e">
        <f>IF(AND(DAY(D202)&gt;=8,DAY(D202)&lt;=14,D203="土",OR(D208="休",D208="雨")),1,0)</f>
        <v>#VALUE!</v>
      </c>
      <c r="E213" s="1500" t="e">
        <f t="shared" ref="E213:AG213" si="90">IF(AND(DAY(E202)&gt;=8,DAY(E202)&lt;=14,E203="土",OR(E208="休",E208="雨")),1,0)</f>
        <v>#VALUE!</v>
      </c>
      <c r="F213" s="1500" t="e">
        <f t="shared" si="90"/>
        <v>#VALUE!</v>
      </c>
      <c r="G213" s="1500" t="e">
        <f t="shared" si="90"/>
        <v>#VALUE!</v>
      </c>
      <c r="H213" s="1500" t="e">
        <f t="shared" si="90"/>
        <v>#VALUE!</v>
      </c>
      <c r="I213" s="1500" t="e">
        <f t="shared" si="90"/>
        <v>#VALUE!</v>
      </c>
      <c r="J213" s="1500" t="e">
        <f t="shared" si="90"/>
        <v>#VALUE!</v>
      </c>
      <c r="K213" s="1500" t="e">
        <f t="shared" si="90"/>
        <v>#VALUE!</v>
      </c>
      <c r="L213" s="1500" t="e">
        <f t="shared" si="90"/>
        <v>#VALUE!</v>
      </c>
      <c r="M213" s="1500" t="e">
        <f t="shared" si="90"/>
        <v>#VALUE!</v>
      </c>
      <c r="N213" s="1500" t="e">
        <f t="shared" si="90"/>
        <v>#VALUE!</v>
      </c>
      <c r="O213" s="1500" t="e">
        <f t="shared" si="90"/>
        <v>#VALUE!</v>
      </c>
      <c r="P213" s="1500" t="e">
        <f t="shared" si="90"/>
        <v>#VALUE!</v>
      </c>
      <c r="Q213" s="1500" t="e">
        <f t="shared" si="90"/>
        <v>#VALUE!</v>
      </c>
      <c r="R213" s="1500" t="e">
        <f t="shared" si="90"/>
        <v>#VALUE!</v>
      </c>
      <c r="S213" s="1500" t="e">
        <f t="shared" si="90"/>
        <v>#VALUE!</v>
      </c>
      <c r="T213" s="1500" t="e">
        <f t="shared" si="90"/>
        <v>#VALUE!</v>
      </c>
      <c r="U213" s="1500" t="e">
        <f t="shared" si="90"/>
        <v>#VALUE!</v>
      </c>
      <c r="V213" s="1500" t="e">
        <f t="shared" si="90"/>
        <v>#VALUE!</v>
      </c>
      <c r="W213" s="1500" t="e">
        <f t="shared" si="90"/>
        <v>#VALUE!</v>
      </c>
      <c r="X213" s="1500" t="e">
        <f t="shared" si="90"/>
        <v>#VALUE!</v>
      </c>
      <c r="Y213" s="1500" t="e">
        <f t="shared" si="90"/>
        <v>#VALUE!</v>
      </c>
      <c r="Z213" s="1500" t="e">
        <f t="shared" si="90"/>
        <v>#VALUE!</v>
      </c>
      <c r="AA213" s="1500" t="e">
        <f t="shared" si="90"/>
        <v>#VALUE!</v>
      </c>
      <c r="AB213" s="1500" t="e">
        <f t="shared" si="90"/>
        <v>#VALUE!</v>
      </c>
      <c r="AC213" s="1500" t="e">
        <f t="shared" si="90"/>
        <v>#VALUE!</v>
      </c>
      <c r="AD213" s="1500" t="e">
        <f t="shared" si="90"/>
        <v>#VALUE!</v>
      </c>
      <c r="AE213" s="1500" t="e">
        <f t="shared" si="90"/>
        <v>#VALUE!</v>
      </c>
      <c r="AF213" s="1500" t="e">
        <f t="shared" si="90"/>
        <v>#VALUE!</v>
      </c>
      <c r="AG213" s="1500" t="e">
        <f t="shared" si="90"/>
        <v>#VALUE!</v>
      </c>
      <c r="AH213" s="1501" t="s">
        <v>2027</v>
      </c>
      <c r="AI213" s="1499">
        <f>_xlfn.AGGREGATE(9,6,C213:AG213)</f>
        <v>0</v>
      </c>
      <c r="AJ213" s="1489"/>
    </row>
    <row r="214" spans="2:38" s="1486" customFormat="1">
      <c r="B214" s="1510"/>
      <c r="C214" s="1510"/>
      <c r="D214" s="1510"/>
      <c r="E214" s="1510"/>
      <c r="F214" s="1510"/>
      <c r="G214" s="1510"/>
      <c r="H214" s="1510"/>
      <c r="I214" s="1510"/>
      <c r="J214" s="1510"/>
      <c r="K214" s="1510"/>
      <c r="L214" s="1510"/>
      <c r="M214" s="1510"/>
      <c r="N214" s="1510"/>
      <c r="O214" s="1510"/>
      <c r="P214" s="1510"/>
      <c r="Q214" s="1510"/>
      <c r="R214" s="1510"/>
      <c r="S214" s="1510"/>
      <c r="T214" s="1510"/>
      <c r="U214" s="1510"/>
      <c r="V214" s="1510"/>
      <c r="W214" s="1510"/>
      <c r="X214" s="1510"/>
      <c r="Y214" s="1510"/>
      <c r="Z214" s="1510"/>
      <c r="AA214" s="1510"/>
      <c r="AB214" s="1510"/>
      <c r="AC214" s="1510"/>
      <c r="AD214" s="1510"/>
      <c r="AE214" s="1510"/>
      <c r="AF214" s="1510"/>
      <c r="AG214" s="1510"/>
      <c r="AI214" s="1510"/>
      <c r="AL214" s="1509"/>
    </row>
    <row r="215" spans="2:38" hidden="1">
      <c r="C215" s="1453" t="e">
        <f>YEAR(C218)</f>
        <v>#VALUE!</v>
      </c>
      <c r="D215" s="1453" t="e">
        <f>MONTH(C218)</f>
        <v>#VALUE!</v>
      </c>
    </row>
    <row r="216" spans="2:38">
      <c r="B216" s="1458" t="s">
        <v>1986</v>
      </c>
      <c r="C216" s="3490" t="e">
        <f>C218</f>
        <v>#VALUE!</v>
      </c>
      <c r="D216" s="3452"/>
      <c r="E216" s="3452"/>
      <c r="F216" s="3452"/>
      <c r="G216" s="3452"/>
      <c r="H216" s="3452"/>
      <c r="I216" s="3452"/>
      <c r="J216" s="3452"/>
      <c r="K216" s="3452"/>
      <c r="L216" s="3452"/>
      <c r="M216" s="3452"/>
      <c r="N216" s="3452"/>
      <c r="O216" s="3452"/>
      <c r="P216" s="3452"/>
      <c r="Q216" s="3452"/>
      <c r="R216" s="3452"/>
      <c r="S216" s="3452"/>
      <c r="T216" s="3452"/>
      <c r="U216" s="3452"/>
      <c r="V216" s="3452"/>
      <c r="W216" s="3452"/>
      <c r="X216" s="3452"/>
      <c r="Y216" s="3452"/>
      <c r="Z216" s="3452"/>
      <c r="AA216" s="3452"/>
      <c r="AB216" s="3452"/>
      <c r="AC216" s="3452"/>
      <c r="AD216" s="3452"/>
      <c r="AE216" s="3452"/>
      <c r="AF216" s="3452"/>
      <c r="AG216" s="3452"/>
      <c r="AH216" s="3452"/>
      <c r="AI216" s="3453"/>
    </row>
    <row r="217" spans="2:38" hidden="1">
      <c r="B217" s="1503"/>
      <c r="C217" s="1482" t="e">
        <f>DATE($C215,$D215,1)</f>
        <v>#VALUE!</v>
      </c>
      <c r="D217" s="1482" t="e">
        <f t="shared" ref="D217:AG217" si="91">C217+1</f>
        <v>#VALUE!</v>
      </c>
      <c r="E217" s="1482" t="e">
        <f t="shared" si="91"/>
        <v>#VALUE!</v>
      </c>
      <c r="F217" s="1482" t="e">
        <f t="shared" si="91"/>
        <v>#VALUE!</v>
      </c>
      <c r="G217" s="1482" t="e">
        <f t="shared" si="91"/>
        <v>#VALUE!</v>
      </c>
      <c r="H217" s="1482" t="e">
        <f t="shared" si="91"/>
        <v>#VALUE!</v>
      </c>
      <c r="I217" s="1482" t="e">
        <f t="shared" si="91"/>
        <v>#VALUE!</v>
      </c>
      <c r="J217" s="1482" t="e">
        <f t="shared" si="91"/>
        <v>#VALUE!</v>
      </c>
      <c r="K217" s="1482" t="e">
        <f t="shared" si="91"/>
        <v>#VALUE!</v>
      </c>
      <c r="L217" s="1482" t="e">
        <f t="shared" si="91"/>
        <v>#VALUE!</v>
      </c>
      <c r="M217" s="1482" t="e">
        <f t="shared" si="91"/>
        <v>#VALUE!</v>
      </c>
      <c r="N217" s="1482" t="e">
        <f t="shared" si="91"/>
        <v>#VALUE!</v>
      </c>
      <c r="O217" s="1482" t="e">
        <f t="shared" si="91"/>
        <v>#VALUE!</v>
      </c>
      <c r="P217" s="1482" t="e">
        <f t="shared" si="91"/>
        <v>#VALUE!</v>
      </c>
      <c r="Q217" s="1482" t="e">
        <f t="shared" si="91"/>
        <v>#VALUE!</v>
      </c>
      <c r="R217" s="1482" t="e">
        <f t="shared" si="91"/>
        <v>#VALUE!</v>
      </c>
      <c r="S217" s="1482" t="e">
        <f t="shared" si="91"/>
        <v>#VALUE!</v>
      </c>
      <c r="T217" s="1482" t="e">
        <f t="shared" si="91"/>
        <v>#VALUE!</v>
      </c>
      <c r="U217" s="1482" t="e">
        <f t="shared" si="91"/>
        <v>#VALUE!</v>
      </c>
      <c r="V217" s="1482" t="e">
        <f t="shared" si="91"/>
        <v>#VALUE!</v>
      </c>
      <c r="W217" s="1482" t="e">
        <f t="shared" si="91"/>
        <v>#VALUE!</v>
      </c>
      <c r="X217" s="1482" t="e">
        <f t="shared" si="91"/>
        <v>#VALUE!</v>
      </c>
      <c r="Y217" s="1482" t="e">
        <f t="shared" si="91"/>
        <v>#VALUE!</v>
      </c>
      <c r="Z217" s="1482" t="e">
        <f t="shared" si="91"/>
        <v>#VALUE!</v>
      </c>
      <c r="AA217" s="1482" t="e">
        <f t="shared" si="91"/>
        <v>#VALUE!</v>
      </c>
      <c r="AB217" s="1482" t="e">
        <f t="shared" si="91"/>
        <v>#VALUE!</v>
      </c>
      <c r="AC217" s="1482" t="e">
        <f t="shared" si="91"/>
        <v>#VALUE!</v>
      </c>
      <c r="AD217" s="1482" t="e">
        <f t="shared" si="91"/>
        <v>#VALUE!</v>
      </c>
      <c r="AE217" s="1482" t="e">
        <f t="shared" si="91"/>
        <v>#VALUE!</v>
      </c>
      <c r="AF217" s="1482" t="e">
        <f t="shared" si="91"/>
        <v>#VALUE!</v>
      </c>
      <c r="AG217" s="1482" t="e">
        <f t="shared" si="91"/>
        <v>#VALUE!</v>
      </c>
      <c r="AH217" s="1504"/>
      <c r="AI217" s="1505"/>
    </row>
    <row r="218" spans="2:38">
      <c r="B218" s="1506" t="s">
        <v>1990</v>
      </c>
      <c r="C218" s="1507" t="e">
        <f>IF(EDATE(C201,1)&gt;$G$5,"",EDATE(C201,1))</f>
        <v>#VALUE!</v>
      </c>
      <c r="D218" s="1482" t="e">
        <f t="shared" ref="D218:AG218" si="92">IF(D217&gt;$G$5,"",IF(C218=EOMONTH(DATE($C215,$D215,1),0),"",IF(C218="","",C218+1)))</f>
        <v>#VALUE!</v>
      </c>
      <c r="E218" s="1482" t="e">
        <f t="shared" si="92"/>
        <v>#VALUE!</v>
      </c>
      <c r="F218" s="1482" t="e">
        <f t="shared" si="92"/>
        <v>#VALUE!</v>
      </c>
      <c r="G218" s="1482" t="e">
        <f t="shared" si="92"/>
        <v>#VALUE!</v>
      </c>
      <c r="H218" s="1482" t="e">
        <f t="shared" si="92"/>
        <v>#VALUE!</v>
      </c>
      <c r="I218" s="1482" t="e">
        <f t="shared" si="92"/>
        <v>#VALUE!</v>
      </c>
      <c r="J218" s="1482" t="e">
        <f t="shared" si="92"/>
        <v>#VALUE!</v>
      </c>
      <c r="K218" s="1482" t="e">
        <f t="shared" si="92"/>
        <v>#VALUE!</v>
      </c>
      <c r="L218" s="1482" t="e">
        <f t="shared" si="92"/>
        <v>#VALUE!</v>
      </c>
      <c r="M218" s="1482" t="e">
        <f t="shared" si="92"/>
        <v>#VALUE!</v>
      </c>
      <c r="N218" s="1482" t="e">
        <f t="shared" si="92"/>
        <v>#VALUE!</v>
      </c>
      <c r="O218" s="1482" t="e">
        <f t="shared" si="92"/>
        <v>#VALUE!</v>
      </c>
      <c r="P218" s="1482" t="e">
        <f t="shared" si="92"/>
        <v>#VALUE!</v>
      </c>
      <c r="Q218" s="1482" t="e">
        <f t="shared" si="92"/>
        <v>#VALUE!</v>
      </c>
      <c r="R218" s="1482" t="e">
        <f t="shared" si="92"/>
        <v>#VALUE!</v>
      </c>
      <c r="S218" s="1482" t="e">
        <f t="shared" si="92"/>
        <v>#VALUE!</v>
      </c>
      <c r="T218" s="1482" t="e">
        <f t="shared" si="92"/>
        <v>#VALUE!</v>
      </c>
      <c r="U218" s="1482" t="e">
        <f t="shared" si="92"/>
        <v>#VALUE!</v>
      </c>
      <c r="V218" s="1482" t="e">
        <f t="shared" si="92"/>
        <v>#VALUE!</v>
      </c>
      <c r="W218" s="1482" t="e">
        <f t="shared" si="92"/>
        <v>#VALUE!</v>
      </c>
      <c r="X218" s="1482" t="e">
        <f t="shared" si="92"/>
        <v>#VALUE!</v>
      </c>
      <c r="Y218" s="1482" t="e">
        <f t="shared" si="92"/>
        <v>#VALUE!</v>
      </c>
      <c r="Z218" s="1482" t="e">
        <f t="shared" si="92"/>
        <v>#VALUE!</v>
      </c>
      <c r="AA218" s="1482" t="e">
        <f t="shared" si="92"/>
        <v>#VALUE!</v>
      </c>
      <c r="AB218" s="1482" t="e">
        <f t="shared" si="92"/>
        <v>#VALUE!</v>
      </c>
      <c r="AC218" s="1482" t="e">
        <f t="shared" si="92"/>
        <v>#VALUE!</v>
      </c>
      <c r="AD218" s="1482" t="e">
        <f t="shared" si="92"/>
        <v>#VALUE!</v>
      </c>
      <c r="AE218" s="1482" t="e">
        <f t="shared" si="92"/>
        <v>#VALUE!</v>
      </c>
      <c r="AF218" s="1482" t="e">
        <f t="shared" si="92"/>
        <v>#VALUE!</v>
      </c>
      <c r="AG218" s="1482" t="e">
        <f t="shared" si="92"/>
        <v>#VALUE!</v>
      </c>
      <c r="AH218" s="1483" t="s">
        <v>2024</v>
      </c>
      <c r="AI218" s="1484">
        <f>+COUNTIFS(C219:AG219,"土",C220:AG220,"")+COUNTIFS(C219:AG219,"日",C220:AG220,"")</f>
        <v>0</v>
      </c>
    </row>
    <row r="219" spans="2:38" s="1486" customFormat="1">
      <c r="B219" s="1508" t="s">
        <v>846</v>
      </c>
      <c r="C219" s="1485" t="str">
        <f>IFERROR(TEXT(WEEKDAY(+C218),"aaa"),"")</f>
        <v/>
      </c>
      <c r="D219" s="1485" t="str">
        <f t="shared" ref="D219:AG219" si="93">IFERROR(TEXT(WEEKDAY(+D218),"aaa"),"")</f>
        <v/>
      </c>
      <c r="E219" s="1485" t="str">
        <f t="shared" si="93"/>
        <v/>
      </c>
      <c r="F219" s="1485" t="str">
        <f t="shared" si="93"/>
        <v/>
      </c>
      <c r="G219" s="1485" t="str">
        <f t="shared" si="93"/>
        <v/>
      </c>
      <c r="H219" s="1485" t="str">
        <f t="shared" si="93"/>
        <v/>
      </c>
      <c r="I219" s="1485" t="str">
        <f t="shared" si="93"/>
        <v/>
      </c>
      <c r="J219" s="1485" t="str">
        <f t="shared" si="93"/>
        <v/>
      </c>
      <c r="K219" s="1485" t="str">
        <f t="shared" si="93"/>
        <v/>
      </c>
      <c r="L219" s="1485" t="str">
        <f t="shared" si="93"/>
        <v/>
      </c>
      <c r="M219" s="1485" t="str">
        <f t="shared" si="93"/>
        <v/>
      </c>
      <c r="N219" s="1485" t="str">
        <f t="shared" si="93"/>
        <v/>
      </c>
      <c r="O219" s="1485" t="str">
        <f t="shared" si="93"/>
        <v/>
      </c>
      <c r="P219" s="1485" t="str">
        <f t="shared" si="93"/>
        <v/>
      </c>
      <c r="Q219" s="1485" t="str">
        <f t="shared" si="93"/>
        <v/>
      </c>
      <c r="R219" s="1485" t="str">
        <f t="shared" si="93"/>
        <v/>
      </c>
      <c r="S219" s="1485" t="str">
        <f t="shared" si="93"/>
        <v/>
      </c>
      <c r="T219" s="1485" t="str">
        <f t="shared" si="93"/>
        <v/>
      </c>
      <c r="U219" s="1485" t="str">
        <f t="shared" si="93"/>
        <v/>
      </c>
      <c r="V219" s="1485" t="str">
        <f t="shared" si="93"/>
        <v/>
      </c>
      <c r="W219" s="1485" t="str">
        <f t="shared" si="93"/>
        <v/>
      </c>
      <c r="X219" s="1485" t="str">
        <f t="shared" si="93"/>
        <v/>
      </c>
      <c r="Y219" s="1485" t="str">
        <f t="shared" si="93"/>
        <v/>
      </c>
      <c r="Z219" s="1485" t="str">
        <f t="shared" si="93"/>
        <v/>
      </c>
      <c r="AA219" s="1485" t="str">
        <f t="shared" si="93"/>
        <v/>
      </c>
      <c r="AB219" s="1485" t="str">
        <f t="shared" si="93"/>
        <v/>
      </c>
      <c r="AC219" s="1485" t="str">
        <f t="shared" si="93"/>
        <v/>
      </c>
      <c r="AD219" s="1485" t="str">
        <f t="shared" si="93"/>
        <v/>
      </c>
      <c r="AE219" s="1485" t="str">
        <f t="shared" si="93"/>
        <v/>
      </c>
      <c r="AF219" s="1485" t="str">
        <f t="shared" si="93"/>
        <v/>
      </c>
      <c r="AG219" s="1485" t="str">
        <f t="shared" si="93"/>
        <v/>
      </c>
      <c r="AH219" s="1483" t="s">
        <v>2025</v>
      </c>
      <c r="AI219" s="1484">
        <f>+COUNTIF(C220:AG220,"夏休")+COUNTIF(C220:AG220,"冬休")+COUNTIF(C220:AG220,"中止")</f>
        <v>0</v>
      </c>
      <c r="AL219" s="1509"/>
    </row>
    <row r="220" spans="2:38" s="1486" customFormat="1" ht="13.5" customHeight="1">
      <c r="B220" s="3454" t="s">
        <v>1994</v>
      </c>
      <c r="C220" s="3456"/>
      <c r="D220" s="3451"/>
      <c r="E220" s="3451"/>
      <c r="F220" s="3451"/>
      <c r="G220" s="3451"/>
      <c r="H220" s="3451"/>
      <c r="I220" s="3451"/>
      <c r="J220" s="3451"/>
      <c r="K220" s="3451"/>
      <c r="L220" s="3451"/>
      <c r="M220" s="3451"/>
      <c r="N220" s="3451"/>
      <c r="O220" s="3451"/>
      <c r="P220" s="3451"/>
      <c r="Q220" s="3451"/>
      <c r="R220" s="3451"/>
      <c r="S220" s="3451"/>
      <c r="T220" s="3451"/>
      <c r="U220" s="3451"/>
      <c r="V220" s="3451"/>
      <c r="W220" s="3451"/>
      <c r="X220" s="3451"/>
      <c r="Y220" s="3451"/>
      <c r="Z220" s="3451"/>
      <c r="AA220" s="3451"/>
      <c r="AB220" s="3451"/>
      <c r="AC220" s="3451"/>
      <c r="AD220" s="3451"/>
      <c r="AE220" s="3451"/>
      <c r="AF220" s="3451"/>
      <c r="AG220" s="3478"/>
      <c r="AH220" s="1487" t="s">
        <v>847</v>
      </c>
      <c r="AI220" s="1488">
        <f>COUNT(C218:AG218)-AI219</f>
        <v>0</v>
      </c>
      <c r="AL220" s="1509"/>
    </row>
    <row r="221" spans="2:38" s="1486" customFormat="1" ht="13.5" customHeight="1">
      <c r="B221" s="3455"/>
      <c r="C221" s="3456"/>
      <c r="D221" s="3451"/>
      <c r="E221" s="3451"/>
      <c r="F221" s="3451"/>
      <c r="G221" s="3451"/>
      <c r="H221" s="3451"/>
      <c r="I221" s="3451"/>
      <c r="J221" s="3451"/>
      <c r="K221" s="3451"/>
      <c r="L221" s="3451"/>
      <c r="M221" s="3451"/>
      <c r="N221" s="3451"/>
      <c r="O221" s="3451"/>
      <c r="P221" s="3451"/>
      <c r="Q221" s="3451"/>
      <c r="R221" s="3451"/>
      <c r="S221" s="3451"/>
      <c r="T221" s="3451"/>
      <c r="U221" s="3451"/>
      <c r="V221" s="3451"/>
      <c r="W221" s="3451"/>
      <c r="X221" s="3451"/>
      <c r="Y221" s="3451"/>
      <c r="Z221" s="3451"/>
      <c r="AA221" s="3451"/>
      <c r="AB221" s="3451"/>
      <c r="AC221" s="3451"/>
      <c r="AD221" s="3451"/>
      <c r="AE221" s="3451"/>
      <c r="AF221" s="3451"/>
      <c r="AG221" s="3478"/>
      <c r="AH221" s="1487" t="s">
        <v>848</v>
      </c>
      <c r="AI221" s="1488">
        <f>+COUNTIF(C222:AG223,"休")</f>
        <v>0</v>
      </c>
      <c r="AJ221" s="1489" t="e">
        <f>IF(AI222&gt;0.285,"",IF(AI221&lt;AI218,"←計画日数が足りません",""))</f>
        <v>#DIV/0!</v>
      </c>
      <c r="AL221" s="1509"/>
    </row>
    <row r="222" spans="2:38" s="1486" customFormat="1" ht="13.5" customHeight="1">
      <c r="B222" s="3479" t="s">
        <v>841</v>
      </c>
      <c r="C222" s="3480"/>
      <c r="D222" s="3477"/>
      <c r="E222" s="3477"/>
      <c r="F222" s="3477"/>
      <c r="G222" s="3477"/>
      <c r="H222" s="3477"/>
      <c r="I222" s="3477"/>
      <c r="J222" s="3477"/>
      <c r="K222" s="3477"/>
      <c r="L222" s="3477"/>
      <c r="M222" s="3477"/>
      <c r="N222" s="3477"/>
      <c r="O222" s="3477"/>
      <c r="P222" s="3477"/>
      <c r="Q222" s="3477"/>
      <c r="R222" s="3477"/>
      <c r="S222" s="3477"/>
      <c r="T222" s="3477"/>
      <c r="U222" s="3477"/>
      <c r="V222" s="3477"/>
      <c r="W222" s="3477"/>
      <c r="X222" s="3477"/>
      <c r="Y222" s="3477"/>
      <c r="Z222" s="3477"/>
      <c r="AA222" s="3477"/>
      <c r="AB222" s="3477"/>
      <c r="AC222" s="3477"/>
      <c r="AD222" s="3477"/>
      <c r="AE222" s="3477"/>
      <c r="AF222" s="3477"/>
      <c r="AG222" s="3483"/>
      <c r="AH222" s="1487" t="s">
        <v>849</v>
      </c>
      <c r="AI222" s="1490" t="e">
        <f>+AI221/AI220</f>
        <v>#DIV/0!</v>
      </c>
      <c r="AL222" s="1509"/>
    </row>
    <row r="223" spans="2:38" s="1486" customFormat="1">
      <c r="B223" s="3479"/>
      <c r="C223" s="3480"/>
      <c r="D223" s="3477"/>
      <c r="E223" s="3477"/>
      <c r="F223" s="3477"/>
      <c r="G223" s="3477"/>
      <c r="H223" s="3477"/>
      <c r="I223" s="3477"/>
      <c r="J223" s="3477"/>
      <c r="K223" s="3477"/>
      <c r="L223" s="3477"/>
      <c r="M223" s="3477"/>
      <c r="N223" s="3477"/>
      <c r="O223" s="3477"/>
      <c r="P223" s="3477"/>
      <c r="Q223" s="3477"/>
      <c r="R223" s="3477"/>
      <c r="S223" s="3477"/>
      <c r="T223" s="3477"/>
      <c r="U223" s="3477"/>
      <c r="V223" s="3477"/>
      <c r="W223" s="3477"/>
      <c r="X223" s="3477"/>
      <c r="Y223" s="3477"/>
      <c r="Z223" s="3477"/>
      <c r="AA223" s="3477"/>
      <c r="AB223" s="3477"/>
      <c r="AC223" s="3477"/>
      <c r="AD223" s="3477"/>
      <c r="AE223" s="3477"/>
      <c r="AF223" s="3477"/>
      <c r="AG223" s="3483"/>
      <c r="AH223" s="1487" t="s">
        <v>838</v>
      </c>
      <c r="AI223" s="1488">
        <f>+COUNTA(C224:AG225)</f>
        <v>0</v>
      </c>
      <c r="AL223" s="1509"/>
    </row>
    <row r="224" spans="2:38" s="1486" customFormat="1">
      <c r="B224" s="3484" t="s">
        <v>843</v>
      </c>
      <c r="C224" s="3486"/>
      <c r="D224" s="3481"/>
      <c r="E224" s="3481"/>
      <c r="F224" s="3481"/>
      <c r="G224" s="3481"/>
      <c r="H224" s="3481"/>
      <c r="I224" s="3481"/>
      <c r="J224" s="3481"/>
      <c r="K224" s="3481"/>
      <c r="L224" s="3481"/>
      <c r="M224" s="3481"/>
      <c r="N224" s="3481"/>
      <c r="O224" s="3481"/>
      <c r="P224" s="3481"/>
      <c r="Q224" s="3481"/>
      <c r="R224" s="3481"/>
      <c r="S224" s="3481"/>
      <c r="T224" s="3481"/>
      <c r="U224" s="3481"/>
      <c r="V224" s="3481"/>
      <c r="W224" s="3481"/>
      <c r="X224" s="3481"/>
      <c r="Y224" s="3481"/>
      <c r="Z224" s="3481"/>
      <c r="AA224" s="3481"/>
      <c r="AB224" s="3481"/>
      <c r="AC224" s="3481"/>
      <c r="AD224" s="3481"/>
      <c r="AE224" s="3481"/>
      <c r="AF224" s="3481"/>
      <c r="AG224" s="3488"/>
      <c r="AH224" s="1491" t="s">
        <v>850</v>
      </c>
      <c r="AI224" s="1492" t="e">
        <f>+AI223/AI220</f>
        <v>#DIV/0!</v>
      </c>
      <c r="AL224" s="1474">
        <f>+COUNTIF(C222:AG223,"休")</f>
        <v>0</v>
      </c>
    </row>
    <row r="225" spans="2:38" s="1486" customFormat="1">
      <c r="B225" s="3485"/>
      <c r="C225" s="3487"/>
      <c r="D225" s="3482"/>
      <c r="E225" s="3482"/>
      <c r="F225" s="3482"/>
      <c r="G225" s="3482"/>
      <c r="H225" s="3482"/>
      <c r="I225" s="3482"/>
      <c r="J225" s="3482"/>
      <c r="K225" s="3482"/>
      <c r="L225" s="3482"/>
      <c r="M225" s="3482"/>
      <c r="N225" s="3482"/>
      <c r="O225" s="3482"/>
      <c r="P225" s="3482"/>
      <c r="Q225" s="3482"/>
      <c r="R225" s="3482"/>
      <c r="S225" s="3482"/>
      <c r="T225" s="3482"/>
      <c r="U225" s="3482"/>
      <c r="V225" s="3482"/>
      <c r="W225" s="3482"/>
      <c r="X225" s="3482"/>
      <c r="Y225" s="3482"/>
      <c r="Z225" s="3482"/>
      <c r="AA225" s="3482"/>
      <c r="AB225" s="3482"/>
      <c r="AC225" s="3482"/>
      <c r="AD225" s="3482"/>
      <c r="AE225" s="3482"/>
      <c r="AF225" s="3482"/>
      <c r="AG225" s="3489"/>
      <c r="AH225" s="1493" t="s">
        <v>1998</v>
      </c>
      <c r="AI225" s="1494" t="str">
        <f>IF(7&gt;AI220,"対象外",IF(AI223&gt;=AI218,"OK","NG"))</f>
        <v>対象外</v>
      </c>
      <c r="AJ225" s="1489" t="str">
        <f>IF(AI225="対象外","←７日間に満たない期間は達成判定の対象外",IF(AI225="NG","←月単位未達成","←月単位達成"))</f>
        <v>←７日間に満たない期間は達成判定の対象外</v>
      </c>
      <c r="AL225" s="1495" t="str">
        <f>IF(7&gt;AI220,"対象外",IF(AL224&gt;=AI218,"OK","NG"))</f>
        <v>対象外</v>
      </c>
    </row>
    <row r="226" spans="2:38" hidden="1">
      <c r="B226" s="1496" t="s">
        <v>2165</v>
      </c>
      <c r="C226" s="1497" t="e">
        <f t="shared" ref="C226:AG226" si="94">IF(AND(DAY(C218)&gt;=22,DAY(C218)&lt;=28,C219="土"),1,0)</f>
        <v>#VALUE!</v>
      </c>
      <c r="D226" s="1497" t="e">
        <f t="shared" si="94"/>
        <v>#VALUE!</v>
      </c>
      <c r="E226" s="1497" t="e">
        <f t="shared" si="94"/>
        <v>#VALUE!</v>
      </c>
      <c r="F226" s="1497" t="e">
        <f t="shared" si="94"/>
        <v>#VALUE!</v>
      </c>
      <c r="G226" s="1497" t="e">
        <f t="shared" si="94"/>
        <v>#VALUE!</v>
      </c>
      <c r="H226" s="1497" t="e">
        <f t="shared" si="94"/>
        <v>#VALUE!</v>
      </c>
      <c r="I226" s="1497" t="e">
        <f t="shared" si="94"/>
        <v>#VALUE!</v>
      </c>
      <c r="J226" s="1497" t="e">
        <f t="shared" si="94"/>
        <v>#VALUE!</v>
      </c>
      <c r="K226" s="1497" t="e">
        <f t="shared" si="94"/>
        <v>#VALUE!</v>
      </c>
      <c r="L226" s="1497" t="e">
        <f t="shared" si="94"/>
        <v>#VALUE!</v>
      </c>
      <c r="M226" s="1497" t="e">
        <f t="shared" si="94"/>
        <v>#VALUE!</v>
      </c>
      <c r="N226" s="1497" t="e">
        <f t="shared" si="94"/>
        <v>#VALUE!</v>
      </c>
      <c r="O226" s="1497" t="e">
        <f t="shared" si="94"/>
        <v>#VALUE!</v>
      </c>
      <c r="P226" s="1497" t="e">
        <f t="shared" si="94"/>
        <v>#VALUE!</v>
      </c>
      <c r="Q226" s="1497" t="e">
        <f t="shared" si="94"/>
        <v>#VALUE!</v>
      </c>
      <c r="R226" s="1497" t="e">
        <f t="shared" si="94"/>
        <v>#VALUE!</v>
      </c>
      <c r="S226" s="1497" t="e">
        <f t="shared" si="94"/>
        <v>#VALUE!</v>
      </c>
      <c r="T226" s="1497" t="e">
        <f t="shared" si="94"/>
        <v>#VALUE!</v>
      </c>
      <c r="U226" s="1497" t="e">
        <f t="shared" si="94"/>
        <v>#VALUE!</v>
      </c>
      <c r="V226" s="1497" t="e">
        <f t="shared" si="94"/>
        <v>#VALUE!</v>
      </c>
      <c r="W226" s="1497" t="e">
        <f t="shared" si="94"/>
        <v>#VALUE!</v>
      </c>
      <c r="X226" s="1497" t="e">
        <f t="shared" si="94"/>
        <v>#VALUE!</v>
      </c>
      <c r="Y226" s="1497" t="e">
        <f t="shared" si="94"/>
        <v>#VALUE!</v>
      </c>
      <c r="Z226" s="1497" t="e">
        <f t="shared" si="94"/>
        <v>#VALUE!</v>
      </c>
      <c r="AA226" s="1497" t="e">
        <f t="shared" si="94"/>
        <v>#VALUE!</v>
      </c>
      <c r="AB226" s="1497" t="e">
        <f t="shared" si="94"/>
        <v>#VALUE!</v>
      </c>
      <c r="AC226" s="1497" t="e">
        <f t="shared" si="94"/>
        <v>#VALUE!</v>
      </c>
      <c r="AD226" s="1497" t="e">
        <f t="shared" si="94"/>
        <v>#VALUE!</v>
      </c>
      <c r="AE226" s="1497" t="e">
        <f t="shared" si="94"/>
        <v>#VALUE!</v>
      </c>
      <c r="AF226" s="1497" t="e">
        <f t="shared" si="94"/>
        <v>#VALUE!</v>
      </c>
      <c r="AG226" s="1497" t="e">
        <f t="shared" si="94"/>
        <v>#VALUE!</v>
      </c>
      <c r="AH226" s="1498" t="s">
        <v>2026</v>
      </c>
      <c r="AI226" s="1499">
        <f>_xlfn.AGGREGATE(9,6,C226:AG226)</f>
        <v>0</v>
      </c>
      <c r="AJ226" s="1489"/>
    </row>
    <row r="227" spans="2:38" hidden="1">
      <c r="B227" s="1496" t="s">
        <v>2166</v>
      </c>
      <c r="C227" s="1500" t="e">
        <f t="shared" ref="C227:AG227" si="95">IF(AND(DAY(C218)&gt;=22,DAY(C218)&lt;=28,C219="土",OR(C224="休",C224="雨")),1,0)</f>
        <v>#VALUE!</v>
      </c>
      <c r="D227" s="1500" t="e">
        <f t="shared" si="95"/>
        <v>#VALUE!</v>
      </c>
      <c r="E227" s="1500" t="e">
        <f t="shared" si="95"/>
        <v>#VALUE!</v>
      </c>
      <c r="F227" s="1500" t="e">
        <f t="shared" si="95"/>
        <v>#VALUE!</v>
      </c>
      <c r="G227" s="1500" t="e">
        <f t="shared" si="95"/>
        <v>#VALUE!</v>
      </c>
      <c r="H227" s="1500" t="e">
        <f t="shared" si="95"/>
        <v>#VALUE!</v>
      </c>
      <c r="I227" s="1500" t="e">
        <f t="shared" si="95"/>
        <v>#VALUE!</v>
      </c>
      <c r="J227" s="1500" t="e">
        <f t="shared" si="95"/>
        <v>#VALUE!</v>
      </c>
      <c r="K227" s="1500" t="e">
        <f t="shared" si="95"/>
        <v>#VALUE!</v>
      </c>
      <c r="L227" s="1500" t="e">
        <f t="shared" si="95"/>
        <v>#VALUE!</v>
      </c>
      <c r="M227" s="1500" t="e">
        <f t="shared" si="95"/>
        <v>#VALUE!</v>
      </c>
      <c r="N227" s="1500" t="e">
        <f t="shared" si="95"/>
        <v>#VALUE!</v>
      </c>
      <c r="O227" s="1500" t="e">
        <f t="shared" si="95"/>
        <v>#VALUE!</v>
      </c>
      <c r="P227" s="1500" t="e">
        <f t="shared" si="95"/>
        <v>#VALUE!</v>
      </c>
      <c r="Q227" s="1500" t="e">
        <f t="shared" si="95"/>
        <v>#VALUE!</v>
      </c>
      <c r="R227" s="1500" t="e">
        <f t="shared" si="95"/>
        <v>#VALUE!</v>
      </c>
      <c r="S227" s="1500" t="e">
        <f t="shared" si="95"/>
        <v>#VALUE!</v>
      </c>
      <c r="T227" s="1500" t="e">
        <f t="shared" si="95"/>
        <v>#VALUE!</v>
      </c>
      <c r="U227" s="1500" t="e">
        <f t="shared" si="95"/>
        <v>#VALUE!</v>
      </c>
      <c r="V227" s="1500" t="e">
        <f t="shared" si="95"/>
        <v>#VALUE!</v>
      </c>
      <c r="W227" s="1500" t="e">
        <f t="shared" si="95"/>
        <v>#VALUE!</v>
      </c>
      <c r="X227" s="1500" t="e">
        <f t="shared" si="95"/>
        <v>#VALUE!</v>
      </c>
      <c r="Y227" s="1500" t="e">
        <f t="shared" si="95"/>
        <v>#VALUE!</v>
      </c>
      <c r="Z227" s="1500" t="e">
        <f t="shared" si="95"/>
        <v>#VALUE!</v>
      </c>
      <c r="AA227" s="1500" t="e">
        <f t="shared" si="95"/>
        <v>#VALUE!</v>
      </c>
      <c r="AB227" s="1500" t="e">
        <f t="shared" si="95"/>
        <v>#VALUE!</v>
      </c>
      <c r="AC227" s="1500" t="e">
        <f t="shared" si="95"/>
        <v>#VALUE!</v>
      </c>
      <c r="AD227" s="1500" t="e">
        <f t="shared" si="95"/>
        <v>#VALUE!</v>
      </c>
      <c r="AE227" s="1500" t="e">
        <f t="shared" si="95"/>
        <v>#VALUE!</v>
      </c>
      <c r="AF227" s="1500" t="e">
        <f t="shared" si="95"/>
        <v>#VALUE!</v>
      </c>
      <c r="AG227" s="1500" t="e">
        <f t="shared" si="95"/>
        <v>#VALUE!</v>
      </c>
      <c r="AH227" s="1501" t="s">
        <v>2027</v>
      </c>
      <c r="AI227" s="1499">
        <f>_xlfn.AGGREGATE(9,6,C227:AG227)</f>
        <v>0</v>
      </c>
      <c r="AJ227" s="1489"/>
    </row>
    <row r="228" spans="2:38" hidden="1">
      <c r="B228" s="1496" t="s">
        <v>2167</v>
      </c>
      <c r="C228" s="1497" t="e">
        <f>IF(AND(DAY(C218)&gt;=8,DAY(C218)&lt;=14,C219="土"),1,0)</f>
        <v>#VALUE!</v>
      </c>
      <c r="D228" s="1497" t="e">
        <f>IF(AND(DAY(D218)&gt;=8,DAY(D218)&lt;=14,D219="土"),1,0)</f>
        <v>#VALUE!</v>
      </c>
      <c r="E228" s="1497" t="e">
        <f t="shared" ref="E228:AG228" si="96">IF(AND(DAY(E218)&gt;=8,DAY(E218)&lt;=14,E219="土"),1,0)</f>
        <v>#VALUE!</v>
      </c>
      <c r="F228" s="1497" t="e">
        <f t="shared" si="96"/>
        <v>#VALUE!</v>
      </c>
      <c r="G228" s="1497" t="e">
        <f t="shared" si="96"/>
        <v>#VALUE!</v>
      </c>
      <c r="H228" s="1497" t="e">
        <f t="shared" si="96"/>
        <v>#VALUE!</v>
      </c>
      <c r="I228" s="1497" t="e">
        <f t="shared" si="96"/>
        <v>#VALUE!</v>
      </c>
      <c r="J228" s="1497" t="e">
        <f t="shared" si="96"/>
        <v>#VALUE!</v>
      </c>
      <c r="K228" s="1497" t="e">
        <f t="shared" si="96"/>
        <v>#VALUE!</v>
      </c>
      <c r="L228" s="1497" t="e">
        <f t="shared" si="96"/>
        <v>#VALUE!</v>
      </c>
      <c r="M228" s="1497" t="e">
        <f t="shared" si="96"/>
        <v>#VALUE!</v>
      </c>
      <c r="N228" s="1497" t="e">
        <f t="shared" si="96"/>
        <v>#VALUE!</v>
      </c>
      <c r="O228" s="1497" t="e">
        <f t="shared" si="96"/>
        <v>#VALUE!</v>
      </c>
      <c r="P228" s="1497" t="e">
        <f t="shared" si="96"/>
        <v>#VALUE!</v>
      </c>
      <c r="Q228" s="1497" t="e">
        <f t="shared" si="96"/>
        <v>#VALUE!</v>
      </c>
      <c r="R228" s="1497" t="e">
        <f t="shared" si="96"/>
        <v>#VALUE!</v>
      </c>
      <c r="S228" s="1497" t="e">
        <f t="shared" si="96"/>
        <v>#VALUE!</v>
      </c>
      <c r="T228" s="1497" t="e">
        <f t="shared" si="96"/>
        <v>#VALUE!</v>
      </c>
      <c r="U228" s="1497" t="e">
        <f t="shared" si="96"/>
        <v>#VALUE!</v>
      </c>
      <c r="V228" s="1497" t="e">
        <f t="shared" si="96"/>
        <v>#VALUE!</v>
      </c>
      <c r="W228" s="1497" t="e">
        <f t="shared" si="96"/>
        <v>#VALUE!</v>
      </c>
      <c r="X228" s="1497" t="e">
        <f t="shared" si="96"/>
        <v>#VALUE!</v>
      </c>
      <c r="Y228" s="1497" t="e">
        <f t="shared" si="96"/>
        <v>#VALUE!</v>
      </c>
      <c r="Z228" s="1497" t="e">
        <f t="shared" si="96"/>
        <v>#VALUE!</v>
      </c>
      <c r="AA228" s="1497" t="e">
        <f t="shared" si="96"/>
        <v>#VALUE!</v>
      </c>
      <c r="AB228" s="1497" t="e">
        <f t="shared" si="96"/>
        <v>#VALUE!</v>
      </c>
      <c r="AC228" s="1497" t="e">
        <f t="shared" si="96"/>
        <v>#VALUE!</v>
      </c>
      <c r="AD228" s="1497" t="e">
        <f t="shared" si="96"/>
        <v>#VALUE!</v>
      </c>
      <c r="AE228" s="1497" t="e">
        <f t="shared" si="96"/>
        <v>#VALUE!</v>
      </c>
      <c r="AF228" s="1497" t="e">
        <f t="shared" si="96"/>
        <v>#VALUE!</v>
      </c>
      <c r="AG228" s="1497" t="e">
        <f t="shared" si="96"/>
        <v>#VALUE!</v>
      </c>
      <c r="AH228" s="1498" t="s">
        <v>2026</v>
      </c>
      <c r="AI228" s="1499">
        <f>_xlfn.AGGREGATE(9,6,C228:AG228)</f>
        <v>0</v>
      </c>
      <c r="AJ228" s="1489"/>
    </row>
    <row r="229" spans="2:38" hidden="1">
      <c r="B229" s="1496" t="s">
        <v>2168</v>
      </c>
      <c r="C229" s="1500" t="e">
        <f>IF(AND(DAY(C218)&gt;=8,DAY(C218)&lt;=14,C219="土",OR(C224="休",C224="雨")),1,0)</f>
        <v>#VALUE!</v>
      </c>
      <c r="D229" s="1500" t="e">
        <f>IF(AND(DAY(D218)&gt;=8,DAY(D218)&lt;=14,D219="土",OR(D224="休",D224="雨")),1,0)</f>
        <v>#VALUE!</v>
      </c>
      <c r="E229" s="1500" t="e">
        <f t="shared" ref="E229:AG229" si="97">IF(AND(DAY(E218)&gt;=8,DAY(E218)&lt;=14,E219="土",OR(E224="休",E224="雨")),1,0)</f>
        <v>#VALUE!</v>
      </c>
      <c r="F229" s="1500" t="e">
        <f t="shared" si="97"/>
        <v>#VALUE!</v>
      </c>
      <c r="G229" s="1500" t="e">
        <f t="shared" si="97"/>
        <v>#VALUE!</v>
      </c>
      <c r="H229" s="1500" t="e">
        <f t="shared" si="97"/>
        <v>#VALUE!</v>
      </c>
      <c r="I229" s="1500" t="e">
        <f t="shared" si="97"/>
        <v>#VALUE!</v>
      </c>
      <c r="J229" s="1500" t="e">
        <f t="shared" si="97"/>
        <v>#VALUE!</v>
      </c>
      <c r="K229" s="1500" t="e">
        <f t="shared" si="97"/>
        <v>#VALUE!</v>
      </c>
      <c r="L229" s="1500" t="e">
        <f t="shared" si="97"/>
        <v>#VALUE!</v>
      </c>
      <c r="M229" s="1500" t="e">
        <f t="shared" si="97"/>
        <v>#VALUE!</v>
      </c>
      <c r="N229" s="1500" t="e">
        <f t="shared" si="97"/>
        <v>#VALUE!</v>
      </c>
      <c r="O229" s="1500" t="e">
        <f t="shared" si="97"/>
        <v>#VALUE!</v>
      </c>
      <c r="P229" s="1500" t="e">
        <f t="shared" si="97"/>
        <v>#VALUE!</v>
      </c>
      <c r="Q229" s="1500" t="e">
        <f t="shared" si="97"/>
        <v>#VALUE!</v>
      </c>
      <c r="R229" s="1500" t="e">
        <f t="shared" si="97"/>
        <v>#VALUE!</v>
      </c>
      <c r="S229" s="1500" t="e">
        <f t="shared" si="97"/>
        <v>#VALUE!</v>
      </c>
      <c r="T229" s="1500" t="e">
        <f t="shared" si="97"/>
        <v>#VALUE!</v>
      </c>
      <c r="U229" s="1500" t="e">
        <f t="shared" si="97"/>
        <v>#VALUE!</v>
      </c>
      <c r="V229" s="1500" t="e">
        <f t="shared" si="97"/>
        <v>#VALUE!</v>
      </c>
      <c r="W229" s="1500" t="e">
        <f t="shared" si="97"/>
        <v>#VALUE!</v>
      </c>
      <c r="X229" s="1500" t="e">
        <f t="shared" si="97"/>
        <v>#VALUE!</v>
      </c>
      <c r="Y229" s="1500" t="e">
        <f t="shared" si="97"/>
        <v>#VALUE!</v>
      </c>
      <c r="Z229" s="1500" t="e">
        <f t="shared" si="97"/>
        <v>#VALUE!</v>
      </c>
      <c r="AA229" s="1500" t="e">
        <f t="shared" si="97"/>
        <v>#VALUE!</v>
      </c>
      <c r="AB229" s="1500" t="e">
        <f t="shared" si="97"/>
        <v>#VALUE!</v>
      </c>
      <c r="AC229" s="1500" t="e">
        <f t="shared" si="97"/>
        <v>#VALUE!</v>
      </c>
      <c r="AD229" s="1500" t="e">
        <f t="shared" si="97"/>
        <v>#VALUE!</v>
      </c>
      <c r="AE229" s="1500" t="e">
        <f t="shared" si="97"/>
        <v>#VALUE!</v>
      </c>
      <c r="AF229" s="1500" t="e">
        <f t="shared" si="97"/>
        <v>#VALUE!</v>
      </c>
      <c r="AG229" s="1500" t="e">
        <f t="shared" si="97"/>
        <v>#VALUE!</v>
      </c>
      <c r="AH229" s="1501" t="s">
        <v>2027</v>
      </c>
      <c r="AI229" s="1499">
        <f>_xlfn.AGGREGATE(9,6,C229:AG229)</f>
        <v>0</v>
      </c>
      <c r="AJ229" s="1489"/>
    </row>
    <row r="230" spans="2:38" s="1486" customFormat="1">
      <c r="B230" s="1510"/>
      <c r="C230" s="1510"/>
      <c r="D230" s="1510"/>
      <c r="E230" s="1510"/>
      <c r="F230" s="1510"/>
      <c r="G230" s="1510"/>
      <c r="H230" s="1510"/>
      <c r="I230" s="1510"/>
      <c r="J230" s="1510"/>
      <c r="K230" s="1510"/>
      <c r="L230" s="1510"/>
      <c r="M230" s="1510"/>
      <c r="N230" s="1510"/>
      <c r="O230" s="1510"/>
      <c r="P230" s="1510"/>
      <c r="Q230" s="1510"/>
      <c r="R230" s="1510"/>
      <c r="S230" s="1510"/>
      <c r="T230" s="1510"/>
      <c r="U230" s="1510"/>
      <c r="V230" s="1510"/>
      <c r="W230" s="1510"/>
      <c r="X230" s="1510"/>
      <c r="Y230" s="1510"/>
      <c r="Z230" s="1510"/>
      <c r="AA230" s="1510"/>
      <c r="AB230" s="1510"/>
      <c r="AC230" s="1510"/>
      <c r="AD230" s="1510"/>
      <c r="AE230" s="1510"/>
      <c r="AF230" s="1510"/>
      <c r="AG230" s="1510"/>
      <c r="AI230" s="1510"/>
      <c r="AL230" s="1509"/>
    </row>
    <row r="231" spans="2:38" hidden="1">
      <c r="C231" s="1453" t="e">
        <f>YEAR(C234)</f>
        <v>#VALUE!</v>
      </c>
      <c r="D231" s="1453" t="e">
        <f>MONTH(C234)</f>
        <v>#VALUE!</v>
      </c>
    </row>
    <row r="232" spans="2:38">
      <c r="B232" s="1458" t="s">
        <v>1986</v>
      </c>
      <c r="C232" s="3490" t="e">
        <f>C234</f>
        <v>#VALUE!</v>
      </c>
      <c r="D232" s="3452"/>
      <c r="E232" s="3452"/>
      <c r="F232" s="3452"/>
      <c r="G232" s="3452"/>
      <c r="H232" s="3452"/>
      <c r="I232" s="3452"/>
      <c r="J232" s="3452"/>
      <c r="K232" s="3452"/>
      <c r="L232" s="3452"/>
      <c r="M232" s="3452"/>
      <c r="N232" s="3452"/>
      <c r="O232" s="3452"/>
      <c r="P232" s="3452"/>
      <c r="Q232" s="3452"/>
      <c r="R232" s="3452"/>
      <c r="S232" s="3452"/>
      <c r="T232" s="3452"/>
      <c r="U232" s="3452"/>
      <c r="V232" s="3452"/>
      <c r="W232" s="3452"/>
      <c r="X232" s="3452"/>
      <c r="Y232" s="3452"/>
      <c r="Z232" s="3452"/>
      <c r="AA232" s="3452"/>
      <c r="AB232" s="3452"/>
      <c r="AC232" s="3452"/>
      <c r="AD232" s="3452"/>
      <c r="AE232" s="3452"/>
      <c r="AF232" s="3452"/>
      <c r="AG232" s="3452"/>
      <c r="AH232" s="3452"/>
      <c r="AI232" s="3453"/>
    </row>
    <row r="233" spans="2:38" hidden="1">
      <c r="B233" s="1503"/>
      <c r="C233" s="1482" t="e">
        <f>DATE($C231,$D231,1)</f>
        <v>#VALUE!</v>
      </c>
      <c r="D233" s="1482" t="e">
        <f t="shared" ref="D233:AG233" si="98">C233+1</f>
        <v>#VALUE!</v>
      </c>
      <c r="E233" s="1482" t="e">
        <f t="shared" si="98"/>
        <v>#VALUE!</v>
      </c>
      <c r="F233" s="1482" t="e">
        <f t="shared" si="98"/>
        <v>#VALUE!</v>
      </c>
      <c r="G233" s="1482" t="e">
        <f t="shared" si="98"/>
        <v>#VALUE!</v>
      </c>
      <c r="H233" s="1482" t="e">
        <f t="shared" si="98"/>
        <v>#VALUE!</v>
      </c>
      <c r="I233" s="1482" t="e">
        <f t="shared" si="98"/>
        <v>#VALUE!</v>
      </c>
      <c r="J233" s="1482" t="e">
        <f t="shared" si="98"/>
        <v>#VALUE!</v>
      </c>
      <c r="K233" s="1482" t="e">
        <f t="shared" si="98"/>
        <v>#VALUE!</v>
      </c>
      <c r="L233" s="1482" t="e">
        <f t="shared" si="98"/>
        <v>#VALUE!</v>
      </c>
      <c r="M233" s="1482" t="e">
        <f t="shared" si="98"/>
        <v>#VALUE!</v>
      </c>
      <c r="N233" s="1482" t="e">
        <f t="shared" si="98"/>
        <v>#VALUE!</v>
      </c>
      <c r="O233" s="1482" t="e">
        <f t="shared" si="98"/>
        <v>#VALUE!</v>
      </c>
      <c r="P233" s="1482" t="e">
        <f t="shared" si="98"/>
        <v>#VALUE!</v>
      </c>
      <c r="Q233" s="1482" t="e">
        <f t="shared" si="98"/>
        <v>#VALUE!</v>
      </c>
      <c r="R233" s="1482" t="e">
        <f t="shared" si="98"/>
        <v>#VALUE!</v>
      </c>
      <c r="S233" s="1482" t="e">
        <f t="shared" si="98"/>
        <v>#VALUE!</v>
      </c>
      <c r="T233" s="1482" t="e">
        <f t="shared" si="98"/>
        <v>#VALUE!</v>
      </c>
      <c r="U233" s="1482" t="e">
        <f t="shared" si="98"/>
        <v>#VALUE!</v>
      </c>
      <c r="V233" s="1482" t="e">
        <f t="shared" si="98"/>
        <v>#VALUE!</v>
      </c>
      <c r="W233" s="1482" t="e">
        <f t="shared" si="98"/>
        <v>#VALUE!</v>
      </c>
      <c r="X233" s="1482" t="e">
        <f t="shared" si="98"/>
        <v>#VALUE!</v>
      </c>
      <c r="Y233" s="1482" t="e">
        <f t="shared" si="98"/>
        <v>#VALUE!</v>
      </c>
      <c r="Z233" s="1482" t="e">
        <f t="shared" si="98"/>
        <v>#VALUE!</v>
      </c>
      <c r="AA233" s="1482" t="e">
        <f t="shared" si="98"/>
        <v>#VALUE!</v>
      </c>
      <c r="AB233" s="1482" t="e">
        <f t="shared" si="98"/>
        <v>#VALUE!</v>
      </c>
      <c r="AC233" s="1482" t="e">
        <f t="shared" si="98"/>
        <v>#VALUE!</v>
      </c>
      <c r="AD233" s="1482" t="e">
        <f t="shared" si="98"/>
        <v>#VALUE!</v>
      </c>
      <c r="AE233" s="1482" t="e">
        <f t="shared" si="98"/>
        <v>#VALUE!</v>
      </c>
      <c r="AF233" s="1482" t="e">
        <f t="shared" si="98"/>
        <v>#VALUE!</v>
      </c>
      <c r="AG233" s="1482" t="e">
        <f t="shared" si="98"/>
        <v>#VALUE!</v>
      </c>
      <c r="AH233" s="1504"/>
      <c r="AI233" s="1505"/>
    </row>
    <row r="234" spans="2:38">
      <c r="B234" s="1506" t="s">
        <v>1990</v>
      </c>
      <c r="C234" s="1507" t="e">
        <f>IF(EDATE(C217,1)&gt;$G$5,"",EDATE(C217,1))</f>
        <v>#VALUE!</v>
      </c>
      <c r="D234" s="1482" t="e">
        <f t="shared" ref="D234:AG234" si="99">IF(D233&gt;$G$5,"",IF(C234=EOMONTH(DATE($C231,$D231,1),0),"",IF(C234="","",C234+1)))</f>
        <v>#VALUE!</v>
      </c>
      <c r="E234" s="1482" t="e">
        <f t="shared" si="99"/>
        <v>#VALUE!</v>
      </c>
      <c r="F234" s="1482" t="e">
        <f t="shared" si="99"/>
        <v>#VALUE!</v>
      </c>
      <c r="G234" s="1482" t="e">
        <f t="shared" si="99"/>
        <v>#VALUE!</v>
      </c>
      <c r="H234" s="1482" t="e">
        <f t="shared" si="99"/>
        <v>#VALUE!</v>
      </c>
      <c r="I234" s="1482" t="e">
        <f t="shared" si="99"/>
        <v>#VALUE!</v>
      </c>
      <c r="J234" s="1482" t="e">
        <f t="shared" si="99"/>
        <v>#VALUE!</v>
      </c>
      <c r="K234" s="1482" t="e">
        <f t="shared" si="99"/>
        <v>#VALUE!</v>
      </c>
      <c r="L234" s="1482" t="e">
        <f t="shared" si="99"/>
        <v>#VALUE!</v>
      </c>
      <c r="M234" s="1482" t="e">
        <f t="shared" si="99"/>
        <v>#VALUE!</v>
      </c>
      <c r="N234" s="1482" t="e">
        <f t="shared" si="99"/>
        <v>#VALUE!</v>
      </c>
      <c r="O234" s="1482" t="e">
        <f t="shared" si="99"/>
        <v>#VALUE!</v>
      </c>
      <c r="P234" s="1482" t="e">
        <f t="shared" si="99"/>
        <v>#VALUE!</v>
      </c>
      <c r="Q234" s="1482" t="e">
        <f t="shared" si="99"/>
        <v>#VALUE!</v>
      </c>
      <c r="R234" s="1482" t="e">
        <f t="shared" si="99"/>
        <v>#VALUE!</v>
      </c>
      <c r="S234" s="1482" t="e">
        <f t="shared" si="99"/>
        <v>#VALUE!</v>
      </c>
      <c r="T234" s="1482" t="e">
        <f t="shared" si="99"/>
        <v>#VALUE!</v>
      </c>
      <c r="U234" s="1482" t="e">
        <f t="shared" si="99"/>
        <v>#VALUE!</v>
      </c>
      <c r="V234" s="1482" t="e">
        <f t="shared" si="99"/>
        <v>#VALUE!</v>
      </c>
      <c r="W234" s="1482" t="e">
        <f t="shared" si="99"/>
        <v>#VALUE!</v>
      </c>
      <c r="X234" s="1482" t="e">
        <f t="shared" si="99"/>
        <v>#VALUE!</v>
      </c>
      <c r="Y234" s="1482" t="e">
        <f t="shared" si="99"/>
        <v>#VALUE!</v>
      </c>
      <c r="Z234" s="1482" t="e">
        <f t="shared" si="99"/>
        <v>#VALUE!</v>
      </c>
      <c r="AA234" s="1482" t="e">
        <f t="shared" si="99"/>
        <v>#VALUE!</v>
      </c>
      <c r="AB234" s="1482" t="e">
        <f t="shared" si="99"/>
        <v>#VALUE!</v>
      </c>
      <c r="AC234" s="1482" t="e">
        <f t="shared" si="99"/>
        <v>#VALUE!</v>
      </c>
      <c r="AD234" s="1482" t="e">
        <f t="shared" si="99"/>
        <v>#VALUE!</v>
      </c>
      <c r="AE234" s="1482" t="e">
        <f t="shared" si="99"/>
        <v>#VALUE!</v>
      </c>
      <c r="AF234" s="1482" t="e">
        <f t="shared" si="99"/>
        <v>#VALUE!</v>
      </c>
      <c r="AG234" s="1482" t="e">
        <f t="shared" si="99"/>
        <v>#VALUE!</v>
      </c>
      <c r="AH234" s="1483" t="s">
        <v>2024</v>
      </c>
      <c r="AI234" s="1484">
        <f>+COUNTIFS(C235:AG235,"土",C236:AG236,"")+COUNTIFS(C235:AG235,"日",C236:AG236,"")</f>
        <v>0</v>
      </c>
    </row>
    <row r="235" spans="2:38" s="1486" customFormat="1">
      <c r="B235" s="1508" t="s">
        <v>846</v>
      </c>
      <c r="C235" s="1485" t="str">
        <f>IFERROR(TEXT(WEEKDAY(+C234),"aaa"),"")</f>
        <v/>
      </c>
      <c r="D235" s="1485" t="str">
        <f t="shared" ref="D235:AG235" si="100">IFERROR(TEXT(WEEKDAY(+D234),"aaa"),"")</f>
        <v/>
      </c>
      <c r="E235" s="1485" t="str">
        <f t="shared" si="100"/>
        <v/>
      </c>
      <c r="F235" s="1485" t="str">
        <f t="shared" si="100"/>
        <v/>
      </c>
      <c r="G235" s="1485" t="str">
        <f t="shared" si="100"/>
        <v/>
      </c>
      <c r="H235" s="1485" t="str">
        <f t="shared" si="100"/>
        <v/>
      </c>
      <c r="I235" s="1485" t="str">
        <f t="shared" si="100"/>
        <v/>
      </c>
      <c r="J235" s="1485" t="str">
        <f t="shared" si="100"/>
        <v/>
      </c>
      <c r="K235" s="1485" t="str">
        <f t="shared" si="100"/>
        <v/>
      </c>
      <c r="L235" s="1485" t="str">
        <f t="shared" si="100"/>
        <v/>
      </c>
      <c r="M235" s="1485" t="str">
        <f t="shared" si="100"/>
        <v/>
      </c>
      <c r="N235" s="1485" t="str">
        <f t="shared" si="100"/>
        <v/>
      </c>
      <c r="O235" s="1485" t="str">
        <f t="shared" si="100"/>
        <v/>
      </c>
      <c r="P235" s="1485" t="str">
        <f t="shared" si="100"/>
        <v/>
      </c>
      <c r="Q235" s="1485" t="str">
        <f t="shared" si="100"/>
        <v/>
      </c>
      <c r="R235" s="1485" t="str">
        <f t="shared" si="100"/>
        <v/>
      </c>
      <c r="S235" s="1485" t="str">
        <f t="shared" si="100"/>
        <v/>
      </c>
      <c r="T235" s="1485" t="str">
        <f t="shared" si="100"/>
        <v/>
      </c>
      <c r="U235" s="1485" t="str">
        <f t="shared" si="100"/>
        <v/>
      </c>
      <c r="V235" s="1485" t="str">
        <f t="shared" si="100"/>
        <v/>
      </c>
      <c r="W235" s="1485" t="str">
        <f t="shared" si="100"/>
        <v/>
      </c>
      <c r="X235" s="1485" t="str">
        <f t="shared" si="100"/>
        <v/>
      </c>
      <c r="Y235" s="1485" t="str">
        <f t="shared" si="100"/>
        <v/>
      </c>
      <c r="Z235" s="1485" t="str">
        <f t="shared" si="100"/>
        <v/>
      </c>
      <c r="AA235" s="1485" t="str">
        <f t="shared" si="100"/>
        <v/>
      </c>
      <c r="AB235" s="1485" t="str">
        <f t="shared" si="100"/>
        <v/>
      </c>
      <c r="AC235" s="1485" t="str">
        <f t="shared" si="100"/>
        <v/>
      </c>
      <c r="AD235" s="1485" t="str">
        <f t="shared" si="100"/>
        <v/>
      </c>
      <c r="AE235" s="1485" t="str">
        <f t="shared" si="100"/>
        <v/>
      </c>
      <c r="AF235" s="1485" t="str">
        <f t="shared" si="100"/>
        <v/>
      </c>
      <c r="AG235" s="1485" t="str">
        <f t="shared" si="100"/>
        <v/>
      </c>
      <c r="AH235" s="1483" t="s">
        <v>2025</v>
      </c>
      <c r="AI235" s="1484">
        <f>+COUNTIF(C236:AG236,"夏休")+COUNTIF(C236:AG236,"冬休")+COUNTIF(C236:AG236,"中止")</f>
        <v>0</v>
      </c>
      <c r="AL235" s="1509"/>
    </row>
    <row r="236" spans="2:38" s="1486" customFormat="1" ht="13.5" customHeight="1">
      <c r="B236" s="3454" t="s">
        <v>1994</v>
      </c>
      <c r="C236" s="3456"/>
      <c r="D236" s="3451"/>
      <c r="E236" s="3451"/>
      <c r="F236" s="3451"/>
      <c r="G236" s="3451"/>
      <c r="H236" s="3451"/>
      <c r="I236" s="3451"/>
      <c r="J236" s="3451"/>
      <c r="K236" s="3451"/>
      <c r="L236" s="3451"/>
      <c r="M236" s="3451"/>
      <c r="N236" s="3451"/>
      <c r="O236" s="3451"/>
      <c r="P236" s="3451"/>
      <c r="Q236" s="3451"/>
      <c r="R236" s="3451"/>
      <c r="S236" s="3451"/>
      <c r="T236" s="3451"/>
      <c r="U236" s="3451"/>
      <c r="V236" s="3451"/>
      <c r="W236" s="3451"/>
      <c r="X236" s="3451"/>
      <c r="Y236" s="3451"/>
      <c r="Z236" s="3451"/>
      <c r="AA236" s="3451"/>
      <c r="AB236" s="3451"/>
      <c r="AC236" s="3451"/>
      <c r="AD236" s="3451"/>
      <c r="AE236" s="3451"/>
      <c r="AF236" s="3451"/>
      <c r="AG236" s="3478"/>
      <c r="AH236" s="1487" t="s">
        <v>847</v>
      </c>
      <c r="AI236" s="1488">
        <f>COUNT(C234:AG234)-AI235</f>
        <v>0</v>
      </c>
      <c r="AL236" s="1509"/>
    </row>
    <row r="237" spans="2:38" s="1486" customFormat="1" ht="13.5" customHeight="1">
      <c r="B237" s="3455"/>
      <c r="C237" s="3456"/>
      <c r="D237" s="3451"/>
      <c r="E237" s="3451"/>
      <c r="F237" s="3451"/>
      <c r="G237" s="3451"/>
      <c r="H237" s="3451"/>
      <c r="I237" s="3451"/>
      <c r="J237" s="3451"/>
      <c r="K237" s="3451"/>
      <c r="L237" s="3451"/>
      <c r="M237" s="3451"/>
      <c r="N237" s="3451"/>
      <c r="O237" s="3451"/>
      <c r="P237" s="3451"/>
      <c r="Q237" s="3451"/>
      <c r="R237" s="3451"/>
      <c r="S237" s="3451"/>
      <c r="T237" s="3451"/>
      <c r="U237" s="3451"/>
      <c r="V237" s="3451"/>
      <c r="W237" s="3451"/>
      <c r="X237" s="3451"/>
      <c r="Y237" s="3451"/>
      <c r="Z237" s="3451"/>
      <c r="AA237" s="3451"/>
      <c r="AB237" s="3451"/>
      <c r="AC237" s="3451"/>
      <c r="AD237" s="3451"/>
      <c r="AE237" s="3451"/>
      <c r="AF237" s="3451"/>
      <c r="AG237" s="3478"/>
      <c r="AH237" s="1487" t="s">
        <v>848</v>
      </c>
      <c r="AI237" s="1488">
        <f>+COUNTIF(C238:AG239,"休")</f>
        <v>0</v>
      </c>
      <c r="AJ237" s="1489" t="e">
        <f>IF(AI238&gt;0.285,"",IF(AI237&lt;AI234,"←計画日数が足りません",""))</f>
        <v>#DIV/0!</v>
      </c>
      <c r="AL237" s="1509"/>
    </row>
    <row r="238" spans="2:38" s="1486" customFormat="1" ht="13.5" customHeight="1">
      <c r="B238" s="3479" t="s">
        <v>841</v>
      </c>
      <c r="C238" s="3480"/>
      <c r="D238" s="3477"/>
      <c r="E238" s="3477"/>
      <c r="F238" s="3477"/>
      <c r="G238" s="3477"/>
      <c r="H238" s="3477"/>
      <c r="I238" s="3477"/>
      <c r="J238" s="3477"/>
      <c r="K238" s="3477"/>
      <c r="L238" s="3477"/>
      <c r="M238" s="3477"/>
      <c r="N238" s="3477"/>
      <c r="O238" s="3477"/>
      <c r="P238" s="3477"/>
      <c r="Q238" s="3477"/>
      <c r="R238" s="3477"/>
      <c r="S238" s="3477"/>
      <c r="T238" s="3477"/>
      <c r="U238" s="3477"/>
      <c r="V238" s="3477"/>
      <c r="W238" s="3477"/>
      <c r="X238" s="3477"/>
      <c r="Y238" s="3477"/>
      <c r="Z238" s="3477"/>
      <c r="AA238" s="3477"/>
      <c r="AB238" s="3477"/>
      <c r="AC238" s="3477"/>
      <c r="AD238" s="3477"/>
      <c r="AE238" s="3477"/>
      <c r="AF238" s="3477"/>
      <c r="AG238" s="3483"/>
      <c r="AH238" s="1487" t="s">
        <v>849</v>
      </c>
      <c r="AI238" s="1490" t="e">
        <f>+AI237/AI236</f>
        <v>#DIV/0!</v>
      </c>
      <c r="AL238" s="1509"/>
    </row>
    <row r="239" spans="2:38" s="1486" customFormat="1">
      <c r="B239" s="3479"/>
      <c r="C239" s="3480"/>
      <c r="D239" s="3477"/>
      <c r="E239" s="3477"/>
      <c r="F239" s="3477"/>
      <c r="G239" s="3477"/>
      <c r="H239" s="3477"/>
      <c r="I239" s="3477"/>
      <c r="J239" s="3477"/>
      <c r="K239" s="3477"/>
      <c r="L239" s="3477"/>
      <c r="M239" s="3477"/>
      <c r="N239" s="3477"/>
      <c r="O239" s="3477"/>
      <c r="P239" s="3477"/>
      <c r="Q239" s="3477"/>
      <c r="R239" s="3477"/>
      <c r="S239" s="3477"/>
      <c r="T239" s="3477"/>
      <c r="U239" s="3477"/>
      <c r="V239" s="3477"/>
      <c r="W239" s="3477"/>
      <c r="X239" s="3477"/>
      <c r="Y239" s="3477"/>
      <c r="Z239" s="3477"/>
      <c r="AA239" s="3477"/>
      <c r="AB239" s="3477"/>
      <c r="AC239" s="3477"/>
      <c r="AD239" s="3477"/>
      <c r="AE239" s="3477"/>
      <c r="AF239" s="3477"/>
      <c r="AG239" s="3483"/>
      <c r="AH239" s="1487" t="s">
        <v>838</v>
      </c>
      <c r="AI239" s="1488">
        <f>+COUNTA(C240:AG241)</f>
        <v>0</v>
      </c>
      <c r="AL239" s="1509"/>
    </row>
    <row r="240" spans="2:38" s="1486" customFormat="1">
      <c r="B240" s="3484" t="s">
        <v>843</v>
      </c>
      <c r="C240" s="3486"/>
      <c r="D240" s="3481"/>
      <c r="E240" s="3481"/>
      <c r="F240" s="3481"/>
      <c r="G240" s="3481"/>
      <c r="H240" s="3481"/>
      <c r="I240" s="3481"/>
      <c r="J240" s="3481"/>
      <c r="K240" s="3481"/>
      <c r="L240" s="3481"/>
      <c r="M240" s="3481"/>
      <c r="N240" s="3481"/>
      <c r="O240" s="3481"/>
      <c r="P240" s="3481"/>
      <c r="Q240" s="3481"/>
      <c r="R240" s="3481"/>
      <c r="S240" s="3481"/>
      <c r="T240" s="3481"/>
      <c r="U240" s="3481"/>
      <c r="V240" s="3481"/>
      <c r="W240" s="3481"/>
      <c r="X240" s="3481"/>
      <c r="Y240" s="3481"/>
      <c r="Z240" s="3481"/>
      <c r="AA240" s="3481"/>
      <c r="AB240" s="3481"/>
      <c r="AC240" s="3481"/>
      <c r="AD240" s="3481"/>
      <c r="AE240" s="3481"/>
      <c r="AF240" s="3481"/>
      <c r="AG240" s="3488"/>
      <c r="AH240" s="1491" t="s">
        <v>850</v>
      </c>
      <c r="AI240" s="1492" t="e">
        <f>+AI239/AI236</f>
        <v>#DIV/0!</v>
      </c>
      <c r="AL240" s="1474">
        <f>+COUNTIF(C238:AG239,"休")</f>
        <v>0</v>
      </c>
    </row>
    <row r="241" spans="2:38" s="1486" customFormat="1">
      <c r="B241" s="3485"/>
      <c r="C241" s="3487"/>
      <c r="D241" s="3482"/>
      <c r="E241" s="3482"/>
      <c r="F241" s="3482"/>
      <c r="G241" s="3482"/>
      <c r="H241" s="3482"/>
      <c r="I241" s="3482"/>
      <c r="J241" s="3482"/>
      <c r="K241" s="3482"/>
      <c r="L241" s="3482"/>
      <c r="M241" s="3482"/>
      <c r="N241" s="3482"/>
      <c r="O241" s="3482"/>
      <c r="P241" s="3482"/>
      <c r="Q241" s="3482"/>
      <c r="R241" s="3482"/>
      <c r="S241" s="3482"/>
      <c r="T241" s="3482"/>
      <c r="U241" s="3482"/>
      <c r="V241" s="3482"/>
      <c r="W241" s="3482"/>
      <c r="X241" s="3482"/>
      <c r="Y241" s="3482"/>
      <c r="Z241" s="3482"/>
      <c r="AA241" s="3482"/>
      <c r="AB241" s="3482"/>
      <c r="AC241" s="3482"/>
      <c r="AD241" s="3482"/>
      <c r="AE241" s="3482"/>
      <c r="AF241" s="3482"/>
      <c r="AG241" s="3489"/>
      <c r="AH241" s="1493" t="s">
        <v>1998</v>
      </c>
      <c r="AI241" s="1494" t="str">
        <f>IF(7&gt;AI236,"対象外",IF(AI239&gt;=AI234,"OK","NG"))</f>
        <v>対象外</v>
      </c>
      <c r="AJ241" s="1489" t="str">
        <f>IF(AI241="対象外","←７日間に満たない期間は達成判定の対象外",IF(AI241="NG","←月単位未達成","←月単位達成"))</f>
        <v>←７日間に満たない期間は達成判定の対象外</v>
      </c>
      <c r="AL241" s="1495" t="str">
        <f>IF(7&gt;AI236,"対象外",IF(AL240&gt;=AI234,"OK","NG"))</f>
        <v>対象外</v>
      </c>
    </row>
    <row r="242" spans="2:38" hidden="1">
      <c r="B242" s="1496" t="s">
        <v>2165</v>
      </c>
      <c r="C242" s="1497" t="e">
        <f t="shared" ref="C242:AG242" si="101">IF(AND(DAY(C234)&gt;=22,DAY(C234)&lt;=28,C235="土"),1,0)</f>
        <v>#VALUE!</v>
      </c>
      <c r="D242" s="1497" t="e">
        <f t="shared" si="101"/>
        <v>#VALUE!</v>
      </c>
      <c r="E242" s="1497" t="e">
        <f t="shared" si="101"/>
        <v>#VALUE!</v>
      </c>
      <c r="F242" s="1497" t="e">
        <f t="shared" si="101"/>
        <v>#VALUE!</v>
      </c>
      <c r="G242" s="1497" t="e">
        <f t="shared" si="101"/>
        <v>#VALUE!</v>
      </c>
      <c r="H242" s="1497" t="e">
        <f t="shared" si="101"/>
        <v>#VALUE!</v>
      </c>
      <c r="I242" s="1497" t="e">
        <f t="shared" si="101"/>
        <v>#VALUE!</v>
      </c>
      <c r="J242" s="1497" t="e">
        <f t="shared" si="101"/>
        <v>#VALUE!</v>
      </c>
      <c r="K242" s="1497" t="e">
        <f t="shared" si="101"/>
        <v>#VALUE!</v>
      </c>
      <c r="L242" s="1497" t="e">
        <f t="shared" si="101"/>
        <v>#VALUE!</v>
      </c>
      <c r="M242" s="1497" t="e">
        <f t="shared" si="101"/>
        <v>#VALUE!</v>
      </c>
      <c r="N242" s="1497" t="e">
        <f t="shared" si="101"/>
        <v>#VALUE!</v>
      </c>
      <c r="O242" s="1497" t="e">
        <f t="shared" si="101"/>
        <v>#VALUE!</v>
      </c>
      <c r="P242" s="1497" t="e">
        <f t="shared" si="101"/>
        <v>#VALUE!</v>
      </c>
      <c r="Q242" s="1497" t="e">
        <f t="shared" si="101"/>
        <v>#VALUE!</v>
      </c>
      <c r="R242" s="1497" t="e">
        <f t="shared" si="101"/>
        <v>#VALUE!</v>
      </c>
      <c r="S242" s="1497" t="e">
        <f t="shared" si="101"/>
        <v>#VALUE!</v>
      </c>
      <c r="T242" s="1497" t="e">
        <f t="shared" si="101"/>
        <v>#VALUE!</v>
      </c>
      <c r="U242" s="1497" t="e">
        <f t="shared" si="101"/>
        <v>#VALUE!</v>
      </c>
      <c r="V242" s="1497" t="e">
        <f t="shared" si="101"/>
        <v>#VALUE!</v>
      </c>
      <c r="W242" s="1497" t="e">
        <f t="shared" si="101"/>
        <v>#VALUE!</v>
      </c>
      <c r="X242" s="1497" t="e">
        <f t="shared" si="101"/>
        <v>#VALUE!</v>
      </c>
      <c r="Y242" s="1497" t="e">
        <f t="shared" si="101"/>
        <v>#VALUE!</v>
      </c>
      <c r="Z242" s="1497" t="e">
        <f t="shared" si="101"/>
        <v>#VALUE!</v>
      </c>
      <c r="AA242" s="1497" t="e">
        <f t="shared" si="101"/>
        <v>#VALUE!</v>
      </c>
      <c r="AB242" s="1497" t="e">
        <f t="shared" si="101"/>
        <v>#VALUE!</v>
      </c>
      <c r="AC242" s="1497" t="e">
        <f t="shared" si="101"/>
        <v>#VALUE!</v>
      </c>
      <c r="AD242" s="1497" t="e">
        <f t="shared" si="101"/>
        <v>#VALUE!</v>
      </c>
      <c r="AE242" s="1497" t="e">
        <f t="shared" si="101"/>
        <v>#VALUE!</v>
      </c>
      <c r="AF242" s="1497" t="e">
        <f t="shared" si="101"/>
        <v>#VALUE!</v>
      </c>
      <c r="AG242" s="1497" t="e">
        <f t="shared" si="101"/>
        <v>#VALUE!</v>
      </c>
      <c r="AH242" s="1498" t="s">
        <v>2026</v>
      </c>
      <c r="AI242" s="1499">
        <f>_xlfn.AGGREGATE(9,6,C242:AG242)</f>
        <v>0</v>
      </c>
      <c r="AJ242" s="1489"/>
    </row>
    <row r="243" spans="2:38" hidden="1">
      <c r="B243" s="1496" t="s">
        <v>2166</v>
      </c>
      <c r="C243" s="1500" t="e">
        <f t="shared" ref="C243:AG243" si="102">IF(AND(DAY(C234)&gt;=22,DAY(C234)&lt;=28,C235="土",OR(C240="休",C240="雨")),1,0)</f>
        <v>#VALUE!</v>
      </c>
      <c r="D243" s="1500" t="e">
        <f t="shared" si="102"/>
        <v>#VALUE!</v>
      </c>
      <c r="E243" s="1500" t="e">
        <f t="shared" si="102"/>
        <v>#VALUE!</v>
      </c>
      <c r="F243" s="1500" t="e">
        <f t="shared" si="102"/>
        <v>#VALUE!</v>
      </c>
      <c r="G243" s="1500" t="e">
        <f t="shared" si="102"/>
        <v>#VALUE!</v>
      </c>
      <c r="H243" s="1500" t="e">
        <f t="shared" si="102"/>
        <v>#VALUE!</v>
      </c>
      <c r="I243" s="1500" t="e">
        <f t="shared" si="102"/>
        <v>#VALUE!</v>
      </c>
      <c r="J243" s="1500" t="e">
        <f t="shared" si="102"/>
        <v>#VALUE!</v>
      </c>
      <c r="K243" s="1500" t="e">
        <f t="shared" si="102"/>
        <v>#VALUE!</v>
      </c>
      <c r="L243" s="1500" t="e">
        <f t="shared" si="102"/>
        <v>#VALUE!</v>
      </c>
      <c r="M243" s="1500" t="e">
        <f t="shared" si="102"/>
        <v>#VALUE!</v>
      </c>
      <c r="N243" s="1500" t="e">
        <f t="shared" si="102"/>
        <v>#VALUE!</v>
      </c>
      <c r="O243" s="1500" t="e">
        <f t="shared" si="102"/>
        <v>#VALUE!</v>
      </c>
      <c r="P243" s="1500" t="e">
        <f t="shared" si="102"/>
        <v>#VALUE!</v>
      </c>
      <c r="Q243" s="1500" t="e">
        <f t="shared" si="102"/>
        <v>#VALUE!</v>
      </c>
      <c r="R243" s="1500" t="e">
        <f t="shared" si="102"/>
        <v>#VALUE!</v>
      </c>
      <c r="S243" s="1500" t="e">
        <f t="shared" si="102"/>
        <v>#VALUE!</v>
      </c>
      <c r="T243" s="1500" t="e">
        <f t="shared" si="102"/>
        <v>#VALUE!</v>
      </c>
      <c r="U243" s="1500" t="e">
        <f t="shared" si="102"/>
        <v>#VALUE!</v>
      </c>
      <c r="V243" s="1500" t="e">
        <f t="shared" si="102"/>
        <v>#VALUE!</v>
      </c>
      <c r="W243" s="1500" t="e">
        <f t="shared" si="102"/>
        <v>#VALUE!</v>
      </c>
      <c r="X243" s="1500" t="e">
        <f t="shared" si="102"/>
        <v>#VALUE!</v>
      </c>
      <c r="Y243" s="1500" t="e">
        <f t="shared" si="102"/>
        <v>#VALUE!</v>
      </c>
      <c r="Z243" s="1500" t="e">
        <f t="shared" si="102"/>
        <v>#VALUE!</v>
      </c>
      <c r="AA243" s="1500" t="e">
        <f t="shared" si="102"/>
        <v>#VALUE!</v>
      </c>
      <c r="AB243" s="1500" t="e">
        <f t="shared" si="102"/>
        <v>#VALUE!</v>
      </c>
      <c r="AC243" s="1500" t="e">
        <f t="shared" si="102"/>
        <v>#VALUE!</v>
      </c>
      <c r="AD243" s="1500" t="e">
        <f t="shared" si="102"/>
        <v>#VALUE!</v>
      </c>
      <c r="AE243" s="1500" t="e">
        <f t="shared" si="102"/>
        <v>#VALUE!</v>
      </c>
      <c r="AF243" s="1500" t="e">
        <f t="shared" si="102"/>
        <v>#VALUE!</v>
      </c>
      <c r="AG243" s="1500" t="e">
        <f t="shared" si="102"/>
        <v>#VALUE!</v>
      </c>
      <c r="AH243" s="1501" t="s">
        <v>2027</v>
      </c>
      <c r="AI243" s="1499">
        <f>_xlfn.AGGREGATE(9,6,C243:AG243)</f>
        <v>0</v>
      </c>
      <c r="AJ243" s="1489"/>
    </row>
    <row r="244" spans="2:38" hidden="1">
      <c r="B244" s="1496" t="s">
        <v>2167</v>
      </c>
      <c r="C244" s="1497" t="e">
        <f>IF(AND(DAY(C234)&gt;=8,DAY(C234)&lt;=14,C235="土"),1,0)</f>
        <v>#VALUE!</v>
      </c>
      <c r="D244" s="1497" t="e">
        <f>IF(AND(DAY(D234)&gt;=8,DAY(D234)&lt;=14,D235="土"),1,0)</f>
        <v>#VALUE!</v>
      </c>
      <c r="E244" s="1497" t="e">
        <f t="shared" ref="E244:AG244" si="103">IF(AND(DAY(E234)&gt;=8,DAY(E234)&lt;=14,E235="土"),1,0)</f>
        <v>#VALUE!</v>
      </c>
      <c r="F244" s="1497" t="e">
        <f t="shared" si="103"/>
        <v>#VALUE!</v>
      </c>
      <c r="G244" s="1497" t="e">
        <f t="shared" si="103"/>
        <v>#VALUE!</v>
      </c>
      <c r="H244" s="1497" t="e">
        <f t="shared" si="103"/>
        <v>#VALUE!</v>
      </c>
      <c r="I244" s="1497" t="e">
        <f t="shared" si="103"/>
        <v>#VALUE!</v>
      </c>
      <c r="J244" s="1497" t="e">
        <f t="shared" si="103"/>
        <v>#VALUE!</v>
      </c>
      <c r="K244" s="1497" t="e">
        <f t="shared" si="103"/>
        <v>#VALUE!</v>
      </c>
      <c r="L244" s="1497" t="e">
        <f t="shared" si="103"/>
        <v>#VALUE!</v>
      </c>
      <c r="M244" s="1497" t="e">
        <f t="shared" si="103"/>
        <v>#VALUE!</v>
      </c>
      <c r="N244" s="1497" t="e">
        <f t="shared" si="103"/>
        <v>#VALUE!</v>
      </c>
      <c r="O244" s="1497" t="e">
        <f t="shared" si="103"/>
        <v>#VALUE!</v>
      </c>
      <c r="P244" s="1497" t="e">
        <f t="shared" si="103"/>
        <v>#VALUE!</v>
      </c>
      <c r="Q244" s="1497" t="e">
        <f t="shared" si="103"/>
        <v>#VALUE!</v>
      </c>
      <c r="R244" s="1497" t="e">
        <f t="shared" si="103"/>
        <v>#VALUE!</v>
      </c>
      <c r="S244" s="1497" t="e">
        <f t="shared" si="103"/>
        <v>#VALUE!</v>
      </c>
      <c r="T244" s="1497" t="e">
        <f t="shared" si="103"/>
        <v>#VALUE!</v>
      </c>
      <c r="U244" s="1497" t="e">
        <f t="shared" si="103"/>
        <v>#VALUE!</v>
      </c>
      <c r="V244" s="1497" t="e">
        <f t="shared" si="103"/>
        <v>#VALUE!</v>
      </c>
      <c r="W244" s="1497" t="e">
        <f t="shared" si="103"/>
        <v>#VALUE!</v>
      </c>
      <c r="X244" s="1497" t="e">
        <f t="shared" si="103"/>
        <v>#VALUE!</v>
      </c>
      <c r="Y244" s="1497" t="e">
        <f t="shared" si="103"/>
        <v>#VALUE!</v>
      </c>
      <c r="Z244" s="1497" t="e">
        <f t="shared" si="103"/>
        <v>#VALUE!</v>
      </c>
      <c r="AA244" s="1497" t="e">
        <f t="shared" si="103"/>
        <v>#VALUE!</v>
      </c>
      <c r="AB244" s="1497" t="e">
        <f t="shared" si="103"/>
        <v>#VALUE!</v>
      </c>
      <c r="AC244" s="1497" t="e">
        <f t="shared" si="103"/>
        <v>#VALUE!</v>
      </c>
      <c r="AD244" s="1497" t="e">
        <f t="shared" si="103"/>
        <v>#VALUE!</v>
      </c>
      <c r="AE244" s="1497" t="e">
        <f t="shared" si="103"/>
        <v>#VALUE!</v>
      </c>
      <c r="AF244" s="1497" t="e">
        <f t="shared" si="103"/>
        <v>#VALUE!</v>
      </c>
      <c r="AG244" s="1497" t="e">
        <f t="shared" si="103"/>
        <v>#VALUE!</v>
      </c>
      <c r="AH244" s="1498" t="s">
        <v>2026</v>
      </c>
      <c r="AI244" s="1499">
        <f>_xlfn.AGGREGATE(9,6,C244:AG244)</f>
        <v>0</v>
      </c>
      <c r="AJ244" s="1489"/>
    </row>
    <row r="245" spans="2:38" hidden="1">
      <c r="B245" s="1496" t="s">
        <v>2168</v>
      </c>
      <c r="C245" s="1500" t="e">
        <f>IF(AND(DAY(C234)&gt;=8,DAY(C234)&lt;=14,C235="土",OR(C240="休",C240="雨")),1,0)</f>
        <v>#VALUE!</v>
      </c>
      <c r="D245" s="1500" t="e">
        <f>IF(AND(DAY(D234)&gt;=8,DAY(D234)&lt;=14,D235="土",OR(D240="休",D240="雨")),1,0)</f>
        <v>#VALUE!</v>
      </c>
      <c r="E245" s="1500" t="e">
        <f t="shared" ref="E245:AG245" si="104">IF(AND(DAY(E234)&gt;=8,DAY(E234)&lt;=14,E235="土",OR(E240="休",E240="雨")),1,0)</f>
        <v>#VALUE!</v>
      </c>
      <c r="F245" s="1500" t="e">
        <f t="shared" si="104"/>
        <v>#VALUE!</v>
      </c>
      <c r="G245" s="1500" t="e">
        <f t="shared" si="104"/>
        <v>#VALUE!</v>
      </c>
      <c r="H245" s="1500" t="e">
        <f t="shared" si="104"/>
        <v>#VALUE!</v>
      </c>
      <c r="I245" s="1500" t="e">
        <f t="shared" si="104"/>
        <v>#VALUE!</v>
      </c>
      <c r="J245" s="1500" t="e">
        <f t="shared" si="104"/>
        <v>#VALUE!</v>
      </c>
      <c r="K245" s="1500" t="e">
        <f t="shared" si="104"/>
        <v>#VALUE!</v>
      </c>
      <c r="L245" s="1500" t="e">
        <f t="shared" si="104"/>
        <v>#VALUE!</v>
      </c>
      <c r="M245" s="1500" t="e">
        <f t="shared" si="104"/>
        <v>#VALUE!</v>
      </c>
      <c r="N245" s="1500" t="e">
        <f t="shared" si="104"/>
        <v>#VALUE!</v>
      </c>
      <c r="O245" s="1500" t="e">
        <f t="shared" si="104"/>
        <v>#VALUE!</v>
      </c>
      <c r="P245" s="1500" t="e">
        <f t="shared" si="104"/>
        <v>#VALUE!</v>
      </c>
      <c r="Q245" s="1500" t="e">
        <f t="shared" si="104"/>
        <v>#VALUE!</v>
      </c>
      <c r="R245" s="1500" t="e">
        <f t="shared" si="104"/>
        <v>#VALUE!</v>
      </c>
      <c r="S245" s="1500" t="e">
        <f t="shared" si="104"/>
        <v>#VALUE!</v>
      </c>
      <c r="T245" s="1500" t="e">
        <f t="shared" si="104"/>
        <v>#VALUE!</v>
      </c>
      <c r="U245" s="1500" t="e">
        <f t="shared" si="104"/>
        <v>#VALUE!</v>
      </c>
      <c r="V245" s="1500" t="e">
        <f t="shared" si="104"/>
        <v>#VALUE!</v>
      </c>
      <c r="W245" s="1500" t="e">
        <f t="shared" si="104"/>
        <v>#VALUE!</v>
      </c>
      <c r="X245" s="1500" t="e">
        <f t="shared" si="104"/>
        <v>#VALUE!</v>
      </c>
      <c r="Y245" s="1500" t="e">
        <f t="shared" si="104"/>
        <v>#VALUE!</v>
      </c>
      <c r="Z245" s="1500" t="e">
        <f t="shared" si="104"/>
        <v>#VALUE!</v>
      </c>
      <c r="AA245" s="1500" t="e">
        <f t="shared" si="104"/>
        <v>#VALUE!</v>
      </c>
      <c r="AB245" s="1500" t="e">
        <f t="shared" si="104"/>
        <v>#VALUE!</v>
      </c>
      <c r="AC245" s="1500" t="e">
        <f t="shared" si="104"/>
        <v>#VALUE!</v>
      </c>
      <c r="AD245" s="1500" t="e">
        <f t="shared" si="104"/>
        <v>#VALUE!</v>
      </c>
      <c r="AE245" s="1500" t="e">
        <f t="shared" si="104"/>
        <v>#VALUE!</v>
      </c>
      <c r="AF245" s="1500" t="e">
        <f t="shared" si="104"/>
        <v>#VALUE!</v>
      </c>
      <c r="AG245" s="1500" t="e">
        <f t="shared" si="104"/>
        <v>#VALUE!</v>
      </c>
      <c r="AH245" s="1501" t="s">
        <v>2027</v>
      </c>
      <c r="AI245" s="1499">
        <f>_xlfn.AGGREGATE(9,6,C245:AG245)</f>
        <v>0</v>
      </c>
      <c r="AJ245" s="1489"/>
    </row>
    <row r="246" spans="2:38" s="1486" customFormat="1">
      <c r="B246" s="1510"/>
      <c r="C246" s="1510"/>
      <c r="D246" s="1510"/>
      <c r="E246" s="1510"/>
      <c r="F246" s="1510"/>
      <c r="G246" s="1510"/>
      <c r="H246" s="1510"/>
      <c r="I246" s="1510"/>
      <c r="J246" s="1510"/>
      <c r="K246" s="1510"/>
      <c r="L246" s="1510"/>
      <c r="M246" s="1510"/>
      <c r="N246" s="1510"/>
      <c r="O246" s="1510"/>
      <c r="P246" s="1510"/>
      <c r="Q246" s="1510"/>
      <c r="R246" s="1510"/>
      <c r="S246" s="1510"/>
      <c r="T246" s="1510"/>
      <c r="U246" s="1510"/>
      <c r="V246" s="1510"/>
      <c r="W246" s="1510"/>
      <c r="X246" s="1510"/>
      <c r="Y246" s="1510"/>
      <c r="Z246" s="1510"/>
      <c r="AA246" s="1510"/>
      <c r="AB246" s="1510"/>
      <c r="AC246" s="1510"/>
      <c r="AD246" s="1510"/>
      <c r="AE246" s="1510"/>
      <c r="AF246" s="1510"/>
      <c r="AG246" s="1510"/>
      <c r="AI246" s="1510"/>
      <c r="AL246" s="1509"/>
    </row>
    <row r="247" spans="2:38" hidden="1">
      <c r="C247" s="1453" t="e">
        <f>YEAR(C250)</f>
        <v>#VALUE!</v>
      </c>
      <c r="D247" s="1453" t="e">
        <f>MONTH(C250)</f>
        <v>#VALUE!</v>
      </c>
    </row>
    <row r="248" spans="2:38">
      <c r="B248" s="1458" t="s">
        <v>1986</v>
      </c>
      <c r="C248" s="3490" t="e">
        <f>C250</f>
        <v>#VALUE!</v>
      </c>
      <c r="D248" s="3452"/>
      <c r="E248" s="3452"/>
      <c r="F248" s="3452"/>
      <c r="G248" s="3452"/>
      <c r="H248" s="3452"/>
      <c r="I248" s="3452"/>
      <c r="J248" s="3452"/>
      <c r="K248" s="3452"/>
      <c r="L248" s="3452"/>
      <c r="M248" s="3452"/>
      <c r="N248" s="3452"/>
      <c r="O248" s="3452"/>
      <c r="P248" s="3452"/>
      <c r="Q248" s="3452"/>
      <c r="R248" s="3452"/>
      <c r="S248" s="3452"/>
      <c r="T248" s="3452"/>
      <c r="U248" s="3452"/>
      <c r="V248" s="3452"/>
      <c r="W248" s="3452"/>
      <c r="X248" s="3452"/>
      <c r="Y248" s="3452"/>
      <c r="Z248" s="3452"/>
      <c r="AA248" s="3452"/>
      <c r="AB248" s="3452"/>
      <c r="AC248" s="3452"/>
      <c r="AD248" s="3452"/>
      <c r="AE248" s="3452"/>
      <c r="AF248" s="3452"/>
      <c r="AG248" s="3452"/>
      <c r="AH248" s="3452"/>
      <c r="AI248" s="3453"/>
    </row>
    <row r="249" spans="2:38" hidden="1">
      <c r="B249" s="1503"/>
      <c r="C249" s="1482" t="e">
        <f>DATE($C247,$D247,1)</f>
        <v>#VALUE!</v>
      </c>
      <c r="D249" s="1482" t="e">
        <f t="shared" ref="D249:AG249" si="105">C249+1</f>
        <v>#VALUE!</v>
      </c>
      <c r="E249" s="1482" t="e">
        <f t="shared" si="105"/>
        <v>#VALUE!</v>
      </c>
      <c r="F249" s="1482" t="e">
        <f t="shared" si="105"/>
        <v>#VALUE!</v>
      </c>
      <c r="G249" s="1482" t="e">
        <f t="shared" si="105"/>
        <v>#VALUE!</v>
      </c>
      <c r="H249" s="1482" t="e">
        <f t="shared" si="105"/>
        <v>#VALUE!</v>
      </c>
      <c r="I249" s="1482" t="e">
        <f t="shared" si="105"/>
        <v>#VALUE!</v>
      </c>
      <c r="J249" s="1482" t="e">
        <f t="shared" si="105"/>
        <v>#VALUE!</v>
      </c>
      <c r="K249" s="1482" t="e">
        <f t="shared" si="105"/>
        <v>#VALUE!</v>
      </c>
      <c r="L249" s="1482" t="e">
        <f t="shared" si="105"/>
        <v>#VALUE!</v>
      </c>
      <c r="M249" s="1482" t="e">
        <f t="shared" si="105"/>
        <v>#VALUE!</v>
      </c>
      <c r="N249" s="1482" t="e">
        <f t="shared" si="105"/>
        <v>#VALUE!</v>
      </c>
      <c r="O249" s="1482" t="e">
        <f t="shared" si="105"/>
        <v>#VALUE!</v>
      </c>
      <c r="P249" s="1482" t="e">
        <f t="shared" si="105"/>
        <v>#VALUE!</v>
      </c>
      <c r="Q249" s="1482" t="e">
        <f t="shared" si="105"/>
        <v>#VALUE!</v>
      </c>
      <c r="R249" s="1482" t="e">
        <f t="shared" si="105"/>
        <v>#VALUE!</v>
      </c>
      <c r="S249" s="1482" t="e">
        <f t="shared" si="105"/>
        <v>#VALUE!</v>
      </c>
      <c r="T249" s="1482" t="e">
        <f t="shared" si="105"/>
        <v>#VALUE!</v>
      </c>
      <c r="U249" s="1482" t="e">
        <f t="shared" si="105"/>
        <v>#VALUE!</v>
      </c>
      <c r="V249" s="1482" t="e">
        <f t="shared" si="105"/>
        <v>#VALUE!</v>
      </c>
      <c r="W249" s="1482" t="e">
        <f t="shared" si="105"/>
        <v>#VALUE!</v>
      </c>
      <c r="X249" s="1482" t="e">
        <f t="shared" si="105"/>
        <v>#VALUE!</v>
      </c>
      <c r="Y249" s="1482" t="e">
        <f t="shared" si="105"/>
        <v>#VALUE!</v>
      </c>
      <c r="Z249" s="1482" t="e">
        <f t="shared" si="105"/>
        <v>#VALUE!</v>
      </c>
      <c r="AA249" s="1482" t="e">
        <f t="shared" si="105"/>
        <v>#VALUE!</v>
      </c>
      <c r="AB249" s="1482" t="e">
        <f t="shared" si="105"/>
        <v>#VALUE!</v>
      </c>
      <c r="AC249" s="1482" t="e">
        <f t="shared" si="105"/>
        <v>#VALUE!</v>
      </c>
      <c r="AD249" s="1482" t="e">
        <f t="shared" si="105"/>
        <v>#VALUE!</v>
      </c>
      <c r="AE249" s="1482" t="e">
        <f t="shared" si="105"/>
        <v>#VALUE!</v>
      </c>
      <c r="AF249" s="1482" t="e">
        <f t="shared" si="105"/>
        <v>#VALUE!</v>
      </c>
      <c r="AG249" s="1482" t="e">
        <f t="shared" si="105"/>
        <v>#VALUE!</v>
      </c>
      <c r="AH249" s="1504"/>
      <c r="AI249" s="1505"/>
    </row>
    <row r="250" spans="2:38">
      <c r="B250" s="1506" t="s">
        <v>1990</v>
      </c>
      <c r="C250" s="1507" t="e">
        <f>IF(EDATE(C233,1)&gt;$G$5,"",EDATE(C233,1))</f>
        <v>#VALUE!</v>
      </c>
      <c r="D250" s="1482" t="e">
        <f t="shared" ref="D250:AG250" si="106">IF(D249&gt;$G$5,"",IF(C250=EOMONTH(DATE($C247,$D247,1),0),"",IF(C250="","",C250+1)))</f>
        <v>#VALUE!</v>
      </c>
      <c r="E250" s="1482" t="e">
        <f t="shared" si="106"/>
        <v>#VALUE!</v>
      </c>
      <c r="F250" s="1482" t="e">
        <f t="shared" si="106"/>
        <v>#VALUE!</v>
      </c>
      <c r="G250" s="1482" t="e">
        <f t="shared" si="106"/>
        <v>#VALUE!</v>
      </c>
      <c r="H250" s="1482" t="e">
        <f t="shared" si="106"/>
        <v>#VALUE!</v>
      </c>
      <c r="I250" s="1482" t="e">
        <f t="shared" si="106"/>
        <v>#VALUE!</v>
      </c>
      <c r="J250" s="1482" t="e">
        <f t="shared" si="106"/>
        <v>#VALUE!</v>
      </c>
      <c r="K250" s="1482" t="e">
        <f t="shared" si="106"/>
        <v>#VALUE!</v>
      </c>
      <c r="L250" s="1482" t="e">
        <f t="shared" si="106"/>
        <v>#VALUE!</v>
      </c>
      <c r="M250" s="1482" t="e">
        <f t="shared" si="106"/>
        <v>#VALUE!</v>
      </c>
      <c r="N250" s="1482" t="e">
        <f t="shared" si="106"/>
        <v>#VALUE!</v>
      </c>
      <c r="O250" s="1482" t="e">
        <f t="shared" si="106"/>
        <v>#VALUE!</v>
      </c>
      <c r="P250" s="1482" t="e">
        <f t="shared" si="106"/>
        <v>#VALUE!</v>
      </c>
      <c r="Q250" s="1482" t="e">
        <f t="shared" si="106"/>
        <v>#VALUE!</v>
      </c>
      <c r="R250" s="1482" t="e">
        <f t="shared" si="106"/>
        <v>#VALUE!</v>
      </c>
      <c r="S250" s="1482" t="e">
        <f t="shared" si="106"/>
        <v>#VALUE!</v>
      </c>
      <c r="T250" s="1482" t="e">
        <f t="shared" si="106"/>
        <v>#VALUE!</v>
      </c>
      <c r="U250" s="1482" t="e">
        <f t="shared" si="106"/>
        <v>#VALUE!</v>
      </c>
      <c r="V250" s="1482" t="e">
        <f t="shared" si="106"/>
        <v>#VALUE!</v>
      </c>
      <c r="W250" s="1482" t="e">
        <f t="shared" si="106"/>
        <v>#VALUE!</v>
      </c>
      <c r="X250" s="1482" t="e">
        <f t="shared" si="106"/>
        <v>#VALUE!</v>
      </c>
      <c r="Y250" s="1482" t="e">
        <f t="shared" si="106"/>
        <v>#VALUE!</v>
      </c>
      <c r="Z250" s="1482" t="e">
        <f t="shared" si="106"/>
        <v>#VALUE!</v>
      </c>
      <c r="AA250" s="1482" t="e">
        <f t="shared" si="106"/>
        <v>#VALUE!</v>
      </c>
      <c r="AB250" s="1482" t="e">
        <f t="shared" si="106"/>
        <v>#VALUE!</v>
      </c>
      <c r="AC250" s="1482" t="e">
        <f t="shared" si="106"/>
        <v>#VALUE!</v>
      </c>
      <c r="AD250" s="1482" t="e">
        <f t="shared" si="106"/>
        <v>#VALUE!</v>
      </c>
      <c r="AE250" s="1482" t="e">
        <f t="shared" si="106"/>
        <v>#VALUE!</v>
      </c>
      <c r="AF250" s="1482" t="e">
        <f t="shared" si="106"/>
        <v>#VALUE!</v>
      </c>
      <c r="AG250" s="1482" t="e">
        <f t="shared" si="106"/>
        <v>#VALUE!</v>
      </c>
      <c r="AH250" s="1483" t="s">
        <v>2024</v>
      </c>
      <c r="AI250" s="1484">
        <f>+COUNTIFS(C251:AG251,"土",C252:AG252,"")+COUNTIFS(C251:AG251,"日",C252:AG252,"")</f>
        <v>0</v>
      </c>
    </row>
    <row r="251" spans="2:38" s="1486" customFormat="1">
      <c r="B251" s="1508" t="s">
        <v>846</v>
      </c>
      <c r="C251" s="1485" t="str">
        <f>IFERROR(TEXT(WEEKDAY(+C250),"aaa"),"")</f>
        <v/>
      </c>
      <c r="D251" s="1485" t="str">
        <f t="shared" ref="D251:AG251" si="107">IFERROR(TEXT(WEEKDAY(+D250),"aaa"),"")</f>
        <v/>
      </c>
      <c r="E251" s="1485" t="str">
        <f t="shared" si="107"/>
        <v/>
      </c>
      <c r="F251" s="1485" t="str">
        <f t="shared" si="107"/>
        <v/>
      </c>
      <c r="G251" s="1485" t="str">
        <f t="shared" si="107"/>
        <v/>
      </c>
      <c r="H251" s="1485" t="str">
        <f t="shared" si="107"/>
        <v/>
      </c>
      <c r="I251" s="1485" t="str">
        <f t="shared" si="107"/>
        <v/>
      </c>
      <c r="J251" s="1485" t="str">
        <f t="shared" si="107"/>
        <v/>
      </c>
      <c r="K251" s="1485" t="str">
        <f t="shared" si="107"/>
        <v/>
      </c>
      <c r="L251" s="1485" t="str">
        <f t="shared" si="107"/>
        <v/>
      </c>
      <c r="M251" s="1485" t="str">
        <f t="shared" si="107"/>
        <v/>
      </c>
      <c r="N251" s="1485" t="str">
        <f t="shared" si="107"/>
        <v/>
      </c>
      <c r="O251" s="1485" t="str">
        <f t="shared" si="107"/>
        <v/>
      </c>
      <c r="P251" s="1485" t="str">
        <f t="shared" si="107"/>
        <v/>
      </c>
      <c r="Q251" s="1485" t="str">
        <f t="shared" si="107"/>
        <v/>
      </c>
      <c r="R251" s="1485" t="str">
        <f t="shared" si="107"/>
        <v/>
      </c>
      <c r="S251" s="1485" t="str">
        <f t="shared" si="107"/>
        <v/>
      </c>
      <c r="T251" s="1485" t="str">
        <f t="shared" si="107"/>
        <v/>
      </c>
      <c r="U251" s="1485" t="str">
        <f t="shared" si="107"/>
        <v/>
      </c>
      <c r="V251" s="1485" t="str">
        <f t="shared" si="107"/>
        <v/>
      </c>
      <c r="W251" s="1485" t="str">
        <f t="shared" si="107"/>
        <v/>
      </c>
      <c r="X251" s="1485" t="str">
        <f t="shared" si="107"/>
        <v/>
      </c>
      <c r="Y251" s="1485" t="str">
        <f t="shared" si="107"/>
        <v/>
      </c>
      <c r="Z251" s="1485" t="str">
        <f t="shared" si="107"/>
        <v/>
      </c>
      <c r="AA251" s="1485" t="str">
        <f t="shared" si="107"/>
        <v/>
      </c>
      <c r="AB251" s="1485" t="str">
        <f t="shared" si="107"/>
        <v/>
      </c>
      <c r="AC251" s="1485" t="str">
        <f t="shared" si="107"/>
        <v/>
      </c>
      <c r="AD251" s="1485" t="str">
        <f t="shared" si="107"/>
        <v/>
      </c>
      <c r="AE251" s="1485" t="str">
        <f t="shared" si="107"/>
        <v/>
      </c>
      <c r="AF251" s="1485" t="str">
        <f t="shared" si="107"/>
        <v/>
      </c>
      <c r="AG251" s="1485" t="str">
        <f t="shared" si="107"/>
        <v/>
      </c>
      <c r="AH251" s="1483" t="s">
        <v>2025</v>
      </c>
      <c r="AI251" s="1484">
        <f>+COUNTIF(C252:AG252,"夏休")+COUNTIF(C252:AG252,"冬休")+COUNTIF(C252:AG252,"中止")</f>
        <v>0</v>
      </c>
      <c r="AL251" s="1509"/>
    </row>
    <row r="252" spans="2:38" s="1486" customFormat="1" ht="13.5" customHeight="1">
      <c r="B252" s="3454" t="s">
        <v>1994</v>
      </c>
      <c r="C252" s="3456"/>
      <c r="D252" s="3451"/>
      <c r="E252" s="3451"/>
      <c r="F252" s="3451"/>
      <c r="G252" s="3451"/>
      <c r="H252" s="3451"/>
      <c r="I252" s="3451"/>
      <c r="J252" s="3451"/>
      <c r="K252" s="3451"/>
      <c r="L252" s="3451"/>
      <c r="M252" s="3451"/>
      <c r="N252" s="3451"/>
      <c r="O252" s="3451"/>
      <c r="P252" s="3451"/>
      <c r="Q252" s="3451"/>
      <c r="R252" s="3451"/>
      <c r="S252" s="3451"/>
      <c r="T252" s="3451"/>
      <c r="U252" s="3451"/>
      <c r="V252" s="3451"/>
      <c r="W252" s="3451"/>
      <c r="X252" s="3451"/>
      <c r="Y252" s="3451"/>
      <c r="Z252" s="3451"/>
      <c r="AA252" s="3451"/>
      <c r="AB252" s="3451"/>
      <c r="AC252" s="3451"/>
      <c r="AD252" s="3451"/>
      <c r="AE252" s="3451"/>
      <c r="AF252" s="3451"/>
      <c r="AG252" s="3478"/>
      <c r="AH252" s="1487" t="s">
        <v>847</v>
      </c>
      <c r="AI252" s="1488">
        <f>COUNT(C250:AG250)-AI251</f>
        <v>0</v>
      </c>
      <c r="AL252" s="1509"/>
    </row>
    <row r="253" spans="2:38" s="1486" customFormat="1" ht="13.5" customHeight="1">
      <c r="B253" s="3455"/>
      <c r="C253" s="3456"/>
      <c r="D253" s="3451"/>
      <c r="E253" s="3451"/>
      <c r="F253" s="3451"/>
      <c r="G253" s="3451"/>
      <c r="H253" s="3451"/>
      <c r="I253" s="3451"/>
      <c r="J253" s="3451"/>
      <c r="K253" s="3451"/>
      <c r="L253" s="3451"/>
      <c r="M253" s="3451"/>
      <c r="N253" s="3451"/>
      <c r="O253" s="3451"/>
      <c r="P253" s="3451"/>
      <c r="Q253" s="3451"/>
      <c r="R253" s="3451"/>
      <c r="S253" s="3451"/>
      <c r="T253" s="3451"/>
      <c r="U253" s="3451"/>
      <c r="V253" s="3451"/>
      <c r="W253" s="3451"/>
      <c r="X253" s="3451"/>
      <c r="Y253" s="3451"/>
      <c r="Z253" s="3451"/>
      <c r="AA253" s="3451"/>
      <c r="AB253" s="3451"/>
      <c r="AC253" s="3451"/>
      <c r="AD253" s="3451"/>
      <c r="AE253" s="3451"/>
      <c r="AF253" s="3451"/>
      <c r="AG253" s="3478"/>
      <c r="AH253" s="1487" t="s">
        <v>848</v>
      </c>
      <c r="AI253" s="1488">
        <f>+COUNTIF(C254:AG255,"休")</f>
        <v>0</v>
      </c>
      <c r="AJ253" s="1489" t="e">
        <f>IF(AI254&gt;0.285,"",IF(AI253&lt;AI250,"←計画日数が足りません",""))</f>
        <v>#DIV/0!</v>
      </c>
      <c r="AL253" s="1509"/>
    </row>
    <row r="254" spans="2:38" s="1486" customFormat="1" ht="13.5" customHeight="1">
      <c r="B254" s="3479" t="s">
        <v>841</v>
      </c>
      <c r="C254" s="3480"/>
      <c r="D254" s="3477"/>
      <c r="E254" s="3477"/>
      <c r="F254" s="3477"/>
      <c r="G254" s="3477"/>
      <c r="H254" s="3477"/>
      <c r="I254" s="3477"/>
      <c r="J254" s="3477"/>
      <c r="K254" s="3477"/>
      <c r="L254" s="3477"/>
      <c r="M254" s="3477"/>
      <c r="N254" s="3477"/>
      <c r="O254" s="3477"/>
      <c r="P254" s="3477"/>
      <c r="Q254" s="3477"/>
      <c r="R254" s="3477"/>
      <c r="S254" s="3477"/>
      <c r="T254" s="3477"/>
      <c r="U254" s="3477"/>
      <c r="V254" s="3477"/>
      <c r="W254" s="3477"/>
      <c r="X254" s="3477"/>
      <c r="Y254" s="3477"/>
      <c r="Z254" s="3477"/>
      <c r="AA254" s="3477"/>
      <c r="AB254" s="3477"/>
      <c r="AC254" s="3477"/>
      <c r="AD254" s="3477"/>
      <c r="AE254" s="3477"/>
      <c r="AF254" s="3477"/>
      <c r="AG254" s="3483"/>
      <c r="AH254" s="1487" t="s">
        <v>849</v>
      </c>
      <c r="AI254" s="1490" t="e">
        <f>+AI253/AI252</f>
        <v>#DIV/0!</v>
      </c>
      <c r="AL254" s="1509"/>
    </row>
    <row r="255" spans="2:38" s="1486" customFormat="1">
      <c r="B255" s="3479"/>
      <c r="C255" s="3480"/>
      <c r="D255" s="3477"/>
      <c r="E255" s="3477"/>
      <c r="F255" s="3477"/>
      <c r="G255" s="3477"/>
      <c r="H255" s="3477"/>
      <c r="I255" s="3477"/>
      <c r="J255" s="3477"/>
      <c r="K255" s="3477"/>
      <c r="L255" s="3477"/>
      <c r="M255" s="3477"/>
      <c r="N255" s="3477"/>
      <c r="O255" s="3477"/>
      <c r="P255" s="3477"/>
      <c r="Q255" s="3477"/>
      <c r="R255" s="3477"/>
      <c r="S255" s="3477"/>
      <c r="T255" s="3477"/>
      <c r="U255" s="3477"/>
      <c r="V255" s="3477"/>
      <c r="W255" s="3477"/>
      <c r="X255" s="3477"/>
      <c r="Y255" s="3477"/>
      <c r="Z255" s="3477"/>
      <c r="AA255" s="3477"/>
      <c r="AB255" s="3477"/>
      <c r="AC255" s="3477"/>
      <c r="AD255" s="3477"/>
      <c r="AE255" s="3477"/>
      <c r="AF255" s="3477"/>
      <c r="AG255" s="3483"/>
      <c r="AH255" s="1487" t="s">
        <v>838</v>
      </c>
      <c r="AI255" s="1488">
        <f>+COUNTA(C256:AG257)</f>
        <v>0</v>
      </c>
      <c r="AL255" s="1509"/>
    </row>
    <row r="256" spans="2:38" s="1486" customFormat="1">
      <c r="B256" s="3484" t="s">
        <v>843</v>
      </c>
      <c r="C256" s="3486"/>
      <c r="D256" s="3481"/>
      <c r="E256" s="3481"/>
      <c r="F256" s="3481"/>
      <c r="G256" s="3481"/>
      <c r="H256" s="3481"/>
      <c r="I256" s="3481"/>
      <c r="J256" s="3481"/>
      <c r="K256" s="3481"/>
      <c r="L256" s="3481"/>
      <c r="M256" s="3481"/>
      <c r="N256" s="3481"/>
      <c r="O256" s="3481"/>
      <c r="P256" s="3481"/>
      <c r="Q256" s="3481"/>
      <c r="R256" s="3481"/>
      <c r="S256" s="3481"/>
      <c r="T256" s="3481"/>
      <c r="U256" s="3481"/>
      <c r="V256" s="3481"/>
      <c r="W256" s="3481"/>
      <c r="X256" s="3481"/>
      <c r="Y256" s="3481"/>
      <c r="Z256" s="3481"/>
      <c r="AA256" s="3481"/>
      <c r="AB256" s="3481"/>
      <c r="AC256" s="3481"/>
      <c r="AD256" s="3481"/>
      <c r="AE256" s="3481"/>
      <c r="AF256" s="3481"/>
      <c r="AG256" s="3488"/>
      <c r="AH256" s="1491" t="s">
        <v>850</v>
      </c>
      <c r="AI256" s="1492" t="e">
        <f>+AI255/AI252</f>
        <v>#DIV/0!</v>
      </c>
      <c r="AL256" s="1474">
        <f>+COUNTIF(C254:AG255,"休")</f>
        <v>0</v>
      </c>
    </row>
    <row r="257" spans="2:38" s="1486" customFormat="1">
      <c r="B257" s="3485"/>
      <c r="C257" s="3487"/>
      <c r="D257" s="3482"/>
      <c r="E257" s="3482"/>
      <c r="F257" s="3482"/>
      <c r="G257" s="3482"/>
      <c r="H257" s="3482"/>
      <c r="I257" s="3482"/>
      <c r="J257" s="3482"/>
      <c r="K257" s="3482"/>
      <c r="L257" s="3482"/>
      <c r="M257" s="3482"/>
      <c r="N257" s="3482"/>
      <c r="O257" s="3482"/>
      <c r="P257" s="3482"/>
      <c r="Q257" s="3482"/>
      <c r="R257" s="3482"/>
      <c r="S257" s="3482"/>
      <c r="T257" s="3482"/>
      <c r="U257" s="3482"/>
      <c r="V257" s="3482"/>
      <c r="W257" s="3482"/>
      <c r="X257" s="3482"/>
      <c r="Y257" s="3482"/>
      <c r="Z257" s="3482"/>
      <c r="AA257" s="3482"/>
      <c r="AB257" s="3482"/>
      <c r="AC257" s="3482"/>
      <c r="AD257" s="3482"/>
      <c r="AE257" s="3482"/>
      <c r="AF257" s="3482"/>
      <c r="AG257" s="3489"/>
      <c r="AH257" s="1493" t="s">
        <v>1998</v>
      </c>
      <c r="AI257" s="1494" t="str">
        <f>IF(7&gt;AI252,"対象外",IF(AI255&gt;=AI250,"OK","NG"))</f>
        <v>対象外</v>
      </c>
      <c r="AJ257" s="1489" t="str">
        <f>IF(AI257="対象外","←７日間に満たない期間は達成判定の対象外",IF(AI257="NG","←月単位未達成","←月単位達成"))</f>
        <v>←７日間に満たない期間は達成判定の対象外</v>
      </c>
      <c r="AL257" s="1495" t="str">
        <f>IF(7&gt;AI252,"対象外",IF(AL256&gt;=AI250,"OK","NG"))</f>
        <v>対象外</v>
      </c>
    </row>
    <row r="258" spans="2:38" hidden="1">
      <c r="B258" s="1496" t="s">
        <v>2165</v>
      </c>
      <c r="C258" s="1497" t="e">
        <f t="shared" ref="C258:AG258" si="108">IF(AND(DAY(C250)&gt;=22,DAY(C250)&lt;=28,C251="土"),1,0)</f>
        <v>#VALUE!</v>
      </c>
      <c r="D258" s="1497" t="e">
        <f t="shared" si="108"/>
        <v>#VALUE!</v>
      </c>
      <c r="E258" s="1497" t="e">
        <f t="shared" si="108"/>
        <v>#VALUE!</v>
      </c>
      <c r="F258" s="1497" t="e">
        <f t="shared" si="108"/>
        <v>#VALUE!</v>
      </c>
      <c r="G258" s="1497" t="e">
        <f t="shared" si="108"/>
        <v>#VALUE!</v>
      </c>
      <c r="H258" s="1497" t="e">
        <f t="shared" si="108"/>
        <v>#VALUE!</v>
      </c>
      <c r="I258" s="1497" t="e">
        <f t="shared" si="108"/>
        <v>#VALUE!</v>
      </c>
      <c r="J258" s="1497" t="e">
        <f t="shared" si="108"/>
        <v>#VALUE!</v>
      </c>
      <c r="K258" s="1497" t="e">
        <f t="shared" si="108"/>
        <v>#VALUE!</v>
      </c>
      <c r="L258" s="1497" t="e">
        <f t="shared" si="108"/>
        <v>#VALUE!</v>
      </c>
      <c r="M258" s="1497" t="e">
        <f t="shared" si="108"/>
        <v>#VALUE!</v>
      </c>
      <c r="N258" s="1497" t="e">
        <f t="shared" si="108"/>
        <v>#VALUE!</v>
      </c>
      <c r="O258" s="1497" t="e">
        <f t="shared" si="108"/>
        <v>#VALUE!</v>
      </c>
      <c r="P258" s="1497" t="e">
        <f t="shared" si="108"/>
        <v>#VALUE!</v>
      </c>
      <c r="Q258" s="1497" t="e">
        <f t="shared" si="108"/>
        <v>#VALUE!</v>
      </c>
      <c r="R258" s="1497" t="e">
        <f t="shared" si="108"/>
        <v>#VALUE!</v>
      </c>
      <c r="S258" s="1497" t="e">
        <f t="shared" si="108"/>
        <v>#VALUE!</v>
      </c>
      <c r="T258" s="1497" t="e">
        <f t="shared" si="108"/>
        <v>#VALUE!</v>
      </c>
      <c r="U258" s="1497" t="e">
        <f t="shared" si="108"/>
        <v>#VALUE!</v>
      </c>
      <c r="V258" s="1497" t="e">
        <f t="shared" si="108"/>
        <v>#VALUE!</v>
      </c>
      <c r="W258" s="1497" t="e">
        <f t="shared" si="108"/>
        <v>#VALUE!</v>
      </c>
      <c r="X258" s="1497" t="e">
        <f t="shared" si="108"/>
        <v>#VALUE!</v>
      </c>
      <c r="Y258" s="1497" t="e">
        <f t="shared" si="108"/>
        <v>#VALUE!</v>
      </c>
      <c r="Z258" s="1497" t="e">
        <f t="shared" si="108"/>
        <v>#VALUE!</v>
      </c>
      <c r="AA258" s="1497" t="e">
        <f t="shared" si="108"/>
        <v>#VALUE!</v>
      </c>
      <c r="AB258" s="1497" t="e">
        <f t="shared" si="108"/>
        <v>#VALUE!</v>
      </c>
      <c r="AC258" s="1497" t="e">
        <f t="shared" si="108"/>
        <v>#VALUE!</v>
      </c>
      <c r="AD258" s="1497" t="e">
        <f t="shared" si="108"/>
        <v>#VALUE!</v>
      </c>
      <c r="AE258" s="1497" t="e">
        <f t="shared" si="108"/>
        <v>#VALUE!</v>
      </c>
      <c r="AF258" s="1497" t="e">
        <f t="shared" si="108"/>
        <v>#VALUE!</v>
      </c>
      <c r="AG258" s="1497" t="e">
        <f t="shared" si="108"/>
        <v>#VALUE!</v>
      </c>
      <c r="AH258" s="1498" t="s">
        <v>2026</v>
      </c>
      <c r="AI258" s="1499">
        <f>_xlfn.AGGREGATE(9,6,C258:AG258)</f>
        <v>0</v>
      </c>
      <c r="AJ258" s="1489"/>
    </row>
    <row r="259" spans="2:38" hidden="1">
      <c r="B259" s="1496" t="s">
        <v>2166</v>
      </c>
      <c r="C259" s="1500" t="e">
        <f t="shared" ref="C259:AG259" si="109">IF(AND(DAY(C250)&gt;=22,DAY(C250)&lt;=28,C251="土",OR(C256="休",C256="雨")),1,0)</f>
        <v>#VALUE!</v>
      </c>
      <c r="D259" s="1500" t="e">
        <f t="shared" si="109"/>
        <v>#VALUE!</v>
      </c>
      <c r="E259" s="1500" t="e">
        <f t="shared" si="109"/>
        <v>#VALUE!</v>
      </c>
      <c r="F259" s="1500" t="e">
        <f t="shared" si="109"/>
        <v>#VALUE!</v>
      </c>
      <c r="G259" s="1500" t="e">
        <f t="shared" si="109"/>
        <v>#VALUE!</v>
      </c>
      <c r="H259" s="1500" t="e">
        <f t="shared" si="109"/>
        <v>#VALUE!</v>
      </c>
      <c r="I259" s="1500" t="e">
        <f t="shared" si="109"/>
        <v>#VALUE!</v>
      </c>
      <c r="J259" s="1500" t="e">
        <f t="shared" si="109"/>
        <v>#VALUE!</v>
      </c>
      <c r="K259" s="1500" t="e">
        <f t="shared" si="109"/>
        <v>#VALUE!</v>
      </c>
      <c r="L259" s="1500" t="e">
        <f t="shared" si="109"/>
        <v>#VALUE!</v>
      </c>
      <c r="M259" s="1500" t="e">
        <f t="shared" si="109"/>
        <v>#VALUE!</v>
      </c>
      <c r="N259" s="1500" t="e">
        <f t="shared" si="109"/>
        <v>#VALUE!</v>
      </c>
      <c r="O259" s="1500" t="e">
        <f t="shared" si="109"/>
        <v>#VALUE!</v>
      </c>
      <c r="P259" s="1500" t="e">
        <f t="shared" si="109"/>
        <v>#VALUE!</v>
      </c>
      <c r="Q259" s="1500" t="e">
        <f t="shared" si="109"/>
        <v>#VALUE!</v>
      </c>
      <c r="R259" s="1500" t="e">
        <f t="shared" si="109"/>
        <v>#VALUE!</v>
      </c>
      <c r="S259" s="1500" t="e">
        <f t="shared" si="109"/>
        <v>#VALUE!</v>
      </c>
      <c r="T259" s="1500" t="e">
        <f t="shared" si="109"/>
        <v>#VALUE!</v>
      </c>
      <c r="U259" s="1500" t="e">
        <f t="shared" si="109"/>
        <v>#VALUE!</v>
      </c>
      <c r="V259" s="1500" t="e">
        <f t="shared" si="109"/>
        <v>#VALUE!</v>
      </c>
      <c r="W259" s="1500" t="e">
        <f t="shared" si="109"/>
        <v>#VALUE!</v>
      </c>
      <c r="X259" s="1500" t="e">
        <f t="shared" si="109"/>
        <v>#VALUE!</v>
      </c>
      <c r="Y259" s="1500" t="e">
        <f t="shared" si="109"/>
        <v>#VALUE!</v>
      </c>
      <c r="Z259" s="1500" t="e">
        <f t="shared" si="109"/>
        <v>#VALUE!</v>
      </c>
      <c r="AA259" s="1500" t="e">
        <f t="shared" si="109"/>
        <v>#VALUE!</v>
      </c>
      <c r="AB259" s="1500" t="e">
        <f t="shared" si="109"/>
        <v>#VALUE!</v>
      </c>
      <c r="AC259" s="1500" t="e">
        <f t="shared" si="109"/>
        <v>#VALUE!</v>
      </c>
      <c r="AD259" s="1500" t="e">
        <f t="shared" si="109"/>
        <v>#VALUE!</v>
      </c>
      <c r="AE259" s="1500" t="e">
        <f t="shared" si="109"/>
        <v>#VALUE!</v>
      </c>
      <c r="AF259" s="1500" t="e">
        <f t="shared" si="109"/>
        <v>#VALUE!</v>
      </c>
      <c r="AG259" s="1500" t="e">
        <f t="shared" si="109"/>
        <v>#VALUE!</v>
      </c>
      <c r="AH259" s="1501" t="s">
        <v>2027</v>
      </c>
      <c r="AI259" s="1499">
        <f>_xlfn.AGGREGATE(9,6,C259:AG259)</f>
        <v>0</v>
      </c>
      <c r="AJ259" s="1489"/>
    </row>
    <row r="260" spans="2:38" hidden="1">
      <c r="B260" s="1496" t="s">
        <v>2167</v>
      </c>
      <c r="C260" s="1497" t="e">
        <f>IF(AND(DAY(C250)&gt;=8,DAY(C250)&lt;=14,C251="土"),1,0)</f>
        <v>#VALUE!</v>
      </c>
      <c r="D260" s="1497" t="e">
        <f>IF(AND(DAY(D250)&gt;=8,DAY(D250)&lt;=14,D251="土"),1,0)</f>
        <v>#VALUE!</v>
      </c>
      <c r="E260" s="1497" t="e">
        <f t="shared" ref="E260:AG260" si="110">IF(AND(DAY(E250)&gt;=8,DAY(E250)&lt;=14,E251="土"),1,0)</f>
        <v>#VALUE!</v>
      </c>
      <c r="F260" s="1497" t="e">
        <f t="shared" si="110"/>
        <v>#VALUE!</v>
      </c>
      <c r="G260" s="1497" t="e">
        <f t="shared" si="110"/>
        <v>#VALUE!</v>
      </c>
      <c r="H260" s="1497" t="e">
        <f t="shared" si="110"/>
        <v>#VALUE!</v>
      </c>
      <c r="I260" s="1497" t="e">
        <f t="shared" si="110"/>
        <v>#VALUE!</v>
      </c>
      <c r="J260" s="1497" t="e">
        <f t="shared" si="110"/>
        <v>#VALUE!</v>
      </c>
      <c r="K260" s="1497" t="e">
        <f t="shared" si="110"/>
        <v>#VALUE!</v>
      </c>
      <c r="L260" s="1497" t="e">
        <f t="shared" si="110"/>
        <v>#VALUE!</v>
      </c>
      <c r="M260" s="1497" t="e">
        <f t="shared" si="110"/>
        <v>#VALUE!</v>
      </c>
      <c r="N260" s="1497" t="e">
        <f t="shared" si="110"/>
        <v>#VALUE!</v>
      </c>
      <c r="O260" s="1497" t="e">
        <f t="shared" si="110"/>
        <v>#VALUE!</v>
      </c>
      <c r="P260" s="1497" t="e">
        <f t="shared" si="110"/>
        <v>#VALUE!</v>
      </c>
      <c r="Q260" s="1497" t="e">
        <f t="shared" si="110"/>
        <v>#VALUE!</v>
      </c>
      <c r="R260" s="1497" t="e">
        <f t="shared" si="110"/>
        <v>#VALUE!</v>
      </c>
      <c r="S260" s="1497" t="e">
        <f t="shared" si="110"/>
        <v>#VALUE!</v>
      </c>
      <c r="T260" s="1497" t="e">
        <f t="shared" si="110"/>
        <v>#VALUE!</v>
      </c>
      <c r="U260" s="1497" t="e">
        <f t="shared" si="110"/>
        <v>#VALUE!</v>
      </c>
      <c r="V260" s="1497" t="e">
        <f t="shared" si="110"/>
        <v>#VALUE!</v>
      </c>
      <c r="W260" s="1497" t="e">
        <f t="shared" si="110"/>
        <v>#VALUE!</v>
      </c>
      <c r="X260" s="1497" t="e">
        <f t="shared" si="110"/>
        <v>#VALUE!</v>
      </c>
      <c r="Y260" s="1497" t="e">
        <f t="shared" si="110"/>
        <v>#VALUE!</v>
      </c>
      <c r="Z260" s="1497" t="e">
        <f t="shared" si="110"/>
        <v>#VALUE!</v>
      </c>
      <c r="AA260" s="1497" t="e">
        <f t="shared" si="110"/>
        <v>#VALUE!</v>
      </c>
      <c r="AB260" s="1497" t="e">
        <f t="shared" si="110"/>
        <v>#VALUE!</v>
      </c>
      <c r="AC260" s="1497" t="e">
        <f t="shared" si="110"/>
        <v>#VALUE!</v>
      </c>
      <c r="AD260" s="1497" t="e">
        <f t="shared" si="110"/>
        <v>#VALUE!</v>
      </c>
      <c r="AE260" s="1497" t="e">
        <f t="shared" si="110"/>
        <v>#VALUE!</v>
      </c>
      <c r="AF260" s="1497" t="e">
        <f t="shared" si="110"/>
        <v>#VALUE!</v>
      </c>
      <c r="AG260" s="1497" t="e">
        <f t="shared" si="110"/>
        <v>#VALUE!</v>
      </c>
      <c r="AH260" s="1498" t="s">
        <v>2026</v>
      </c>
      <c r="AI260" s="1499">
        <f>_xlfn.AGGREGATE(9,6,C260:AG260)</f>
        <v>0</v>
      </c>
      <c r="AJ260" s="1489"/>
    </row>
    <row r="261" spans="2:38" hidden="1">
      <c r="B261" s="1496" t="s">
        <v>2168</v>
      </c>
      <c r="C261" s="1500" t="e">
        <f>IF(AND(DAY(C250)&gt;=8,DAY(C250)&lt;=14,C251="土",OR(C256="休",C256="雨")),1,0)</f>
        <v>#VALUE!</v>
      </c>
      <c r="D261" s="1500" t="e">
        <f>IF(AND(DAY(D250)&gt;=8,DAY(D250)&lt;=14,D251="土",OR(D256="休",D256="雨")),1,0)</f>
        <v>#VALUE!</v>
      </c>
      <c r="E261" s="1500" t="e">
        <f t="shared" ref="E261:AG261" si="111">IF(AND(DAY(E250)&gt;=8,DAY(E250)&lt;=14,E251="土",OR(E256="休",E256="雨")),1,0)</f>
        <v>#VALUE!</v>
      </c>
      <c r="F261" s="1500" t="e">
        <f t="shared" si="111"/>
        <v>#VALUE!</v>
      </c>
      <c r="G261" s="1500" t="e">
        <f t="shared" si="111"/>
        <v>#VALUE!</v>
      </c>
      <c r="H261" s="1500" t="e">
        <f t="shared" si="111"/>
        <v>#VALUE!</v>
      </c>
      <c r="I261" s="1500" t="e">
        <f t="shared" si="111"/>
        <v>#VALUE!</v>
      </c>
      <c r="J261" s="1500" t="e">
        <f t="shared" si="111"/>
        <v>#VALUE!</v>
      </c>
      <c r="K261" s="1500" t="e">
        <f t="shared" si="111"/>
        <v>#VALUE!</v>
      </c>
      <c r="L261" s="1500" t="e">
        <f t="shared" si="111"/>
        <v>#VALUE!</v>
      </c>
      <c r="M261" s="1500" t="e">
        <f t="shared" si="111"/>
        <v>#VALUE!</v>
      </c>
      <c r="N261" s="1500" t="e">
        <f t="shared" si="111"/>
        <v>#VALUE!</v>
      </c>
      <c r="O261" s="1500" t="e">
        <f t="shared" si="111"/>
        <v>#VALUE!</v>
      </c>
      <c r="P261" s="1500" t="e">
        <f t="shared" si="111"/>
        <v>#VALUE!</v>
      </c>
      <c r="Q261" s="1500" t="e">
        <f t="shared" si="111"/>
        <v>#VALUE!</v>
      </c>
      <c r="R261" s="1500" t="e">
        <f t="shared" si="111"/>
        <v>#VALUE!</v>
      </c>
      <c r="S261" s="1500" t="e">
        <f t="shared" si="111"/>
        <v>#VALUE!</v>
      </c>
      <c r="T261" s="1500" t="e">
        <f t="shared" si="111"/>
        <v>#VALUE!</v>
      </c>
      <c r="U261" s="1500" t="e">
        <f t="shared" si="111"/>
        <v>#VALUE!</v>
      </c>
      <c r="V261" s="1500" t="e">
        <f t="shared" si="111"/>
        <v>#VALUE!</v>
      </c>
      <c r="W261" s="1500" t="e">
        <f t="shared" si="111"/>
        <v>#VALUE!</v>
      </c>
      <c r="X261" s="1500" t="e">
        <f t="shared" si="111"/>
        <v>#VALUE!</v>
      </c>
      <c r="Y261" s="1500" t="e">
        <f t="shared" si="111"/>
        <v>#VALUE!</v>
      </c>
      <c r="Z261" s="1500" t="e">
        <f t="shared" si="111"/>
        <v>#VALUE!</v>
      </c>
      <c r="AA261" s="1500" t="e">
        <f t="shared" si="111"/>
        <v>#VALUE!</v>
      </c>
      <c r="AB261" s="1500" t="e">
        <f t="shared" si="111"/>
        <v>#VALUE!</v>
      </c>
      <c r="AC261" s="1500" t="e">
        <f t="shared" si="111"/>
        <v>#VALUE!</v>
      </c>
      <c r="AD261" s="1500" t="e">
        <f t="shared" si="111"/>
        <v>#VALUE!</v>
      </c>
      <c r="AE261" s="1500" t="e">
        <f t="shared" si="111"/>
        <v>#VALUE!</v>
      </c>
      <c r="AF261" s="1500" t="e">
        <f t="shared" si="111"/>
        <v>#VALUE!</v>
      </c>
      <c r="AG261" s="1500" t="e">
        <f t="shared" si="111"/>
        <v>#VALUE!</v>
      </c>
      <c r="AH261" s="1501" t="s">
        <v>2027</v>
      </c>
      <c r="AI261" s="1499">
        <f>_xlfn.AGGREGATE(9,6,C261:AG261)</f>
        <v>0</v>
      </c>
      <c r="AJ261" s="1489"/>
    </row>
    <row r="262" spans="2:38" s="1486" customFormat="1">
      <c r="B262" s="1510"/>
      <c r="C262" s="1510"/>
      <c r="D262" s="1510"/>
      <c r="E262" s="1510"/>
      <c r="F262" s="1510"/>
      <c r="G262" s="1510"/>
      <c r="H262" s="1510"/>
      <c r="I262" s="1510"/>
      <c r="J262" s="1510"/>
      <c r="K262" s="1510"/>
      <c r="L262" s="1510"/>
      <c r="M262" s="1510"/>
      <c r="N262" s="1510"/>
      <c r="O262" s="1510"/>
      <c r="P262" s="1510"/>
      <c r="Q262" s="1510"/>
      <c r="R262" s="1510"/>
      <c r="S262" s="1510"/>
      <c r="T262" s="1510"/>
      <c r="U262" s="1510"/>
      <c r="V262" s="1510"/>
      <c r="W262" s="1510"/>
      <c r="X262" s="1510"/>
      <c r="Y262" s="1510"/>
      <c r="Z262" s="1510"/>
      <c r="AA262" s="1510"/>
      <c r="AB262" s="1510"/>
      <c r="AC262" s="1510"/>
      <c r="AD262" s="1510"/>
      <c r="AE262" s="1510"/>
      <c r="AF262" s="1510"/>
      <c r="AG262" s="1510"/>
      <c r="AI262" s="1510"/>
      <c r="AL262" s="1509"/>
    </row>
    <row r="263" spans="2:38" hidden="1">
      <c r="C263" s="1453" t="e">
        <f>YEAR(C266)</f>
        <v>#VALUE!</v>
      </c>
      <c r="D263" s="1453" t="e">
        <f>MONTH(C266)</f>
        <v>#VALUE!</v>
      </c>
    </row>
    <row r="264" spans="2:38">
      <c r="B264" s="1458" t="s">
        <v>1986</v>
      </c>
      <c r="C264" s="3490" t="e">
        <f>C266</f>
        <v>#VALUE!</v>
      </c>
      <c r="D264" s="3452"/>
      <c r="E264" s="3452"/>
      <c r="F264" s="3452"/>
      <c r="G264" s="3452"/>
      <c r="H264" s="3452"/>
      <c r="I264" s="3452"/>
      <c r="J264" s="3452"/>
      <c r="K264" s="3452"/>
      <c r="L264" s="3452"/>
      <c r="M264" s="3452"/>
      <c r="N264" s="3452"/>
      <c r="O264" s="3452"/>
      <c r="P264" s="3452"/>
      <c r="Q264" s="3452"/>
      <c r="R264" s="3452"/>
      <c r="S264" s="3452"/>
      <c r="T264" s="3452"/>
      <c r="U264" s="3452"/>
      <c r="V264" s="3452"/>
      <c r="W264" s="3452"/>
      <c r="X264" s="3452"/>
      <c r="Y264" s="3452"/>
      <c r="Z264" s="3452"/>
      <c r="AA264" s="3452"/>
      <c r="AB264" s="3452"/>
      <c r="AC264" s="3452"/>
      <c r="AD264" s="3452"/>
      <c r="AE264" s="3452"/>
      <c r="AF264" s="3452"/>
      <c r="AG264" s="3452"/>
      <c r="AH264" s="3452"/>
      <c r="AI264" s="3453"/>
    </row>
    <row r="265" spans="2:38" hidden="1">
      <c r="B265" s="1503"/>
      <c r="C265" s="1482" t="e">
        <f>DATE($C263,$D263,1)</f>
        <v>#VALUE!</v>
      </c>
      <c r="D265" s="1482" t="e">
        <f t="shared" ref="D265:AG265" si="112">C265+1</f>
        <v>#VALUE!</v>
      </c>
      <c r="E265" s="1482" t="e">
        <f t="shared" si="112"/>
        <v>#VALUE!</v>
      </c>
      <c r="F265" s="1482" t="e">
        <f t="shared" si="112"/>
        <v>#VALUE!</v>
      </c>
      <c r="G265" s="1482" t="e">
        <f t="shared" si="112"/>
        <v>#VALUE!</v>
      </c>
      <c r="H265" s="1482" t="e">
        <f t="shared" si="112"/>
        <v>#VALUE!</v>
      </c>
      <c r="I265" s="1482" t="e">
        <f t="shared" si="112"/>
        <v>#VALUE!</v>
      </c>
      <c r="J265" s="1482" t="e">
        <f t="shared" si="112"/>
        <v>#VALUE!</v>
      </c>
      <c r="K265" s="1482" t="e">
        <f t="shared" si="112"/>
        <v>#VALUE!</v>
      </c>
      <c r="L265" s="1482" t="e">
        <f t="shared" si="112"/>
        <v>#VALUE!</v>
      </c>
      <c r="M265" s="1482" t="e">
        <f t="shared" si="112"/>
        <v>#VALUE!</v>
      </c>
      <c r="N265" s="1482" t="e">
        <f t="shared" si="112"/>
        <v>#VALUE!</v>
      </c>
      <c r="O265" s="1482" t="e">
        <f t="shared" si="112"/>
        <v>#VALUE!</v>
      </c>
      <c r="P265" s="1482" t="e">
        <f t="shared" si="112"/>
        <v>#VALUE!</v>
      </c>
      <c r="Q265" s="1482" t="e">
        <f t="shared" si="112"/>
        <v>#VALUE!</v>
      </c>
      <c r="R265" s="1482" t="e">
        <f t="shared" si="112"/>
        <v>#VALUE!</v>
      </c>
      <c r="S265" s="1482" t="e">
        <f t="shared" si="112"/>
        <v>#VALUE!</v>
      </c>
      <c r="T265" s="1482" t="e">
        <f t="shared" si="112"/>
        <v>#VALUE!</v>
      </c>
      <c r="U265" s="1482" t="e">
        <f t="shared" si="112"/>
        <v>#VALUE!</v>
      </c>
      <c r="V265" s="1482" t="e">
        <f t="shared" si="112"/>
        <v>#VALUE!</v>
      </c>
      <c r="W265" s="1482" t="e">
        <f t="shared" si="112"/>
        <v>#VALUE!</v>
      </c>
      <c r="X265" s="1482" t="e">
        <f t="shared" si="112"/>
        <v>#VALUE!</v>
      </c>
      <c r="Y265" s="1482" t="e">
        <f t="shared" si="112"/>
        <v>#VALUE!</v>
      </c>
      <c r="Z265" s="1482" t="e">
        <f t="shared" si="112"/>
        <v>#VALUE!</v>
      </c>
      <c r="AA265" s="1482" t="e">
        <f t="shared" si="112"/>
        <v>#VALUE!</v>
      </c>
      <c r="AB265" s="1482" t="e">
        <f t="shared" si="112"/>
        <v>#VALUE!</v>
      </c>
      <c r="AC265" s="1482" t="e">
        <f t="shared" si="112"/>
        <v>#VALUE!</v>
      </c>
      <c r="AD265" s="1482" t="e">
        <f t="shared" si="112"/>
        <v>#VALUE!</v>
      </c>
      <c r="AE265" s="1482" t="e">
        <f t="shared" si="112"/>
        <v>#VALUE!</v>
      </c>
      <c r="AF265" s="1482" t="e">
        <f t="shared" si="112"/>
        <v>#VALUE!</v>
      </c>
      <c r="AG265" s="1482" t="e">
        <f t="shared" si="112"/>
        <v>#VALUE!</v>
      </c>
      <c r="AH265" s="1504"/>
      <c r="AI265" s="1505"/>
    </row>
    <row r="266" spans="2:38">
      <c r="B266" s="1506" t="s">
        <v>1990</v>
      </c>
      <c r="C266" s="1507" t="e">
        <f>IF(EDATE(C249,1)&gt;$G$5,"",EDATE(C249,1))</f>
        <v>#VALUE!</v>
      </c>
      <c r="D266" s="1482" t="e">
        <f t="shared" ref="D266:AG266" si="113">IF(D265&gt;$G$5,"",IF(C266=EOMONTH(DATE($C263,$D263,1),0),"",IF(C266="","",C266+1)))</f>
        <v>#VALUE!</v>
      </c>
      <c r="E266" s="1482" t="e">
        <f t="shared" si="113"/>
        <v>#VALUE!</v>
      </c>
      <c r="F266" s="1482" t="e">
        <f t="shared" si="113"/>
        <v>#VALUE!</v>
      </c>
      <c r="G266" s="1482" t="e">
        <f t="shared" si="113"/>
        <v>#VALUE!</v>
      </c>
      <c r="H266" s="1482" t="e">
        <f t="shared" si="113"/>
        <v>#VALUE!</v>
      </c>
      <c r="I266" s="1482" t="e">
        <f t="shared" si="113"/>
        <v>#VALUE!</v>
      </c>
      <c r="J266" s="1482" t="e">
        <f t="shared" si="113"/>
        <v>#VALUE!</v>
      </c>
      <c r="K266" s="1482" t="e">
        <f t="shared" si="113"/>
        <v>#VALUE!</v>
      </c>
      <c r="L266" s="1482" t="e">
        <f t="shared" si="113"/>
        <v>#VALUE!</v>
      </c>
      <c r="M266" s="1482" t="e">
        <f t="shared" si="113"/>
        <v>#VALUE!</v>
      </c>
      <c r="N266" s="1482" t="e">
        <f t="shared" si="113"/>
        <v>#VALUE!</v>
      </c>
      <c r="O266" s="1482" t="e">
        <f t="shared" si="113"/>
        <v>#VALUE!</v>
      </c>
      <c r="P266" s="1482" t="e">
        <f t="shared" si="113"/>
        <v>#VALUE!</v>
      </c>
      <c r="Q266" s="1482" t="e">
        <f t="shared" si="113"/>
        <v>#VALUE!</v>
      </c>
      <c r="R266" s="1482" t="e">
        <f t="shared" si="113"/>
        <v>#VALUE!</v>
      </c>
      <c r="S266" s="1482" t="e">
        <f t="shared" si="113"/>
        <v>#VALUE!</v>
      </c>
      <c r="T266" s="1482" t="e">
        <f t="shared" si="113"/>
        <v>#VALUE!</v>
      </c>
      <c r="U266" s="1482" t="e">
        <f t="shared" si="113"/>
        <v>#VALUE!</v>
      </c>
      <c r="V266" s="1482" t="e">
        <f t="shared" si="113"/>
        <v>#VALUE!</v>
      </c>
      <c r="W266" s="1482" t="e">
        <f t="shared" si="113"/>
        <v>#VALUE!</v>
      </c>
      <c r="X266" s="1482" t="e">
        <f t="shared" si="113"/>
        <v>#VALUE!</v>
      </c>
      <c r="Y266" s="1482" t="e">
        <f t="shared" si="113"/>
        <v>#VALUE!</v>
      </c>
      <c r="Z266" s="1482" t="e">
        <f t="shared" si="113"/>
        <v>#VALUE!</v>
      </c>
      <c r="AA266" s="1482" t="e">
        <f t="shared" si="113"/>
        <v>#VALUE!</v>
      </c>
      <c r="AB266" s="1482" t="e">
        <f t="shared" si="113"/>
        <v>#VALUE!</v>
      </c>
      <c r="AC266" s="1482" t="e">
        <f t="shared" si="113"/>
        <v>#VALUE!</v>
      </c>
      <c r="AD266" s="1482" t="e">
        <f t="shared" si="113"/>
        <v>#VALUE!</v>
      </c>
      <c r="AE266" s="1482" t="e">
        <f t="shared" si="113"/>
        <v>#VALUE!</v>
      </c>
      <c r="AF266" s="1482" t="e">
        <f t="shared" si="113"/>
        <v>#VALUE!</v>
      </c>
      <c r="AG266" s="1482" t="e">
        <f t="shared" si="113"/>
        <v>#VALUE!</v>
      </c>
      <c r="AH266" s="1483" t="s">
        <v>2024</v>
      </c>
      <c r="AI266" s="1484">
        <f>+COUNTIFS(C267:AG267,"土",C268:AG268,"")+COUNTIFS(C267:AG267,"日",C268:AG268,"")</f>
        <v>0</v>
      </c>
    </row>
    <row r="267" spans="2:38" s="1486" customFormat="1">
      <c r="B267" s="1508" t="s">
        <v>846</v>
      </c>
      <c r="C267" s="1485" t="str">
        <f>IFERROR(TEXT(WEEKDAY(+C266),"aaa"),"")</f>
        <v/>
      </c>
      <c r="D267" s="1485" t="str">
        <f t="shared" ref="D267:AG267" si="114">IFERROR(TEXT(WEEKDAY(+D266),"aaa"),"")</f>
        <v/>
      </c>
      <c r="E267" s="1485" t="str">
        <f t="shared" si="114"/>
        <v/>
      </c>
      <c r="F267" s="1485" t="str">
        <f t="shared" si="114"/>
        <v/>
      </c>
      <c r="G267" s="1485" t="str">
        <f t="shared" si="114"/>
        <v/>
      </c>
      <c r="H267" s="1485" t="str">
        <f t="shared" si="114"/>
        <v/>
      </c>
      <c r="I267" s="1485" t="str">
        <f t="shared" si="114"/>
        <v/>
      </c>
      <c r="J267" s="1485" t="str">
        <f t="shared" si="114"/>
        <v/>
      </c>
      <c r="K267" s="1485" t="str">
        <f t="shared" si="114"/>
        <v/>
      </c>
      <c r="L267" s="1485" t="str">
        <f t="shared" si="114"/>
        <v/>
      </c>
      <c r="M267" s="1485" t="str">
        <f t="shared" si="114"/>
        <v/>
      </c>
      <c r="N267" s="1485" t="str">
        <f t="shared" si="114"/>
        <v/>
      </c>
      <c r="O267" s="1485" t="str">
        <f t="shared" si="114"/>
        <v/>
      </c>
      <c r="P267" s="1485" t="str">
        <f t="shared" si="114"/>
        <v/>
      </c>
      <c r="Q267" s="1485" t="str">
        <f t="shared" si="114"/>
        <v/>
      </c>
      <c r="R267" s="1485" t="str">
        <f t="shared" si="114"/>
        <v/>
      </c>
      <c r="S267" s="1485" t="str">
        <f t="shared" si="114"/>
        <v/>
      </c>
      <c r="T267" s="1485" t="str">
        <f t="shared" si="114"/>
        <v/>
      </c>
      <c r="U267" s="1485" t="str">
        <f t="shared" si="114"/>
        <v/>
      </c>
      <c r="V267" s="1485" t="str">
        <f t="shared" si="114"/>
        <v/>
      </c>
      <c r="W267" s="1485" t="str">
        <f t="shared" si="114"/>
        <v/>
      </c>
      <c r="X267" s="1485" t="str">
        <f t="shared" si="114"/>
        <v/>
      </c>
      <c r="Y267" s="1485" t="str">
        <f t="shared" si="114"/>
        <v/>
      </c>
      <c r="Z267" s="1485" t="str">
        <f t="shared" si="114"/>
        <v/>
      </c>
      <c r="AA267" s="1485" t="str">
        <f t="shared" si="114"/>
        <v/>
      </c>
      <c r="AB267" s="1485" t="str">
        <f t="shared" si="114"/>
        <v/>
      </c>
      <c r="AC267" s="1485" t="str">
        <f t="shared" si="114"/>
        <v/>
      </c>
      <c r="AD267" s="1485" t="str">
        <f t="shared" si="114"/>
        <v/>
      </c>
      <c r="AE267" s="1485" t="str">
        <f t="shared" si="114"/>
        <v/>
      </c>
      <c r="AF267" s="1485" t="str">
        <f t="shared" si="114"/>
        <v/>
      </c>
      <c r="AG267" s="1485" t="str">
        <f t="shared" si="114"/>
        <v/>
      </c>
      <c r="AH267" s="1483" t="s">
        <v>2025</v>
      </c>
      <c r="AI267" s="1484">
        <f>+COUNTIF(C268:AG268,"夏休")+COUNTIF(C268:AG268,"冬休")+COUNTIF(C268:AG268,"中止")</f>
        <v>0</v>
      </c>
      <c r="AL267" s="1509"/>
    </row>
    <row r="268" spans="2:38" s="1486" customFormat="1" ht="13.5" customHeight="1">
      <c r="B268" s="3454" t="s">
        <v>1994</v>
      </c>
      <c r="C268" s="3456"/>
      <c r="D268" s="3451"/>
      <c r="E268" s="3451"/>
      <c r="F268" s="3451"/>
      <c r="G268" s="3451"/>
      <c r="H268" s="3451"/>
      <c r="I268" s="3451"/>
      <c r="J268" s="3451"/>
      <c r="K268" s="3451"/>
      <c r="L268" s="3451"/>
      <c r="M268" s="3451"/>
      <c r="N268" s="3451"/>
      <c r="O268" s="3451"/>
      <c r="P268" s="3451"/>
      <c r="Q268" s="3451"/>
      <c r="R268" s="3451"/>
      <c r="S268" s="3451"/>
      <c r="T268" s="3451"/>
      <c r="U268" s="3451"/>
      <c r="V268" s="3451"/>
      <c r="W268" s="3451"/>
      <c r="X268" s="3451"/>
      <c r="Y268" s="3451"/>
      <c r="Z268" s="3451"/>
      <c r="AA268" s="3451"/>
      <c r="AB268" s="3451"/>
      <c r="AC268" s="3451"/>
      <c r="AD268" s="3451"/>
      <c r="AE268" s="3451"/>
      <c r="AF268" s="3451"/>
      <c r="AG268" s="3478"/>
      <c r="AH268" s="1487" t="s">
        <v>847</v>
      </c>
      <c r="AI268" s="1488">
        <f>COUNT(C266:AG266)-AI267</f>
        <v>0</v>
      </c>
      <c r="AL268" s="1509"/>
    </row>
    <row r="269" spans="2:38" s="1486" customFormat="1" ht="13.5" customHeight="1">
      <c r="B269" s="3455"/>
      <c r="C269" s="3456"/>
      <c r="D269" s="3451"/>
      <c r="E269" s="3451"/>
      <c r="F269" s="3451"/>
      <c r="G269" s="3451"/>
      <c r="H269" s="3451"/>
      <c r="I269" s="3451"/>
      <c r="J269" s="3451"/>
      <c r="K269" s="3451"/>
      <c r="L269" s="3451"/>
      <c r="M269" s="3451"/>
      <c r="N269" s="3451"/>
      <c r="O269" s="3451"/>
      <c r="P269" s="3451"/>
      <c r="Q269" s="3451"/>
      <c r="R269" s="3451"/>
      <c r="S269" s="3451"/>
      <c r="T269" s="3451"/>
      <c r="U269" s="3451"/>
      <c r="V269" s="3451"/>
      <c r="W269" s="3451"/>
      <c r="X269" s="3451"/>
      <c r="Y269" s="3451"/>
      <c r="Z269" s="3451"/>
      <c r="AA269" s="3451"/>
      <c r="AB269" s="3451"/>
      <c r="AC269" s="3451"/>
      <c r="AD269" s="3451"/>
      <c r="AE269" s="3451"/>
      <c r="AF269" s="3451"/>
      <c r="AG269" s="3478"/>
      <c r="AH269" s="1487" t="s">
        <v>848</v>
      </c>
      <c r="AI269" s="1488">
        <f>+COUNTIF(C270:AG271,"休")</f>
        <v>0</v>
      </c>
      <c r="AJ269" s="1489" t="e">
        <f>IF(AI270&gt;0.285,"",IF(AI269&lt;AI266,"←計画日数が足りません",""))</f>
        <v>#DIV/0!</v>
      </c>
      <c r="AL269" s="1509"/>
    </row>
    <row r="270" spans="2:38" s="1486" customFormat="1" ht="13.5" customHeight="1">
      <c r="B270" s="3479" t="s">
        <v>841</v>
      </c>
      <c r="C270" s="3480"/>
      <c r="D270" s="3477"/>
      <c r="E270" s="3477"/>
      <c r="F270" s="3477"/>
      <c r="G270" s="3477"/>
      <c r="H270" s="3477"/>
      <c r="I270" s="3477"/>
      <c r="J270" s="3477"/>
      <c r="K270" s="3477"/>
      <c r="L270" s="3477"/>
      <c r="M270" s="3477"/>
      <c r="N270" s="3477"/>
      <c r="O270" s="3477"/>
      <c r="P270" s="3477"/>
      <c r="Q270" s="3477"/>
      <c r="R270" s="3477"/>
      <c r="S270" s="3477"/>
      <c r="T270" s="3477"/>
      <c r="U270" s="3477"/>
      <c r="V270" s="3477"/>
      <c r="W270" s="3477"/>
      <c r="X270" s="3477"/>
      <c r="Y270" s="3477"/>
      <c r="Z270" s="3477"/>
      <c r="AA270" s="3477"/>
      <c r="AB270" s="3477"/>
      <c r="AC270" s="3477"/>
      <c r="AD270" s="3477"/>
      <c r="AE270" s="3477"/>
      <c r="AF270" s="3477"/>
      <c r="AG270" s="3483"/>
      <c r="AH270" s="1487" t="s">
        <v>849</v>
      </c>
      <c r="AI270" s="1490" t="e">
        <f>+AI269/AI268</f>
        <v>#DIV/0!</v>
      </c>
      <c r="AL270" s="1509"/>
    </row>
    <row r="271" spans="2:38" s="1486" customFormat="1">
      <c r="B271" s="3479"/>
      <c r="C271" s="3480"/>
      <c r="D271" s="3477"/>
      <c r="E271" s="3477"/>
      <c r="F271" s="3477"/>
      <c r="G271" s="3477"/>
      <c r="H271" s="3477"/>
      <c r="I271" s="3477"/>
      <c r="J271" s="3477"/>
      <c r="K271" s="3477"/>
      <c r="L271" s="3477"/>
      <c r="M271" s="3477"/>
      <c r="N271" s="3477"/>
      <c r="O271" s="3477"/>
      <c r="P271" s="3477"/>
      <c r="Q271" s="3477"/>
      <c r="R271" s="3477"/>
      <c r="S271" s="3477"/>
      <c r="T271" s="3477"/>
      <c r="U271" s="3477"/>
      <c r="V271" s="3477"/>
      <c r="W271" s="3477"/>
      <c r="X271" s="3477"/>
      <c r="Y271" s="3477"/>
      <c r="Z271" s="3477"/>
      <c r="AA271" s="3477"/>
      <c r="AB271" s="3477"/>
      <c r="AC271" s="3477"/>
      <c r="AD271" s="3477"/>
      <c r="AE271" s="3477"/>
      <c r="AF271" s="3477"/>
      <c r="AG271" s="3483"/>
      <c r="AH271" s="1487" t="s">
        <v>838</v>
      </c>
      <c r="AI271" s="1488">
        <f>+COUNTA(C272:AG273)</f>
        <v>0</v>
      </c>
      <c r="AL271" s="1509"/>
    </row>
    <row r="272" spans="2:38" s="1486" customFormat="1">
      <c r="B272" s="3484" t="s">
        <v>843</v>
      </c>
      <c r="C272" s="3486"/>
      <c r="D272" s="3481"/>
      <c r="E272" s="3481"/>
      <c r="F272" s="3481"/>
      <c r="G272" s="3481"/>
      <c r="H272" s="3481"/>
      <c r="I272" s="3481"/>
      <c r="J272" s="3481"/>
      <c r="K272" s="3481"/>
      <c r="L272" s="3481"/>
      <c r="M272" s="3481"/>
      <c r="N272" s="3481"/>
      <c r="O272" s="3481"/>
      <c r="P272" s="3481"/>
      <c r="Q272" s="3481"/>
      <c r="R272" s="3481"/>
      <c r="S272" s="3481"/>
      <c r="T272" s="3481"/>
      <c r="U272" s="3481"/>
      <c r="V272" s="3481"/>
      <c r="W272" s="3481"/>
      <c r="X272" s="3481"/>
      <c r="Y272" s="3481"/>
      <c r="Z272" s="3481"/>
      <c r="AA272" s="3481"/>
      <c r="AB272" s="3481"/>
      <c r="AC272" s="3481"/>
      <c r="AD272" s="3481"/>
      <c r="AE272" s="3481"/>
      <c r="AF272" s="3481"/>
      <c r="AG272" s="3488"/>
      <c r="AH272" s="1491" t="s">
        <v>850</v>
      </c>
      <c r="AI272" s="1492" t="e">
        <f>+AI271/AI268</f>
        <v>#DIV/0!</v>
      </c>
      <c r="AL272" s="1474">
        <f>+COUNTIF(C270:AG271,"休")</f>
        <v>0</v>
      </c>
    </row>
    <row r="273" spans="2:38" s="1486" customFormat="1">
      <c r="B273" s="3485"/>
      <c r="C273" s="3487"/>
      <c r="D273" s="3482"/>
      <c r="E273" s="3482"/>
      <c r="F273" s="3482"/>
      <c r="G273" s="3482"/>
      <c r="H273" s="3482"/>
      <c r="I273" s="3482"/>
      <c r="J273" s="3482"/>
      <c r="K273" s="3482"/>
      <c r="L273" s="3482"/>
      <c r="M273" s="3482"/>
      <c r="N273" s="3482"/>
      <c r="O273" s="3482"/>
      <c r="P273" s="3482"/>
      <c r="Q273" s="3482"/>
      <c r="R273" s="3482"/>
      <c r="S273" s="3482"/>
      <c r="T273" s="3482"/>
      <c r="U273" s="3482"/>
      <c r="V273" s="3482"/>
      <c r="W273" s="3482"/>
      <c r="X273" s="3482"/>
      <c r="Y273" s="3482"/>
      <c r="Z273" s="3482"/>
      <c r="AA273" s="3482"/>
      <c r="AB273" s="3482"/>
      <c r="AC273" s="3482"/>
      <c r="AD273" s="3482"/>
      <c r="AE273" s="3482"/>
      <c r="AF273" s="3482"/>
      <c r="AG273" s="3489"/>
      <c r="AH273" s="1493" t="s">
        <v>1998</v>
      </c>
      <c r="AI273" s="1494" t="str">
        <f>IF(7&gt;AI268,"対象外",IF(AI271&gt;=AI266,"OK","NG"))</f>
        <v>対象外</v>
      </c>
      <c r="AJ273" s="1489" t="str">
        <f>IF(AI273="対象外","←７日間に満たない期間は達成判定の対象外",IF(AI273="NG","←月単位未達成","←月単位達成"))</f>
        <v>←７日間に満たない期間は達成判定の対象外</v>
      </c>
      <c r="AL273" s="1495" t="str">
        <f>IF(7&gt;AI268,"対象外",IF(AL272&gt;=AI266,"OK","NG"))</f>
        <v>対象外</v>
      </c>
    </row>
    <row r="274" spans="2:38" hidden="1">
      <c r="B274" s="1496" t="s">
        <v>2165</v>
      </c>
      <c r="C274" s="1497" t="e">
        <f t="shared" ref="C274:AG274" si="115">IF(AND(DAY(C266)&gt;=22,DAY(C266)&lt;=28,C267="土"),1,0)</f>
        <v>#VALUE!</v>
      </c>
      <c r="D274" s="1497" t="e">
        <f t="shared" si="115"/>
        <v>#VALUE!</v>
      </c>
      <c r="E274" s="1497" t="e">
        <f t="shared" si="115"/>
        <v>#VALUE!</v>
      </c>
      <c r="F274" s="1497" t="e">
        <f t="shared" si="115"/>
        <v>#VALUE!</v>
      </c>
      <c r="G274" s="1497" t="e">
        <f t="shared" si="115"/>
        <v>#VALUE!</v>
      </c>
      <c r="H274" s="1497" t="e">
        <f t="shared" si="115"/>
        <v>#VALUE!</v>
      </c>
      <c r="I274" s="1497" t="e">
        <f t="shared" si="115"/>
        <v>#VALUE!</v>
      </c>
      <c r="J274" s="1497" t="e">
        <f t="shared" si="115"/>
        <v>#VALUE!</v>
      </c>
      <c r="K274" s="1497" t="e">
        <f t="shared" si="115"/>
        <v>#VALUE!</v>
      </c>
      <c r="L274" s="1497" t="e">
        <f t="shared" si="115"/>
        <v>#VALUE!</v>
      </c>
      <c r="M274" s="1497" t="e">
        <f t="shared" si="115"/>
        <v>#VALUE!</v>
      </c>
      <c r="N274" s="1497" t="e">
        <f t="shared" si="115"/>
        <v>#VALUE!</v>
      </c>
      <c r="O274" s="1497" t="e">
        <f t="shared" si="115"/>
        <v>#VALUE!</v>
      </c>
      <c r="P274" s="1497" t="e">
        <f t="shared" si="115"/>
        <v>#VALUE!</v>
      </c>
      <c r="Q274" s="1497" t="e">
        <f t="shared" si="115"/>
        <v>#VALUE!</v>
      </c>
      <c r="R274" s="1497" t="e">
        <f t="shared" si="115"/>
        <v>#VALUE!</v>
      </c>
      <c r="S274" s="1497" t="e">
        <f t="shared" si="115"/>
        <v>#VALUE!</v>
      </c>
      <c r="T274" s="1497" t="e">
        <f t="shared" si="115"/>
        <v>#VALUE!</v>
      </c>
      <c r="U274" s="1497" t="e">
        <f t="shared" si="115"/>
        <v>#VALUE!</v>
      </c>
      <c r="V274" s="1497" t="e">
        <f t="shared" si="115"/>
        <v>#VALUE!</v>
      </c>
      <c r="W274" s="1497" t="e">
        <f t="shared" si="115"/>
        <v>#VALUE!</v>
      </c>
      <c r="X274" s="1497" t="e">
        <f t="shared" si="115"/>
        <v>#VALUE!</v>
      </c>
      <c r="Y274" s="1497" t="e">
        <f t="shared" si="115"/>
        <v>#VALUE!</v>
      </c>
      <c r="Z274" s="1497" t="e">
        <f t="shared" si="115"/>
        <v>#VALUE!</v>
      </c>
      <c r="AA274" s="1497" t="e">
        <f t="shared" si="115"/>
        <v>#VALUE!</v>
      </c>
      <c r="AB274" s="1497" t="e">
        <f t="shared" si="115"/>
        <v>#VALUE!</v>
      </c>
      <c r="AC274" s="1497" t="e">
        <f t="shared" si="115"/>
        <v>#VALUE!</v>
      </c>
      <c r="AD274" s="1497" t="e">
        <f t="shared" si="115"/>
        <v>#VALUE!</v>
      </c>
      <c r="AE274" s="1497" t="e">
        <f t="shared" si="115"/>
        <v>#VALUE!</v>
      </c>
      <c r="AF274" s="1497" t="e">
        <f t="shared" si="115"/>
        <v>#VALUE!</v>
      </c>
      <c r="AG274" s="1497" t="e">
        <f t="shared" si="115"/>
        <v>#VALUE!</v>
      </c>
      <c r="AH274" s="1498" t="s">
        <v>2026</v>
      </c>
      <c r="AI274" s="1499">
        <f>_xlfn.AGGREGATE(9,6,C274:AG274)</f>
        <v>0</v>
      </c>
      <c r="AJ274" s="1489"/>
    </row>
    <row r="275" spans="2:38" hidden="1">
      <c r="B275" s="1496" t="s">
        <v>2166</v>
      </c>
      <c r="C275" s="1500" t="e">
        <f t="shared" ref="C275:AG275" si="116">IF(AND(DAY(C266)&gt;=22,DAY(C266)&lt;=28,C267="土",OR(C272="休",C272="雨")),1,0)</f>
        <v>#VALUE!</v>
      </c>
      <c r="D275" s="1500" t="e">
        <f t="shared" si="116"/>
        <v>#VALUE!</v>
      </c>
      <c r="E275" s="1500" t="e">
        <f t="shared" si="116"/>
        <v>#VALUE!</v>
      </c>
      <c r="F275" s="1500" t="e">
        <f t="shared" si="116"/>
        <v>#VALUE!</v>
      </c>
      <c r="G275" s="1500" t="e">
        <f t="shared" si="116"/>
        <v>#VALUE!</v>
      </c>
      <c r="H275" s="1500" t="e">
        <f t="shared" si="116"/>
        <v>#VALUE!</v>
      </c>
      <c r="I275" s="1500" t="e">
        <f t="shared" si="116"/>
        <v>#VALUE!</v>
      </c>
      <c r="J275" s="1500" t="e">
        <f t="shared" si="116"/>
        <v>#VALUE!</v>
      </c>
      <c r="K275" s="1500" t="e">
        <f t="shared" si="116"/>
        <v>#VALUE!</v>
      </c>
      <c r="L275" s="1500" t="e">
        <f t="shared" si="116"/>
        <v>#VALUE!</v>
      </c>
      <c r="M275" s="1500" t="e">
        <f t="shared" si="116"/>
        <v>#VALUE!</v>
      </c>
      <c r="N275" s="1500" t="e">
        <f t="shared" si="116"/>
        <v>#VALUE!</v>
      </c>
      <c r="O275" s="1500" t="e">
        <f t="shared" si="116"/>
        <v>#VALUE!</v>
      </c>
      <c r="P275" s="1500" t="e">
        <f t="shared" si="116"/>
        <v>#VALUE!</v>
      </c>
      <c r="Q275" s="1500" t="e">
        <f t="shared" si="116"/>
        <v>#VALUE!</v>
      </c>
      <c r="R275" s="1500" t="e">
        <f t="shared" si="116"/>
        <v>#VALUE!</v>
      </c>
      <c r="S275" s="1500" t="e">
        <f t="shared" si="116"/>
        <v>#VALUE!</v>
      </c>
      <c r="T275" s="1500" t="e">
        <f t="shared" si="116"/>
        <v>#VALUE!</v>
      </c>
      <c r="U275" s="1500" t="e">
        <f t="shared" si="116"/>
        <v>#VALUE!</v>
      </c>
      <c r="V275" s="1500" t="e">
        <f t="shared" si="116"/>
        <v>#VALUE!</v>
      </c>
      <c r="W275" s="1500" t="e">
        <f t="shared" si="116"/>
        <v>#VALUE!</v>
      </c>
      <c r="X275" s="1500" t="e">
        <f t="shared" si="116"/>
        <v>#VALUE!</v>
      </c>
      <c r="Y275" s="1500" t="e">
        <f t="shared" si="116"/>
        <v>#VALUE!</v>
      </c>
      <c r="Z275" s="1500" t="e">
        <f t="shared" si="116"/>
        <v>#VALUE!</v>
      </c>
      <c r="AA275" s="1500" t="e">
        <f t="shared" si="116"/>
        <v>#VALUE!</v>
      </c>
      <c r="AB275" s="1500" t="e">
        <f t="shared" si="116"/>
        <v>#VALUE!</v>
      </c>
      <c r="AC275" s="1500" t="e">
        <f t="shared" si="116"/>
        <v>#VALUE!</v>
      </c>
      <c r="AD275" s="1500" t="e">
        <f t="shared" si="116"/>
        <v>#VALUE!</v>
      </c>
      <c r="AE275" s="1500" t="e">
        <f t="shared" si="116"/>
        <v>#VALUE!</v>
      </c>
      <c r="AF275" s="1500" t="e">
        <f t="shared" si="116"/>
        <v>#VALUE!</v>
      </c>
      <c r="AG275" s="1500" t="e">
        <f t="shared" si="116"/>
        <v>#VALUE!</v>
      </c>
      <c r="AH275" s="1501" t="s">
        <v>2027</v>
      </c>
      <c r="AI275" s="1499">
        <f>_xlfn.AGGREGATE(9,6,C275:AG275)</f>
        <v>0</v>
      </c>
      <c r="AJ275" s="1489"/>
    </row>
    <row r="276" spans="2:38" hidden="1">
      <c r="B276" s="1496" t="s">
        <v>2167</v>
      </c>
      <c r="C276" s="1497" t="e">
        <f>IF(AND(DAY(C266)&gt;=8,DAY(C266)&lt;=14,C267="土"),1,0)</f>
        <v>#VALUE!</v>
      </c>
      <c r="D276" s="1497" t="e">
        <f>IF(AND(DAY(D266)&gt;=8,DAY(D266)&lt;=14,D267="土"),1,0)</f>
        <v>#VALUE!</v>
      </c>
      <c r="E276" s="1497" t="e">
        <f t="shared" ref="E276:AG276" si="117">IF(AND(DAY(E266)&gt;=8,DAY(E266)&lt;=14,E267="土"),1,0)</f>
        <v>#VALUE!</v>
      </c>
      <c r="F276" s="1497" t="e">
        <f t="shared" si="117"/>
        <v>#VALUE!</v>
      </c>
      <c r="G276" s="1497" t="e">
        <f t="shared" si="117"/>
        <v>#VALUE!</v>
      </c>
      <c r="H276" s="1497" t="e">
        <f t="shared" si="117"/>
        <v>#VALUE!</v>
      </c>
      <c r="I276" s="1497" t="e">
        <f t="shared" si="117"/>
        <v>#VALUE!</v>
      </c>
      <c r="J276" s="1497" t="e">
        <f t="shared" si="117"/>
        <v>#VALUE!</v>
      </c>
      <c r="K276" s="1497" t="e">
        <f t="shared" si="117"/>
        <v>#VALUE!</v>
      </c>
      <c r="L276" s="1497" t="e">
        <f t="shared" si="117"/>
        <v>#VALUE!</v>
      </c>
      <c r="M276" s="1497" t="e">
        <f t="shared" si="117"/>
        <v>#VALUE!</v>
      </c>
      <c r="N276" s="1497" t="e">
        <f t="shared" si="117"/>
        <v>#VALUE!</v>
      </c>
      <c r="O276" s="1497" t="e">
        <f t="shared" si="117"/>
        <v>#VALUE!</v>
      </c>
      <c r="P276" s="1497" t="e">
        <f t="shared" si="117"/>
        <v>#VALUE!</v>
      </c>
      <c r="Q276" s="1497" t="e">
        <f t="shared" si="117"/>
        <v>#VALUE!</v>
      </c>
      <c r="R276" s="1497" t="e">
        <f t="shared" si="117"/>
        <v>#VALUE!</v>
      </c>
      <c r="S276" s="1497" t="e">
        <f t="shared" si="117"/>
        <v>#VALUE!</v>
      </c>
      <c r="T276" s="1497" t="e">
        <f t="shared" si="117"/>
        <v>#VALUE!</v>
      </c>
      <c r="U276" s="1497" t="e">
        <f t="shared" si="117"/>
        <v>#VALUE!</v>
      </c>
      <c r="V276" s="1497" t="e">
        <f t="shared" si="117"/>
        <v>#VALUE!</v>
      </c>
      <c r="W276" s="1497" t="e">
        <f t="shared" si="117"/>
        <v>#VALUE!</v>
      </c>
      <c r="X276" s="1497" t="e">
        <f t="shared" si="117"/>
        <v>#VALUE!</v>
      </c>
      <c r="Y276" s="1497" t="e">
        <f t="shared" si="117"/>
        <v>#VALUE!</v>
      </c>
      <c r="Z276" s="1497" t="e">
        <f t="shared" si="117"/>
        <v>#VALUE!</v>
      </c>
      <c r="AA276" s="1497" t="e">
        <f t="shared" si="117"/>
        <v>#VALUE!</v>
      </c>
      <c r="AB276" s="1497" t="e">
        <f t="shared" si="117"/>
        <v>#VALUE!</v>
      </c>
      <c r="AC276" s="1497" t="e">
        <f t="shared" si="117"/>
        <v>#VALUE!</v>
      </c>
      <c r="AD276" s="1497" t="e">
        <f t="shared" si="117"/>
        <v>#VALUE!</v>
      </c>
      <c r="AE276" s="1497" t="e">
        <f t="shared" si="117"/>
        <v>#VALUE!</v>
      </c>
      <c r="AF276" s="1497" t="e">
        <f t="shared" si="117"/>
        <v>#VALUE!</v>
      </c>
      <c r="AG276" s="1497" t="e">
        <f t="shared" si="117"/>
        <v>#VALUE!</v>
      </c>
      <c r="AH276" s="1498" t="s">
        <v>2026</v>
      </c>
      <c r="AI276" s="1499">
        <f>_xlfn.AGGREGATE(9,6,C276:AG276)</f>
        <v>0</v>
      </c>
      <c r="AJ276" s="1489"/>
    </row>
    <row r="277" spans="2:38" hidden="1">
      <c r="B277" s="1496" t="s">
        <v>2168</v>
      </c>
      <c r="C277" s="1500" t="e">
        <f>IF(AND(DAY(C266)&gt;=8,DAY(C266)&lt;=14,C267="土",OR(C272="休",C272="雨")),1,0)</f>
        <v>#VALUE!</v>
      </c>
      <c r="D277" s="1500" t="e">
        <f>IF(AND(DAY(D266)&gt;=8,DAY(D266)&lt;=14,D267="土",OR(D272="休",D272="雨")),1,0)</f>
        <v>#VALUE!</v>
      </c>
      <c r="E277" s="1500" t="e">
        <f t="shared" ref="E277:AG277" si="118">IF(AND(DAY(E266)&gt;=8,DAY(E266)&lt;=14,E267="土",OR(E272="休",E272="雨")),1,0)</f>
        <v>#VALUE!</v>
      </c>
      <c r="F277" s="1500" t="e">
        <f t="shared" si="118"/>
        <v>#VALUE!</v>
      </c>
      <c r="G277" s="1500" t="e">
        <f t="shared" si="118"/>
        <v>#VALUE!</v>
      </c>
      <c r="H277" s="1500" t="e">
        <f t="shared" si="118"/>
        <v>#VALUE!</v>
      </c>
      <c r="I277" s="1500" t="e">
        <f t="shared" si="118"/>
        <v>#VALUE!</v>
      </c>
      <c r="J277" s="1500" t="e">
        <f t="shared" si="118"/>
        <v>#VALUE!</v>
      </c>
      <c r="K277" s="1500" t="e">
        <f t="shared" si="118"/>
        <v>#VALUE!</v>
      </c>
      <c r="L277" s="1500" t="e">
        <f t="shared" si="118"/>
        <v>#VALUE!</v>
      </c>
      <c r="M277" s="1500" t="e">
        <f t="shared" si="118"/>
        <v>#VALUE!</v>
      </c>
      <c r="N277" s="1500" t="e">
        <f t="shared" si="118"/>
        <v>#VALUE!</v>
      </c>
      <c r="O277" s="1500" t="e">
        <f t="shared" si="118"/>
        <v>#VALUE!</v>
      </c>
      <c r="P277" s="1500" t="e">
        <f t="shared" si="118"/>
        <v>#VALUE!</v>
      </c>
      <c r="Q277" s="1500" t="e">
        <f t="shared" si="118"/>
        <v>#VALUE!</v>
      </c>
      <c r="R277" s="1500" t="e">
        <f t="shared" si="118"/>
        <v>#VALUE!</v>
      </c>
      <c r="S277" s="1500" t="e">
        <f t="shared" si="118"/>
        <v>#VALUE!</v>
      </c>
      <c r="T277" s="1500" t="e">
        <f t="shared" si="118"/>
        <v>#VALUE!</v>
      </c>
      <c r="U277" s="1500" t="e">
        <f t="shared" si="118"/>
        <v>#VALUE!</v>
      </c>
      <c r="V277" s="1500" t="e">
        <f t="shared" si="118"/>
        <v>#VALUE!</v>
      </c>
      <c r="W277" s="1500" t="e">
        <f t="shared" si="118"/>
        <v>#VALUE!</v>
      </c>
      <c r="X277" s="1500" t="e">
        <f t="shared" si="118"/>
        <v>#VALUE!</v>
      </c>
      <c r="Y277" s="1500" t="e">
        <f t="shared" si="118"/>
        <v>#VALUE!</v>
      </c>
      <c r="Z277" s="1500" t="e">
        <f t="shared" si="118"/>
        <v>#VALUE!</v>
      </c>
      <c r="AA277" s="1500" t="e">
        <f t="shared" si="118"/>
        <v>#VALUE!</v>
      </c>
      <c r="AB277" s="1500" t="e">
        <f t="shared" si="118"/>
        <v>#VALUE!</v>
      </c>
      <c r="AC277" s="1500" t="e">
        <f t="shared" si="118"/>
        <v>#VALUE!</v>
      </c>
      <c r="AD277" s="1500" t="e">
        <f t="shared" si="118"/>
        <v>#VALUE!</v>
      </c>
      <c r="AE277" s="1500" t="e">
        <f t="shared" si="118"/>
        <v>#VALUE!</v>
      </c>
      <c r="AF277" s="1500" t="e">
        <f t="shared" si="118"/>
        <v>#VALUE!</v>
      </c>
      <c r="AG277" s="1500" t="e">
        <f t="shared" si="118"/>
        <v>#VALUE!</v>
      </c>
      <c r="AH277" s="1501" t="s">
        <v>2027</v>
      </c>
      <c r="AI277" s="1499">
        <f>_xlfn.AGGREGATE(9,6,C277:AG277)</f>
        <v>0</v>
      </c>
      <c r="AJ277" s="1489"/>
    </row>
    <row r="278" spans="2:38" s="1486" customFormat="1">
      <c r="B278" s="1510"/>
      <c r="C278" s="1510"/>
      <c r="D278" s="1510"/>
      <c r="E278" s="1510"/>
      <c r="F278" s="1510"/>
      <c r="G278" s="1510"/>
      <c r="H278" s="1510"/>
      <c r="I278" s="1510"/>
      <c r="J278" s="1510"/>
      <c r="K278" s="1510"/>
      <c r="L278" s="1510"/>
      <c r="M278" s="1510"/>
      <c r="N278" s="1510"/>
      <c r="O278" s="1510"/>
      <c r="P278" s="1510"/>
      <c r="Q278" s="1510"/>
      <c r="R278" s="1510"/>
      <c r="S278" s="1510"/>
      <c r="T278" s="1510"/>
      <c r="U278" s="1510"/>
      <c r="V278" s="1510"/>
      <c r="W278" s="1510"/>
      <c r="X278" s="1510"/>
      <c r="Y278" s="1510"/>
      <c r="Z278" s="1510"/>
      <c r="AA278" s="1510"/>
      <c r="AB278" s="1510"/>
      <c r="AC278" s="1510"/>
      <c r="AD278" s="1510"/>
      <c r="AE278" s="1510"/>
      <c r="AF278" s="1510"/>
      <c r="AG278" s="1510"/>
      <c r="AI278" s="1510"/>
      <c r="AL278" s="1509"/>
    </row>
    <row r="279" spans="2:38" hidden="1">
      <c r="C279" s="1453" t="e">
        <f>YEAR(C282)</f>
        <v>#VALUE!</v>
      </c>
      <c r="D279" s="1453" t="e">
        <f>MONTH(C282)</f>
        <v>#VALUE!</v>
      </c>
    </row>
    <row r="280" spans="2:38">
      <c r="B280" s="1458" t="s">
        <v>1986</v>
      </c>
      <c r="C280" s="3490" t="e">
        <f>C282</f>
        <v>#VALUE!</v>
      </c>
      <c r="D280" s="3452"/>
      <c r="E280" s="3452"/>
      <c r="F280" s="3452"/>
      <c r="G280" s="3452"/>
      <c r="H280" s="3452"/>
      <c r="I280" s="3452"/>
      <c r="J280" s="3452"/>
      <c r="K280" s="3452"/>
      <c r="L280" s="3452"/>
      <c r="M280" s="3452"/>
      <c r="N280" s="3452"/>
      <c r="O280" s="3452"/>
      <c r="P280" s="3452"/>
      <c r="Q280" s="3452"/>
      <c r="R280" s="3452"/>
      <c r="S280" s="3452"/>
      <c r="T280" s="3452"/>
      <c r="U280" s="3452"/>
      <c r="V280" s="3452"/>
      <c r="W280" s="3452"/>
      <c r="X280" s="3452"/>
      <c r="Y280" s="3452"/>
      <c r="Z280" s="3452"/>
      <c r="AA280" s="3452"/>
      <c r="AB280" s="3452"/>
      <c r="AC280" s="3452"/>
      <c r="AD280" s="3452"/>
      <c r="AE280" s="3452"/>
      <c r="AF280" s="3452"/>
      <c r="AG280" s="3452"/>
      <c r="AH280" s="3452"/>
      <c r="AI280" s="3453"/>
    </row>
    <row r="281" spans="2:38" hidden="1">
      <c r="B281" s="1503"/>
      <c r="C281" s="1482" t="e">
        <f>DATE($C279,$D279,1)</f>
        <v>#VALUE!</v>
      </c>
      <c r="D281" s="1482" t="e">
        <f t="shared" ref="D281:AG281" si="119">C281+1</f>
        <v>#VALUE!</v>
      </c>
      <c r="E281" s="1482" t="e">
        <f t="shared" si="119"/>
        <v>#VALUE!</v>
      </c>
      <c r="F281" s="1482" t="e">
        <f t="shared" si="119"/>
        <v>#VALUE!</v>
      </c>
      <c r="G281" s="1482" t="e">
        <f t="shared" si="119"/>
        <v>#VALUE!</v>
      </c>
      <c r="H281" s="1482" t="e">
        <f t="shared" si="119"/>
        <v>#VALUE!</v>
      </c>
      <c r="I281" s="1482" t="e">
        <f t="shared" si="119"/>
        <v>#VALUE!</v>
      </c>
      <c r="J281" s="1482" t="e">
        <f t="shared" si="119"/>
        <v>#VALUE!</v>
      </c>
      <c r="K281" s="1482" t="e">
        <f t="shared" si="119"/>
        <v>#VALUE!</v>
      </c>
      <c r="L281" s="1482" t="e">
        <f t="shared" si="119"/>
        <v>#VALUE!</v>
      </c>
      <c r="M281" s="1482" t="e">
        <f t="shared" si="119"/>
        <v>#VALUE!</v>
      </c>
      <c r="N281" s="1482" t="e">
        <f t="shared" si="119"/>
        <v>#VALUE!</v>
      </c>
      <c r="O281" s="1482" t="e">
        <f t="shared" si="119"/>
        <v>#VALUE!</v>
      </c>
      <c r="P281" s="1482" t="e">
        <f t="shared" si="119"/>
        <v>#VALUE!</v>
      </c>
      <c r="Q281" s="1482" t="e">
        <f t="shared" si="119"/>
        <v>#VALUE!</v>
      </c>
      <c r="R281" s="1482" t="e">
        <f t="shared" si="119"/>
        <v>#VALUE!</v>
      </c>
      <c r="S281" s="1482" t="e">
        <f t="shared" si="119"/>
        <v>#VALUE!</v>
      </c>
      <c r="T281" s="1482" t="e">
        <f t="shared" si="119"/>
        <v>#VALUE!</v>
      </c>
      <c r="U281" s="1482" t="e">
        <f t="shared" si="119"/>
        <v>#VALUE!</v>
      </c>
      <c r="V281" s="1482" t="e">
        <f t="shared" si="119"/>
        <v>#VALUE!</v>
      </c>
      <c r="W281" s="1482" t="e">
        <f t="shared" si="119"/>
        <v>#VALUE!</v>
      </c>
      <c r="X281" s="1482" t="e">
        <f t="shared" si="119"/>
        <v>#VALUE!</v>
      </c>
      <c r="Y281" s="1482" t="e">
        <f t="shared" si="119"/>
        <v>#VALUE!</v>
      </c>
      <c r="Z281" s="1482" t="e">
        <f t="shared" si="119"/>
        <v>#VALUE!</v>
      </c>
      <c r="AA281" s="1482" t="e">
        <f t="shared" si="119"/>
        <v>#VALUE!</v>
      </c>
      <c r="AB281" s="1482" t="e">
        <f t="shared" si="119"/>
        <v>#VALUE!</v>
      </c>
      <c r="AC281" s="1482" t="e">
        <f t="shared" si="119"/>
        <v>#VALUE!</v>
      </c>
      <c r="AD281" s="1482" t="e">
        <f t="shared" si="119"/>
        <v>#VALUE!</v>
      </c>
      <c r="AE281" s="1482" t="e">
        <f t="shared" si="119"/>
        <v>#VALUE!</v>
      </c>
      <c r="AF281" s="1482" t="e">
        <f t="shared" si="119"/>
        <v>#VALUE!</v>
      </c>
      <c r="AG281" s="1482" t="e">
        <f t="shared" si="119"/>
        <v>#VALUE!</v>
      </c>
      <c r="AH281" s="1504"/>
      <c r="AI281" s="1505"/>
    </row>
    <row r="282" spans="2:38">
      <c r="B282" s="1506" t="s">
        <v>1990</v>
      </c>
      <c r="C282" s="1507" t="e">
        <f>IF(EDATE(C265,1)&gt;$G$5,"",EDATE(C265,1))</f>
        <v>#VALUE!</v>
      </c>
      <c r="D282" s="1482" t="e">
        <f t="shared" ref="D282:AG282" si="120">IF(D281&gt;$G$5,"",IF(C282=EOMONTH(DATE($C279,$D279,1),0),"",IF(C282="","",C282+1)))</f>
        <v>#VALUE!</v>
      </c>
      <c r="E282" s="1482" t="e">
        <f t="shared" si="120"/>
        <v>#VALUE!</v>
      </c>
      <c r="F282" s="1482" t="e">
        <f t="shared" si="120"/>
        <v>#VALUE!</v>
      </c>
      <c r="G282" s="1482" t="e">
        <f t="shared" si="120"/>
        <v>#VALUE!</v>
      </c>
      <c r="H282" s="1482" t="e">
        <f t="shared" si="120"/>
        <v>#VALUE!</v>
      </c>
      <c r="I282" s="1482" t="e">
        <f t="shared" si="120"/>
        <v>#VALUE!</v>
      </c>
      <c r="J282" s="1482" t="e">
        <f t="shared" si="120"/>
        <v>#VALUE!</v>
      </c>
      <c r="K282" s="1482" t="e">
        <f t="shared" si="120"/>
        <v>#VALUE!</v>
      </c>
      <c r="L282" s="1482" t="e">
        <f t="shared" si="120"/>
        <v>#VALUE!</v>
      </c>
      <c r="M282" s="1482" t="e">
        <f t="shared" si="120"/>
        <v>#VALUE!</v>
      </c>
      <c r="N282" s="1482" t="e">
        <f t="shared" si="120"/>
        <v>#VALUE!</v>
      </c>
      <c r="O282" s="1482" t="e">
        <f t="shared" si="120"/>
        <v>#VALUE!</v>
      </c>
      <c r="P282" s="1482" t="e">
        <f t="shared" si="120"/>
        <v>#VALUE!</v>
      </c>
      <c r="Q282" s="1482" t="e">
        <f t="shared" si="120"/>
        <v>#VALUE!</v>
      </c>
      <c r="R282" s="1482" t="e">
        <f t="shared" si="120"/>
        <v>#VALUE!</v>
      </c>
      <c r="S282" s="1482" t="e">
        <f t="shared" si="120"/>
        <v>#VALUE!</v>
      </c>
      <c r="T282" s="1482" t="e">
        <f t="shared" si="120"/>
        <v>#VALUE!</v>
      </c>
      <c r="U282" s="1482" t="e">
        <f t="shared" si="120"/>
        <v>#VALUE!</v>
      </c>
      <c r="V282" s="1482" t="e">
        <f t="shared" si="120"/>
        <v>#VALUE!</v>
      </c>
      <c r="W282" s="1482" t="e">
        <f t="shared" si="120"/>
        <v>#VALUE!</v>
      </c>
      <c r="X282" s="1482" t="e">
        <f t="shared" si="120"/>
        <v>#VALUE!</v>
      </c>
      <c r="Y282" s="1482" t="e">
        <f t="shared" si="120"/>
        <v>#VALUE!</v>
      </c>
      <c r="Z282" s="1482" t="e">
        <f t="shared" si="120"/>
        <v>#VALUE!</v>
      </c>
      <c r="AA282" s="1482" t="e">
        <f t="shared" si="120"/>
        <v>#VALUE!</v>
      </c>
      <c r="AB282" s="1482" t="e">
        <f t="shared" si="120"/>
        <v>#VALUE!</v>
      </c>
      <c r="AC282" s="1482" t="e">
        <f t="shared" si="120"/>
        <v>#VALUE!</v>
      </c>
      <c r="AD282" s="1482" t="e">
        <f t="shared" si="120"/>
        <v>#VALUE!</v>
      </c>
      <c r="AE282" s="1482" t="e">
        <f t="shared" si="120"/>
        <v>#VALUE!</v>
      </c>
      <c r="AF282" s="1482" t="e">
        <f t="shared" si="120"/>
        <v>#VALUE!</v>
      </c>
      <c r="AG282" s="1482" t="e">
        <f t="shared" si="120"/>
        <v>#VALUE!</v>
      </c>
      <c r="AH282" s="1483" t="s">
        <v>2024</v>
      </c>
      <c r="AI282" s="1484">
        <f>+COUNTIFS(C283:AG283,"土",C284:AG284,"")+COUNTIFS(C283:AG283,"日",C284:AG284,"")</f>
        <v>0</v>
      </c>
    </row>
    <row r="283" spans="2:38" s="1486" customFormat="1">
      <c r="B283" s="1508" t="s">
        <v>846</v>
      </c>
      <c r="C283" s="1485" t="str">
        <f>IFERROR(TEXT(WEEKDAY(+C282),"aaa"),"")</f>
        <v/>
      </c>
      <c r="D283" s="1485" t="str">
        <f t="shared" ref="D283:AG283" si="121">IFERROR(TEXT(WEEKDAY(+D282),"aaa"),"")</f>
        <v/>
      </c>
      <c r="E283" s="1485" t="str">
        <f t="shared" si="121"/>
        <v/>
      </c>
      <c r="F283" s="1485" t="str">
        <f t="shared" si="121"/>
        <v/>
      </c>
      <c r="G283" s="1485" t="str">
        <f t="shared" si="121"/>
        <v/>
      </c>
      <c r="H283" s="1485" t="str">
        <f t="shared" si="121"/>
        <v/>
      </c>
      <c r="I283" s="1485" t="str">
        <f t="shared" si="121"/>
        <v/>
      </c>
      <c r="J283" s="1485" t="str">
        <f t="shared" si="121"/>
        <v/>
      </c>
      <c r="K283" s="1485" t="str">
        <f t="shared" si="121"/>
        <v/>
      </c>
      <c r="L283" s="1485" t="str">
        <f t="shared" si="121"/>
        <v/>
      </c>
      <c r="M283" s="1485" t="str">
        <f t="shared" si="121"/>
        <v/>
      </c>
      <c r="N283" s="1485" t="str">
        <f t="shared" si="121"/>
        <v/>
      </c>
      <c r="O283" s="1485" t="str">
        <f t="shared" si="121"/>
        <v/>
      </c>
      <c r="P283" s="1485" t="str">
        <f t="shared" si="121"/>
        <v/>
      </c>
      <c r="Q283" s="1485" t="str">
        <f t="shared" si="121"/>
        <v/>
      </c>
      <c r="R283" s="1485" t="str">
        <f t="shared" si="121"/>
        <v/>
      </c>
      <c r="S283" s="1485" t="str">
        <f t="shared" si="121"/>
        <v/>
      </c>
      <c r="T283" s="1485" t="str">
        <f t="shared" si="121"/>
        <v/>
      </c>
      <c r="U283" s="1485" t="str">
        <f t="shared" si="121"/>
        <v/>
      </c>
      <c r="V283" s="1485" t="str">
        <f t="shared" si="121"/>
        <v/>
      </c>
      <c r="W283" s="1485" t="str">
        <f t="shared" si="121"/>
        <v/>
      </c>
      <c r="X283" s="1485" t="str">
        <f t="shared" si="121"/>
        <v/>
      </c>
      <c r="Y283" s="1485" t="str">
        <f t="shared" si="121"/>
        <v/>
      </c>
      <c r="Z283" s="1485" t="str">
        <f t="shared" si="121"/>
        <v/>
      </c>
      <c r="AA283" s="1485" t="str">
        <f t="shared" si="121"/>
        <v/>
      </c>
      <c r="AB283" s="1485" t="str">
        <f t="shared" si="121"/>
        <v/>
      </c>
      <c r="AC283" s="1485" t="str">
        <f t="shared" si="121"/>
        <v/>
      </c>
      <c r="AD283" s="1485" t="str">
        <f t="shared" si="121"/>
        <v/>
      </c>
      <c r="AE283" s="1485" t="str">
        <f t="shared" si="121"/>
        <v/>
      </c>
      <c r="AF283" s="1485" t="str">
        <f t="shared" si="121"/>
        <v/>
      </c>
      <c r="AG283" s="1485" t="str">
        <f t="shared" si="121"/>
        <v/>
      </c>
      <c r="AH283" s="1483" t="s">
        <v>2025</v>
      </c>
      <c r="AI283" s="1484">
        <f>+COUNTIF(C284:AG284,"夏休")+COUNTIF(C284:AG284,"冬休")+COUNTIF(C284:AG284,"中止")</f>
        <v>0</v>
      </c>
      <c r="AL283" s="1509"/>
    </row>
    <row r="284" spans="2:38" s="1486" customFormat="1" ht="13.5" customHeight="1">
      <c r="B284" s="3454" t="s">
        <v>1994</v>
      </c>
      <c r="C284" s="3456"/>
      <c r="D284" s="3451"/>
      <c r="E284" s="3451"/>
      <c r="F284" s="3451"/>
      <c r="G284" s="3451"/>
      <c r="H284" s="3451"/>
      <c r="I284" s="3451"/>
      <c r="J284" s="3451"/>
      <c r="K284" s="3451"/>
      <c r="L284" s="3451"/>
      <c r="M284" s="3451"/>
      <c r="N284" s="3451"/>
      <c r="O284" s="3451"/>
      <c r="P284" s="3451"/>
      <c r="Q284" s="3451"/>
      <c r="R284" s="3451"/>
      <c r="S284" s="3451"/>
      <c r="T284" s="3451"/>
      <c r="U284" s="3451"/>
      <c r="V284" s="3451"/>
      <c r="W284" s="3451"/>
      <c r="X284" s="3451"/>
      <c r="Y284" s="3451"/>
      <c r="Z284" s="3451"/>
      <c r="AA284" s="3451"/>
      <c r="AB284" s="3451"/>
      <c r="AC284" s="3451"/>
      <c r="AD284" s="3451"/>
      <c r="AE284" s="3451"/>
      <c r="AF284" s="3451"/>
      <c r="AG284" s="3478"/>
      <c r="AH284" s="1487" t="s">
        <v>847</v>
      </c>
      <c r="AI284" s="1488">
        <f>COUNT(C282:AG282)-AI283</f>
        <v>0</v>
      </c>
      <c r="AL284" s="1509"/>
    </row>
    <row r="285" spans="2:38" s="1486" customFormat="1" ht="13.5" customHeight="1">
      <c r="B285" s="3455"/>
      <c r="C285" s="3456"/>
      <c r="D285" s="3451"/>
      <c r="E285" s="3451"/>
      <c r="F285" s="3451"/>
      <c r="G285" s="3451"/>
      <c r="H285" s="3451"/>
      <c r="I285" s="3451"/>
      <c r="J285" s="3451"/>
      <c r="K285" s="3451"/>
      <c r="L285" s="3451"/>
      <c r="M285" s="3451"/>
      <c r="N285" s="3451"/>
      <c r="O285" s="3451"/>
      <c r="P285" s="3451"/>
      <c r="Q285" s="3451"/>
      <c r="R285" s="3451"/>
      <c r="S285" s="3451"/>
      <c r="T285" s="3451"/>
      <c r="U285" s="3451"/>
      <c r="V285" s="3451"/>
      <c r="W285" s="3451"/>
      <c r="X285" s="3451"/>
      <c r="Y285" s="3451"/>
      <c r="Z285" s="3451"/>
      <c r="AA285" s="3451"/>
      <c r="AB285" s="3451"/>
      <c r="AC285" s="3451"/>
      <c r="AD285" s="3451"/>
      <c r="AE285" s="3451"/>
      <c r="AF285" s="3451"/>
      <c r="AG285" s="3478"/>
      <c r="AH285" s="1487" t="s">
        <v>848</v>
      </c>
      <c r="AI285" s="1488">
        <f>+COUNTIF(C286:AG287,"休")</f>
        <v>0</v>
      </c>
      <c r="AJ285" s="1489" t="e">
        <f>IF(AI286&gt;0.285,"",IF(AI285&lt;AI282,"←計画日数が足りません",""))</f>
        <v>#DIV/0!</v>
      </c>
      <c r="AL285" s="1509"/>
    </row>
    <row r="286" spans="2:38" s="1486" customFormat="1" ht="13.5" customHeight="1">
      <c r="B286" s="3479" t="s">
        <v>841</v>
      </c>
      <c r="C286" s="3480"/>
      <c r="D286" s="3477"/>
      <c r="E286" s="3477"/>
      <c r="F286" s="3477"/>
      <c r="G286" s="3477"/>
      <c r="H286" s="3477"/>
      <c r="I286" s="3477"/>
      <c r="J286" s="3477"/>
      <c r="K286" s="3477"/>
      <c r="L286" s="3477"/>
      <c r="M286" s="3477"/>
      <c r="N286" s="3477"/>
      <c r="O286" s="3477"/>
      <c r="P286" s="3477"/>
      <c r="Q286" s="3477"/>
      <c r="R286" s="3477"/>
      <c r="S286" s="3477"/>
      <c r="T286" s="3477"/>
      <c r="U286" s="3477"/>
      <c r="V286" s="3477"/>
      <c r="W286" s="3477"/>
      <c r="X286" s="3477"/>
      <c r="Y286" s="3477"/>
      <c r="Z286" s="3477"/>
      <c r="AA286" s="3477"/>
      <c r="AB286" s="3477"/>
      <c r="AC286" s="3477"/>
      <c r="AD286" s="3477"/>
      <c r="AE286" s="3477"/>
      <c r="AF286" s="3477"/>
      <c r="AG286" s="3483"/>
      <c r="AH286" s="1487" t="s">
        <v>849</v>
      </c>
      <c r="AI286" s="1490" t="e">
        <f>+AI285/AI284</f>
        <v>#DIV/0!</v>
      </c>
      <c r="AL286" s="1509"/>
    </row>
    <row r="287" spans="2:38" s="1486" customFormat="1">
      <c r="B287" s="3479"/>
      <c r="C287" s="3480"/>
      <c r="D287" s="3477"/>
      <c r="E287" s="3477"/>
      <c r="F287" s="3477"/>
      <c r="G287" s="3477"/>
      <c r="H287" s="3477"/>
      <c r="I287" s="3477"/>
      <c r="J287" s="3477"/>
      <c r="K287" s="3477"/>
      <c r="L287" s="3477"/>
      <c r="M287" s="3477"/>
      <c r="N287" s="3477"/>
      <c r="O287" s="3477"/>
      <c r="P287" s="3477"/>
      <c r="Q287" s="3477"/>
      <c r="R287" s="3477"/>
      <c r="S287" s="3477"/>
      <c r="T287" s="3477"/>
      <c r="U287" s="3477"/>
      <c r="V287" s="3477"/>
      <c r="W287" s="3477"/>
      <c r="X287" s="3477"/>
      <c r="Y287" s="3477"/>
      <c r="Z287" s="3477"/>
      <c r="AA287" s="3477"/>
      <c r="AB287" s="3477"/>
      <c r="AC287" s="3477"/>
      <c r="AD287" s="3477"/>
      <c r="AE287" s="3477"/>
      <c r="AF287" s="3477"/>
      <c r="AG287" s="3483"/>
      <c r="AH287" s="1487" t="s">
        <v>838</v>
      </c>
      <c r="AI287" s="1488">
        <f>+COUNTA(C288:AG289)</f>
        <v>0</v>
      </c>
      <c r="AL287" s="1509"/>
    </row>
    <row r="288" spans="2:38" s="1486" customFormat="1">
      <c r="B288" s="3484" t="s">
        <v>843</v>
      </c>
      <c r="C288" s="3486"/>
      <c r="D288" s="3481"/>
      <c r="E288" s="3481"/>
      <c r="F288" s="3481"/>
      <c r="G288" s="3481"/>
      <c r="H288" s="3481"/>
      <c r="I288" s="3481"/>
      <c r="J288" s="3481"/>
      <c r="K288" s="3481"/>
      <c r="L288" s="3481"/>
      <c r="M288" s="3481"/>
      <c r="N288" s="3481"/>
      <c r="O288" s="3481"/>
      <c r="P288" s="3481"/>
      <c r="Q288" s="3481"/>
      <c r="R288" s="3481"/>
      <c r="S288" s="3481"/>
      <c r="T288" s="3481"/>
      <c r="U288" s="3481"/>
      <c r="V288" s="3481"/>
      <c r="W288" s="3481"/>
      <c r="X288" s="3481"/>
      <c r="Y288" s="3481"/>
      <c r="Z288" s="3481"/>
      <c r="AA288" s="3481"/>
      <c r="AB288" s="3481"/>
      <c r="AC288" s="3481"/>
      <c r="AD288" s="3481"/>
      <c r="AE288" s="3481"/>
      <c r="AF288" s="3481"/>
      <c r="AG288" s="3488"/>
      <c r="AH288" s="1491" t="s">
        <v>850</v>
      </c>
      <c r="AI288" s="1492" t="e">
        <f>+AI287/AI284</f>
        <v>#DIV/0!</v>
      </c>
      <c r="AL288" s="1474">
        <f>+COUNTIF(C286:AG287,"休")</f>
        <v>0</v>
      </c>
    </row>
    <row r="289" spans="2:38" s="1486" customFormat="1">
      <c r="B289" s="3485"/>
      <c r="C289" s="3487"/>
      <c r="D289" s="3482"/>
      <c r="E289" s="3482"/>
      <c r="F289" s="3482"/>
      <c r="G289" s="3482"/>
      <c r="H289" s="3482"/>
      <c r="I289" s="3482"/>
      <c r="J289" s="3482"/>
      <c r="K289" s="3482"/>
      <c r="L289" s="3482"/>
      <c r="M289" s="3482"/>
      <c r="N289" s="3482"/>
      <c r="O289" s="3482"/>
      <c r="P289" s="3482"/>
      <c r="Q289" s="3482"/>
      <c r="R289" s="3482"/>
      <c r="S289" s="3482"/>
      <c r="T289" s="3482"/>
      <c r="U289" s="3482"/>
      <c r="V289" s="3482"/>
      <c r="W289" s="3482"/>
      <c r="X289" s="3482"/>
      <c r="Y289" s="3482"/>
      <c r="Z289" s="3482"/>
      <c r="AA289" s="3482"/>
      <c r="AB289" s="3482"/>
      <c r="AC289" s="3482"/>
      <c r="AD289" s="3482"/>
      <c r="AE289" s="3482"/>
      <c r="AF289" s="3482"/>
      <c r="AG289" s="3489"/>
      <c r="AH289" s="1493" t="s">
        <v>1998</v>
      </c>
      <c r="AI289" s="1494" t="str">
        <f>IF(7&gt;AI284,"対象外",IF(AI287&gt;=AI282,"OK","NG"))</f>
        <v>対象外</v>
      </c>
      <c r="AJ289" s="1489" t="str">
        <f>IF(AI289="対象外","←７日間に満たない期間は達成判定の対象外",IF(AI289="NG","←月単位未達成","←月単位達成"))</f>
        <v>←７日間に満たない期間は達成判定の対象外</v>
      </c>
      <c r="AL289" s="1495" t="str">
        <f>IF(7&gt;AI284,"対象外",IF(AL288&gt;=AI282,"OK","NG"))</f>
        <v>対象外</v>
      </c>
    </row>
    <row r="290" spans="2:38" hidden="1">
      <c r="B290" s="1496" t="s">
        <v>2165</v>
      </c>
      <c r="C290" s="1497" t="e">
        <f t="shared" ref="C290:AG290" si="122">IF(AND(DAY(C282)&gt;=22,DAY(C282)&lt;=28,C283="土"),1,0)</f>
        <v>#VALUE!</v>
      </c>
      <c r="D290" s="1497" t="e">
        <f t="shared" si="122"/>
        <v>#VALUE!</v>
      </c>
      <c r="E290" s="1497" t="e">
        <f t="shared" si="122"/>
        <v>#VALUE!</v>
      </c>
      <c r="F290" s="1497" t="e">
        <f t="shared" si="122"/>
        <v>#VALUE!</v>
      </c>
      <c r="G290" s="1497" t="e">
        <f t="shared" si="122"/>
        <v>#VALUE!</v>
      </c>
      <c r="H290" s="1497" t="e">
        <f t="shared" si="122"/>
        <v>#VALUE!</v>
      </c>
      <c r="I290" s="1497" t="e">
        <f t="shared" si="122"/>
        <v>#VALUE!</v>
      </c>
      <c r="J290" s="1497" t="e">
        <f t="shared" si="122"/>
        <v>#VALUE!</v>
      </c>
      <c r="K290" s="1497" t="e">
        <f t="shared" si="122"/>
        <v>#VALUE!</v>
      </c>
      <c r="L290" s="1497" t="e">
        <f t="shared" si="122"/>
        <v>#VALUE!</v>
      </c>
      <c r="M290" s="1497" t="e">
        <f t="shared" si="122"/>
        <v>#VALUE!</v>
      </c>
      <c r="N290" s="1497" t="e">
        <f t="shared" si="122"/>
        <v>#VALUE!</v>
      </c>
      <c r="O290" s="1497" t="e">
        <f t="shared" si="122"/>
        <v>#VALUE!</v>
      </c>
      <c r="P290" s="1497" t="e">
        <f t="shared" si="122"/>
        <v>#VALUE!</v>
      </c>
      <c r="Q290" s="1497" t="e">
        <f t="shared" si="122"/>
        <v>#VALUE!</v>
      </c>
      <c r="R290" s="1497" t="e">
        <f t="shared" si="122"/>
        <v>#VALUE!</v>
      </c>
      <c r="S290" s="1497" t="e">
        <f t="shared" si="122"/>
        <v>#VALUE!</v>
      </c>
      <c r="T290" s="1497" t="e">
        <f t="shared" si="122"/>
        <v>#VALUE!</v>
      </c>
      <c r="U290" s="1497" t="e">
        <f t="shared" si="122"/>
        <v>#VALUE!</v>
      </c>
      <c r="V290" s="1497" t="e">
        <f t="shared" si="122"/>
        <v>#VALUE!</v>
      </c>
      <c r="W290" s="1497" t="e">
        <f t="shared" si="122"/>
        <v>#VALUE!</v>
      </c>
      <c r="X290" s="1497" t="e">
        <f t="shared" si="122"/>
        <v>#VALUE!</v>
      </c>
      <c r="Y290" s="1497" t="e">
        <f t="shared" si="122"/>
        <v>#VALUE!</v>
      </c>
      <c r="Z290" s="1497" t="e">
        <f t="shared" si="122"/>
        <v>#VALUE!</v>
      </c>
      <c r="AA290" s="1497" t="e">
        <f t="shared" si="122"/>
        <v>#VALUE!</v>
      </c>
      <c r="AB290" s="1497" t="e">
        <f t="shared" si="122"/>
        <v>#VALUE!</v>
      </c>
      <c r="AC290" s="1497" t="e">
        <f t="shared" si="122"/>
        <v>#VALUE!</v>
      </c>
      <c r="AD290" s="1497" t="e">
        <f t="shared" si="122"/>
        <v>#VALUE!</v>
      </c>
      <c r="AE290" s="1497" t="e">
        <f t="shared" si="122"/>
        <v>#VALUE!</v>
      </c>
      <c r="AF290" s="1497" t="e">
        <f t="shared" si="122"/>
        <v>#VALUE!</v>
      </c>
      <c r="AG290" s="1497" t="e">
        <f t="shared" si="122"/>
        <v>#VALUE!</v>
      </c>
      <c r="AH290" s="1498" t="s">
        <v>2026</v>
      </c>
      <c r="AI290" s="1499">
        <f>_xlfn.AGGREGATE(9,6,C290:AG290)</f>
        <v>0</v>
      </c>
      <c r="AJ290" s="1489"/>
    </row>
    <row r="291" spans="2:38" hidden="1">
      <c r="B291" s="1496" t="s">
        <v>2166</v>
      </c>
      <c r="C291" s="1500" t="e">
        <f t="shared" ref="C291:AG291" si="123">IF(AND(DAY(C282)&gt;=22,DAY(C282)&lt;=28,C283="土",OR(C288="休",C288="雨")),1,0)</f>
        <v>#VALUE!</v>
      </c>
      <c r="D291" s="1500" t="e">
        <f t="shared" si="123"/>
        <v>#VALUE!</v>
      </c>
      <c r="E291" s="1500" t="e">
        <f t="shared" si="123"/>
        <v>#VALUE!</v>
      </c>
      <c r="F291" s="1500" t="e">
        <f t="shared" si="123"/>
        <v>#VALUE!</v>
      </c>
      <c r="G291" s="1500" t="e">
        <f t="shared" si="123"/>
        <v>#VALUE!</v>
      </c>
      <c r="H291" s="1500" t="e">
        <f t="shared" si="123"/>
        <v>#VALUE!</v>
      </c>
      <c r="I291" s="1500" t="e">
        <f t="shared" si="123"/>
        <v>#VALUE!</v>
      </c>
      <c r="J291" s="1500" t="e">
        <f t="shared" si="123"/>
        <v>#VALUE!</v>
      </c>
      <c r="K291" s="1500" t="e">
        <f t="shared" si="123"/>
        <v>#VALUE!</v>
      </c>
      <c r="L291" s="1500" t="e">
        <f t="shared" si="123"/>
        <v>#VALUE!</v>
      </c>
      <c r="M291" s="1500" t="e">
        <f t="shared" si="123"/>
        <v>#VALUE!</v>
      </c>
      <c r="N291" s="1500" t="e">
        <f t="shared" si="123"/>
        <v>#VALUE!</v>
      </c>
      <c r="O291" s="1500" t="e">
        <f t="shared" si="123"/>
        <v>#VALUE!</v>
      </c>
      <c r="P291" s="1500" t="e">
        <f t="shared" si="123"/>
        <v>#VALUE!</v>
      </c>
      <c r="Q291" s="1500" t="e">
        <f t="shared" si="123"/>
        <v>#VALUE!</v>
      </c>
      <c r="R291" s="1500" t="e">
        <f t="shared" si="123"/>
        <v>#VALUE!</v>
      </c>
      <c r="S291" s="1500" t="e">
        <f t="shared" si="123"/>
        <v>#VALUE!</v>
      </c>
      <c r="T291" s="1500" t="e">
        <f t="shared" si="123"/>
        <v>#VALUE!</v>
      </c>
      <c r="U291" s="1500" t="e">
        <f t="shared" si="123"/>
        <v>#VALUE!</v>
      </c>
      <c r="V291" s="1500" t="e">
        <f t="shared" si="123"/>
        <v>#VALUE!</v>
      </c>
      <c r="W291" s="1500" t="e">
        <f t="shared" si="123"/>
        <v>#VALUE!</v>
      </c>
      <c r="X291" s="1500" t="e">
        <f t="shared" si="123"/>
        <v>#VALUE!</v>
      </c>
      <c r="Y291" s="1500" t="e">
        <f t="shared" si="123"/>
        <v>#VALUE!</v>
      </c>
      <c r="Z291" s="1500" t="e">
        <f t="shared" si="123"/>
        <v>#VALUE!</v>
      </c>
      <c r="AA291" s="1500" t="e">
        <f t="shared" si="123"/>
        <v>#VALUE!</v>
      </c>
      <c r="AB291" s="1500" t="e">
        <f t="shared" si="123"/>
        <v>#VALUE!</v>
      </c>
      <c r="AC291" s="1500" t="e">
        <f t="shared" si="123"/>
        <v>#VALUE!</v>
      </c>
      <c r="AD291" s="1500" t="e">
        <f t="shared" si="123"/>
        <v>#VALUE!</v>
      </c>
      <c r="AE291" s="1500" t="e">
        <f t="shared" si="123"/>
        <v>#VALUE!</v>
      </c>
      <c r="AF291" s="1500" t="e">
        <f t="shared" si="123"/>
        <v>#VALUE!</v>
      </c>
      <c r="AG291" s="1500" t="e">
        <f t="shared" si="123"/>
        <v>#VALUE!</v>
      </c>
      <c r="AH291" s="1501" t="s">
        <v>2027</v>
      </c>
      <c r="AI291" s="1499">
        <f>_xlfn.AGGREGATE(9,6,C291:AG291)</f>
        <v>0</v>
      </c>
      <c r="AJ291" s="1489"/>
    </row>
    <row r="292" spans="2:38" hidden="1">
      <c r="B292" s="1496" t="s">
        <v>2167</v>
      </c>
      <c r="C292" s="1497" t="e">
        <f>IF(AND(DAY(C282)&gt;=8,DAY(C282)&lt;=14,C283="土"),1,0)</f>
        <v>#VALUE!</v>
      </c>
      <c r="D292" s="1497" t="e">
        <f>IF(AND(DAY(D282)&gt;=8,DAY(D282)&lt;=14,D283="土"),1,0)</f>
        <v>#VALUE!</v>
      </c>
      <c r="E292" s="1497" t="e">
        <f t="shared" ref="E292:AG292" si="124">IF(AND(DAY(E282)&gt;=8,DAY(E282)&lt;=14,E283="土"),1,0)</f>
        <v>#VALUE!</v>
      </c>
      <c r="F292" s="1497" t="e">
        <f t="shared" si="124"/>
        <v>#VALUE!</v>
      </c>
      <c r="G292" s="1497" t="e">
        <f t="shared" si="124"/>
        <v>#VALUE!</v>
      </c>
      <c r="H292" s="1497" t="e">
        <f t="shared" si="124"/>
        <v>#VALUE!</v>
      </c>
      <c r="I292" s="1497" t="e">
        <f t="shared" si="124"/>
        <v>#VALUE!</v>
      </c>
      <c r="J292" s="1497" t="e">
        <f t="shared" si="124"/>
        <v>#VALUE!</v>
      </c>
      <c r="K292" s="1497" t="e">
        <f t="shared" si="124"/>
        <v>#VALUE!</v>
      </c>
      <c r="L292" s="1497" t="e">
        <f t="shared" si="124"/>
        <v>#VALUE!</v>
      </c>
      <c r="M292" s="1497" t="e">
        <f t="shared" si="124"/>
        <v>#VALUE!</v>
      </c>
      <c r="N292" s="1497" t="e">
        <f t="shared" si="124"/>
        <v>#VALUE!</v>
      </c>
      <c r="O292" s="1497" t="e">
        <f t="shared" si="124"/>
        <v>#VALUE!</v>
      </c>
      <c r="P292" s="1497" t="e">
        <f t="shared" si="124"/>
        <v>#VALUE!</v>
      </c>
      <c r="Q292" s="1497" t="e">
        <f t="shared" si="124"/>
        <v>#VALUE!</v>
      </c>
      <c r="R292" s="1497" t="e">
        <f t="shared" si="124"/>
        <v>#VALUE!</v>
      </c>
      <c r="S292" s="1497" t="e">
        <f t="shared" si="124"/>
        <v>#VALUE!</v>
      </c>
      <c r="T292" s="1497" t="e">
        <f t="shared" si="124"/>
        <v>#VALUE!</v>
      </c>
      <c r="U292" s="1497" t="e">
        <f t="shared" si="124"/>
        <v>#VALUE!</v>
      </c>
      <c r="V292" s="1497" t="e">
        <f t="shared" si="124"/>
        <v>#VALUE!</v>
      </c>
      <c r="W292" s="1497" t="e">
        <f t="shared" si="124"/>
        <v>#VALUE!</v>
      </c>
      <c r="X292" s="1497" t="e">
        <f t="shared" si="124"/>
        <v>#VALUE!</v>
      </c>
      <c r="Y292" s="1497" t="e">
        <f t="shared" si="124"/>
        <v>#VALUE!</v>
      </c>
      <c r="Z292" s="1497" t="e">
        <f t="shared" si="124"/>
        <v>#VALUE!</v>
      </c>
      <c r="AA292" s="1497" t="e">
        <f t="shared" si="124"/>
        <v>#VALUE!</v>
      </c>
      <c r="AB292" s="1497" t="e">
        <f t="shared" si="124"/>
        <v>#VALUE!</v>
      </c>
      <c r="AC292" s="1497" t="e">
        <f t="shared" si="124"/>
        <v>#VALUE!</v>
      </c>
      <c r="AD292" s="1497" t="e">
        <f t="shared" si="124"/>
        <v>#VALUE!</v>
      </c>
      <c r="AE292" s="1497" t="e">
        <f t="shared" si="124"/>
        <v>#VALUE!</v>
      </c>
      <c r="AF292" s="1497" t="e">
        <f t="shared" si="124"/>
        <v>#VALUE!</v>
      </c>
      <c r="AG292" s="1497" t="e">
        <f t="shared" si="124"/>
        <v>#VALUE!</v>
      </c>
      <c r="AH292" s="1498" t="s">
        <v>2026</v>
      </c>
      <c r="AI292" s="1499">
        <f>_xlfn.AGGREGATE(9,6,C292:AG292)</f>
        <v>0</v>
      </c>
      <c r="AJ292" s="1489"/>
    </row>
    <row r="293" spans="2:38" hidden="1">
      <c r="B293" s="1496" t="s">
        <v>2168</v>
      </c>
      <c r="C293" s="1500" t="e">
        <f>IF(AND(DAY(C282)&gt;=8,DAY(C282)&lt;=14,C283="土",OR(C288="休",C288="雨")),1,0)</f>
        <v>#VALUE!</v>
      </c>
      <c r="D293" s="1500" t="e">
        <f>IF(AND(DAY(D282)&gt;=8,DAY(D282)&lt;=14,D283="土",OR(D288="休",D288="雨")),1,0)</f>
        <v>#VALUE!</v>
      </c>
      <c r="E293" s="1500" t="e">
        <f t="shared" ref="E293:AG293" si="125">IF(AND(DAY(E282)&gt;=8,DAY(E282)&lt;=14,E283="土",OR(E288="休",E288="雨")),1,0)</f>
        <v>#VALUE!</v>
      </c>
      <c r="F293" s="1500" t="e">
        <f t="shared" si="125"/>
        <v>#VALUE!</v>
      </c>
      <c r="G293" s="1500" t="e">
        <f t="shared" si="125"/>
        <v>#VALUE!</v>
      </c>
      <c r="H293" s="1500" t="e">
        <f t="shared" si="125"/>
        <v>#VALUE!</v>
      </c>
      <c r="I293" s="1500" t="e">
        <f t="shared" si="125"/>
        <v>#VALUE!</v>
      </c>
      <c r="J293" s="1500" t="e">
        <f t="shared" si="125"/>
        <v>#VALUE!</v>
      </c>
      <c r="K293" s="1500" t="e">
        <f t="shared" si="125"/>
        <v>#VALUE!</v>
      </c>
      <c r="L293" s="1500" t="e">
        <f t="shared" si="125"/>
        <v>#VALUE!</v>
      </c>
      <c r="M293" s="1500" t="e">
        <f t="shared" si="125"/>
        <v>#VALUE!</v>
      </c>
      <c r="N293" s="1500" t="e">
        <f t="shared" si="125"/>
        <v>#VALUE!</v>
      </c>
      <c r="O293" s="1500" t="e">
        <f t="shared" si="125"/>
        <v>#VALUE!</v>
      </c>
      <c r="P293" s="1500" t="e">
        <f t="shared" si="125"/>
        <v>#VALUE!</v>
      </c>
      <c r="Q293" s="1500" t="e">
        <f t="shared" si="125"/>
        <v>#VALUE!</v>
      </c>
      <c r="R293" s="1500" t="e">
        <f t="shared" si="125"/>
        <v>#VALUE!</v>
      </c>
      <c r="S293" s="1500" t="e">
        <f t="shared" si="125"/>
        <v>#VALUE!</v>
      </c>
      <c r="T293" s="1500" t="e">
        <f t="shared" si="125"/>
        <v>#VALUE!</v>
      </c>
      <c r="U293" s="1500" t="e">
        <f t="shared" si="125"/>
        <v>#VALUE!</v>
      </c>
      <c r="V293" s="1500" t="e">
        <f t="shared" si="125"/>
        <v>#VALUE!</v>
      </c>
      <c r="W293" s="1500" t="e">
        <f t="shared" si="125"/>
        <v>#VALUE!</v>
      </c>
      <c r="X293" s="1500" t="e">
        <f t="shared" si="125"/>
        <v>#VALUE!</v>
      </c>
      <c r="Y293" s="1500" t="e">
        <f t="shared" si="125"/>
        <v>#VALUE!</v>
      </c>
      <c r="Z293" s="1500" t="e">
        <f t="shared" si="125"/>
        <v>#VALUE!</v>
      </c>
      <c r="AA293" s="1500" t="e">
        <f t="shared" si="125"/>
        <v>#VALUE!</v>
      </c>
      <c r="AB293" s="1500" t="e">
        <f t="shared" si="125"/>
        <v>#VALUE!</v>
      </c>
      <c r="AC293" s="1500" t="e">
        <f t="shared" si="125"/>
        <v>#VALUE!</v>
      </c>
      <c r="AD293" s="1500" t="e">
        <f t="shared" si="125"/>
        <v>#VALUE!</v>
      </c>
      <c r="AE293" s="1500" t="e">
        <f t="shared" si="125"/>
        <v>#VALUE!</v>
      </c>
      <c r="AF293" s="1500" t="e">
        <f t="shared" si="125"/>
        <v>#VALUE!</v>
      </c>
      <c r="AG293" s="1500" t="e">
        <f t="shared" si="125"/>
        <v>#VALUE!</v>
      </c>
      <c r="AH293" s="1501" t="s">
        <v>2027</v>
      </c>
      <c r="AI293" s="1499">
        <f>_xlfn.AGGREGATE(9,6,C293:AG293)</f>
        <v>0</v>
      </c>
      <c r="AJ293" s="1489"/>
    </row>
    <row r="295" spans="2:38" hidden="1">
      <c r="C295" s="1453" t="e">
        <f>YEAR(C298)</f>
        <v>#VALUE!</v>
      </c>
      <c r="D295" s="1453" t="e">
        <f>MONTH(C298)</f>
        <v>#VALUE!</v>
      </c>
    </row>
    <row r="296" spans="2:38">
      <c r="B296" s="1458" t="s">
        <v>1986</v>
      </c>
      <c r="C296" s="3490" t="e">
        <f>C298</f>
        <v>#VALUE!</v>
      </c>
      <c r="D296" s="3452"/>
      <c r="E296" s="3452"/>
      <c r="F296" s="3452"/>
      <c r="G296" s="3452"/>
      <c r="H296" s="3452"/>
      <c r="I296" s="3452"/>
      <c r="J296" s="3452"/>
      <c r="K296" s="3452"/>
      <c r="L296" s="3452"/>
      <c r="M296" s="3452"/>
      <c r="N296" s="3452"/>
      <c r="O296" s="3452"/>
      <c r="P296" s="3452"/>
      <c r="Q296" s="3452"/>
      <c r="R296" s="3452"/>
      <c r="S296" s="3452"/>
      <c r="T296" s="3452"/>
      <c r="U296" s="3452"/>
      <c r="V296" s="3452"/>
      <c r="W296" s="3452"/>
      <c r="X296" s="3452"/>
      <c r="Y296" s="3452"/>
      <c r="Z296" s="3452"/>
      <c r="AA296" s="3452"/>
      <c r="AB296" s="3452"/>
      <c r="AC296" s="3452"/>
      <c r="AD296" s="3452"/>
      <c r="AE296" s="3452"/>
      <c r="AF296" s="3452"/>
      <c r="AG296" s="3452"/>
      <c r="AH296" s="3452"/>
      <c r="AI296" s="3453"/>
    </row>
    <row r="297" spans="2:38" hidden="1">
      <c r="B297" s="1503"/>
      <c r="C297" s="1482" t="e">
        <f>DATE($C295,$D295,1)</f>
        <v>#VALUE!</v>
      </c>
      <c r="D297" s="1482" t="e">
        <f t="shared" ref="D297:AG297" si="126">C297+1</f>
        <v>#VALUE!</v>
      </c>
      <c r="E297" s="1482" t="e">
        <f t="shared" si="126"/>
        <v>#VALUE!</v>
      </c>
      <c r="F297" s="1482" t="e">
        <f t="shared" si="126"/>
        <v>#VALUE!</v>
      </c>
      <c r="G297" s="1482" t="e">
        <f t="shared" si="126"/>
        <v>#VALUE!</v>
      </c>
      <c r="H297" s="1482" t="e">
        <f t="shared" si="126"/>
        <v>#VALUE!</v>
      </c>
      <c r="I297" s="1482" t="e">
        <f t="shared" si="126"/>
        <v>#VALUE!</v>
      </c>
      <c r="J297" s="1482" t="e">
        <f t="shared" si="126"/>
        <v>#VALUE!</v>
      </c>
      <c r="K297" s="1482" t="e">
        <f t="shared" si="126"/>
        <v>#VALUE!</v>
      </c>
      <c r="L297" s="1482" t="e">
        <f t="shared" si="126"/>
        <v>#VALUE!</v>
      </c>
      <c r="M297" s="1482" t="e">
        <f t="shared" si="126"/>
        <v>#VALUE!</v>
      </c>
      <c r="N297" s="1482" t="e">
        <f t="shared" si="126"/>
        <v>#VALUE!</v>
      </c>
      <c r="O297" s="1482" t="e">
        <f t="shared" si="126"/>
        <v>#VALUE!</v>
      </c>
      <c r="P297" s="1482" t="e">
        <f t="shared" si="126"/>
        <v>#VALUE!</v>
      </c>
      <c r="Q297" s="1482" t="e">
        <f t="shared" si="126"/>
        <v>#VALUE!</v>
      </c>
      <c r="R297" s="1482" t="e">
        <f t="shared" si="126"/>
        <v>#VALUE!</v>
      </c>
      <c r="S297" s="1482" t="e">
        <f t="shared" si="126"/>
        <v>#VALUE!</v>
      </c>
      <c r="T297" s="1482" t="e">
        <f t="shared" si="126"/>
        <v>#VALUE!</v>
      </c>
      <c r="U297" s="1482" t="e">
        <f t="shared" si="126"/>
        <v>#VALUE!</v>
      </c>
      <c r="V297" s="1482" t="e">
        <f t="shared" si="126"/>
        <v>#VALUE!</v>
      </c>
      <c r="W297" s="1482" t="e">
        <f t="shared" si="126"/>
        <v>#VALUE!</v>
      </c>
      <c r="X297" s="1482" t="e">
        <f t="shared" si="126"/>
        <v>#VALUE!</v>
      </c>
      <c r="Y297" s="1482" t="e">
        <f t="shared" si="126"/>
        <v>#VALUE!</v>
      </c>
      <c r="Z297" s="1482" t="e">
        <f t="shared" si="126"/>
        <v>#VALUE!</v>
      </c>
      <c r="AA297" s="1482" t="e">
        <f t="shared" si="126"/>
        <v>#VALUE!</v>
      </c>
      <c r="AB297" s="1482" t="e">
        <f t="shared" si="126"/>
        <v>#VALUE!</v>
      </c>
      <c r="AC297" s="1482" t="e">
        <f t="shared" si="126"/>
        <v>#VALUE!</v>
      </c>
      <c r="AD297" s="1482" t="e">
        <f t="shared" si="126"/>
        <v>#VALUE!</v>
      </c>
      <c r="AE297" s="1482" t="e">
        <f t="shared" si="126"/>
        <v>#VALUE!</v>
      </c>
      <c r="AF297" s="1482" t="e">
        <f t="shared" si="126"/>
        <v>#VALUE!</v>
      </c>
      <c r="AG297" s="1482" t="e">
        <f t="shared" si="126"/>
        <v>#VALUE!</v>
      </c>
      <c r="AH297" s="1504"/>
      <c r="AI297" s="1505"/>
    </row>
    <row r="298" spans="2:38">
      <c r="B298" s="1506" t="s">
        <v>1990</v>
      </c>
      <c r="C298" s="1507" t="e">
        <f>IF(EDATE(C281,1)&gt;$G$5,"",EDATE(C281,1))</f>
        <v>#VALUE!</v>
      </c>
      <c r="D298" s="1482" t="e">
        <f t="shared" ref="D298:AG298" si="127">IF(D297&gt;$G$5,"",IF(C298=EOMONTH(DATE($C295,$D295,1),0),"",IF(C298="","",C298+1)))</f>
        <v>#VALUE!</v>
      </c>
      <c r="E298" s="1482" t="e">
        <f t="shared" si="127"/>
        <v>#VALUE!</v>
      </c>
      <c r="F298" s="1482" t="e">
        <f t="shared" si="127"/>
        <v>#VALUE!</v>
      </c>
      <c r="G298" s="1482" t="e">
        <f t="shared" si="127"/>
        <v>#VALUE!</v>
      </c>
      <c r="H298" s="1482" t="e">
        <f t="shared" si="127"/>
        <v>#VALUE!</v>
      </c>
      <c r="I298" s="1482" t="e">
        <f t="shared" si="127"/>
        <v>#VALUE!</v>
      </c>
      <c r="J298" s="1482" t="e">
        <f t="shared" si="127"/>
        <v>#VALUE!</v>
      </c>
      <c r="K298" s="1482" t="e">
        <f t="shared" si="127"/>
        <v>#VALUE!</v>
      </c>
      <c r="L298" s="1482" t="e">
        <f t="shared" si="127"/>
        <v>#VALUE!</v>
      </c>
      <c r="M298" s="1482" t="e">
        <f t="shared" si="127"/>
        <v>#VALUE!</v>
      </c>
      <c r="N298" s="1482" t="e">
        <f t="shared" si="127"/>
        <v>#VALUE!</v>
      </c>
      <c r="O298" s="1482" t="e">
        <f t="shared" si="127"/>
        <v>#VALUE!</v>
      </c>
      <c r="P298" s="1482" t="e">
        <f t="shared" si="127"/>
        <v>#VALUE!</v>
      </c>
      <c r="Q298" s="1482" t="e">
        <f t="shared" si="127"/>
        <v>#VALUE!</v>
      </c>
      <c r="R298" s="1482" t="e">
        <f t="shared" si="127"/>
        <v>#VALUE!</v>
      </c>
      <c r="S298" s="1482" t="e">
        <f t="shared" si="127"/>
        <v>#VALUE!</v>
      </c>
      <c r="T298" s="1482" t="e">
        <f t="shared" si="127"/>
        <v>#VALUE!</v>
      </c>
      <c r="U298" s="1482" t="e">
        <f t="shared" si="127"/>
        <v>#VALUE!</v>
      </c>
      <c r="V298" s="1482" t="e">
        <f t="shared" si="127"/>
        <v>#VALUE!</v>
      </c>
      <c r="W298" s="1482" t="e">
        <f t="shared" si="127"/>
        <v>#VALUE!</v>
      </c>
      <c r="X298" s="1482" t="e">
        <f t="shared" si="127"/>
        <v>#VALUE!</v>
      </c>
      <c r="Y298" s="1482" t="e">
        <f t="shared" si="127"/>
        <v>#VALUE!</v>
      </c>
      <c r="Z298" s="1482" t="e">
        <f t="shared" si="127"/>
        <v>#VALUE!</v>
      </c>
      <c r="AA298" s="1482" t="e">
        <f t="shared" si="127"/>
        <v>#VALUE!</v>
      </c>
      <c r="AB298" s="1482" t="e">
        <f t="shared" si="127"/>
        <v>#VALUE!</v>
      </c>
      <c r="AC298" s="1482" t="e">
        <f t="shared" si="127"/>
        <v>#VALUE!</v>
      </c>
      <c r="AD298" s="1482" t="e">
        <f t="shared" si="127"/>
        <v>#VALUE!</v>
      </c>
      <c r="AE298" s="1482" t="e">
        <f t="shared" si="127"/>
        <v>#VALUE!</v>
      </c>
      <c r="AF298" s="1482" t="e">
        <f t="shared" si="127"/>
        <v>#VALUE!</v>
      </c>
      <c r="AG298" s="1482" t="e">
        <f t="shared" si="127"/>
        <v>#VALUE!</v>
      </c>
      <c r="AH298" s="1483" t="s">
        <v>2024</v>
      </c>
      <c r="AI298" s="1484">
        <f>+COUNTIFS(C299:AG299,"土",C300:AG300,"")+COUNTIFS(C299:AG299,"日",C300:AG300,"")</f>
        <v>0</v>
      </c>
    </row>
    <row r="299" spans="2:38" s="1486" customFormat="1">
      <c r="B299" s="1508" t="s">
        <v>846</v>
      </c>
      <c r="C299" s="1485" t="str">
        <f>IFERROR(TEXT(WEEKDAY(+C298),"aaa"),"")</f>
        <v/>
      </c>
      <c r="D299" s="1485" t="str">
        <f t="shared" ref="D299:AG299" si="128">IFERROR(TEXT(WEEKDAY(+D298),"aaa"),"")</f>
        <v/>
      </c>
      <c r="E299" s="1485" t="str">
        <f t="shared" si="128"/>
        <v/>
      </c>
      <c r="F299" s="1485" t="str">
        <f t="shared" si="128"/>
        <v/>
      </c>
      <c r="G299" s="1485" t="str">
        <f t="shared" si="128"/>
        <v/>
      </c>
      <c r="H299" s="1485" t="str">
        <f t="shared" si="128"/>
        <v/>
      </c>
      <c r="I299" s="1485" t="str">
        <f t="shared" si="128"/>
        <v/>
      </c>
      <c r="J299" s="1485" t="str">
        <f t="shared" si="128"/>
        <v/>
      </c>
      <c r="K299" s="1485" t="str">
        <f t="shared" si="128"/>
        <v/>
      </c>
      <c r="L299" s="1485" t="str">
        <f t="shared" si="128"/>
        <v/>
      </c>
      <c r="M299" s="1485" t="str">
        <f t="shared" si="128"/>
        <v/>
      </c>
      <c r="N299" s="1485" t="str">
        <f t="shared" si="128"/>
        <v/>
      </c>
      <c r="O299" s="1485" t="str">
        <f t="shared" si="128"/>
        <v/>
      </c>
      <c r="P299" s="1485" t="str">
        <f t="shared" si="128"/>
        <v/>
      </c>
      <c r="Q299" s="1485" t="str">
        <f t="shared" si="128"/>
        <v/>
      </c>
      <c r="R299" s="1485" t="str">
        <f t="shared" si="128"/>
        <v/>
      </c>
      <c r="S299" s="1485" t="str">
        <f t="shared" si="128"/>
        <v/>
      </c>
      <c r="T299" s="1485" t="str">
        <f t="shared" si="128"/>
        <v/>
      </c>
      <c r="U299" s="1485" t="str">
        <f t="shared" si="128"/>
        <v/>
      </c>
      <c r="V299" s="1485" t="str">
        <f t="shared" si="128"/>
        <v/>
      </c>
      <c r="W299" s="1485" t="str">
        <f t="shared" si="128"/>
        <v/>
      </c>
      <c r="X299" s="1485" t="str">
        <f t="shared" si="128"/>
        <v/>
      </c>
      <c r="Y299" s="1485" t="str">
        <f t="shared" si="128"/>
        <v/>
      </c>
      <c r="Z299" s="1485" t="str">
        <f t="shared" si="128"/>
        <v/>
      </c>
      <c r="AA299" s="1485" t="str">
        <f t="shared" si="128"/>
        <v/>
      </c>
      <c r="AB299" s="1485" t="str">
        <f t="shared" si="128"/>
        <v/>
      </c>
      <c r="AC299" s="1485" t="str">
        <f t="shared" si="128"/>
        <v/>
      </c>
      <c r="AD299" s="1485" t="str">
        <f t="shared" si="128"/>
        <v/>
      </c>
      <c r="AE299" s="1485" t="str">
        <f t="shared" si="128"/>
        <v/>
      </c>
      <c r="AF299" s="1485" t="str">
        <f t="shared" si="128"/>
        <v/>
      </c>
      <c r="AG299" s="1485" t="str">
        <f t="shared" si="128"/>
        <v/>
      </c>
      <c r="AH299" s="1483" t="s">
        <v>2025</v>
      </c>
      <c r="AI299" s="1484">
        <f>+COUNTIF(C300:AG300,"夏休")+COUNTIF(C300:AG300,"冬休")+COUNTIF(C300:AG300,"中止")</f>
        <v>0</v>
      </c>
      <c r="AL299" s="1509"/>
    </row>
    <row r="300" spans="2:38" s="1486" customFormat="1" ht="13.5" customHeight="1">
      <c r="B300" s="3454" t="s">
        <v>1994</v>
      </c>
      <c r="C300" s="3456"/>
      <c r="D300" s="3451"/>
      <c r="E300" s="3451"/>
      <c r="F300" s="3451"/>
      <c r="G300" s="3451"/>
      <c r="H300" s="3451"/>
      <c r="I300" s="3451"/>
      <c r="J300" s="3451"/>
      <c r="K300" s="3451"/>
      <c r="L300" s="3451"/>
      <c r="M300" s="3451"/>
      <c r="N300" s="3451"/>
      <c r="O300" s="3451"/>
      <c r="P300" s="3451"/>
      <c r="Q300" s="3451"/>
      <c r="R300" s="3451"/>
      <c r="S300" s="3451"/>
      <c r="T300" s="3451"/>
      <c r="U300" s="3451"/>
      <c r="V300" s="3451"/>
      <c r="W300" s="3451"/>
      <c r="X300" s="3451"/>
      <c r="Y300" s="3451"/>
      <c r="Z300" s="3451"/>
      <c r="AA300" s="3451"/>
      <c r="AB300" s="3451"/>
      <c r="AC300" s="3451"/>
      <c r="AD300" s="3451"/>
      <c r="AE300" s="3451"/>
      <c r="AF300" s="3451"/>
      <c r="AG300" s="3478"/>
      <c r="AH300" s="1487" t="s">
        <v>847</v>
      </c>
      <c r="AI300" s="1488">
        <f>COUNT(C298:AG298)-AI299</f>
        <v>0</v>
      </c>
      <c r="AL300" s="1509"/>
    </row>
    <row r="301" spans="2:38" s="1486" customFormat="1" ht="13.5" customHeight="1">
      <c r="B301" s="3455"/>
      <c r="C301" s="3456"/>
      <c r="D301" s="3451"/>
      <c r="E301" s="3451"/>
      <c r="F301" s="3451"/>
      <c r="G301" s="3451"/>
      <c r="H301" s="3451"/>
      <c r="I301" s="3451"/>
      <c r="J301" s="3451"/>
      <c r="K301" s="3451"/>
      <c r="L301" s="3451"/>
      <c r="M301" s="3451"/>
      <c r="N301" s="3451"/>
      <c r="O301" s="3451"/>
      <c r="P301" s="3451"/>
      <c r="Q301" s="3451"/>
      <c r="R301" s="3451"/>
      <c r="S301" s="3451"/>
      <c r="T301" s="3451"/>
      <c r="U301" s="3451"/>
      <c r="V301" s="3451"/>
      <c r="W301" s="3451"/>
      <c r="X301" s="3451"/>
      <c r="Y301" s="3451"/>
      <c r="Z301" s="3451"/>
      <c r="AA301" s="3451"/>
      <c r="AB301" s="3451"/>
      <c r="AC301" s="3451"/>
      <c r="AD301" s="3451"/>
      <c r="AE301" s="3451"/>
      <c r="AF301" s="3451"/>
      <c r="AG301" s="3478"/>
      <c r="AH301" s="1487" t="s">
        <v>848</v>
      </c>
      <c r="AI301" s="1488">
        <f>+COUNTIF(C302:AG303,"休")</f>
        <v>0</v>
      </c>
      <c r="AJ301" s="1489" t="e">
        <f>IF(AI302&gt;0.285,"",IF(AI301&lt;AI298,"←計画日数が足りません",""))</f>
        <v>#DIV/0!</v>
      </c>
      <c r="AL301" s="1509"/>
    </row>
    <row r="302" spans="2:38" s="1486" customFormat="1" ht="13.5" customHeight="1">
      <c r="B302" s="3479" t="s">
        <v>841</v>
      </c>
      <c r="C302" s="3480"/>
      <c r="D302" s="3477"/>
      <c r="E302" s="3477"/>
      <c r="F302" s="3477"/>
      <c r="G302" s="3477"/>
      <c r="H302" s="3477"/>
      <c r="I302" s="3477"/>
      <c r="J302" s="3477"/>
      <c r="K302" s="3477"/>
      <c r="L302" s="3477"/>
      <c r="M302" s="3477"/>
      <c r="N302" s="3477"/>
      <c r="O302" s="3477"/>
      <c r="P302" s="3477"/>
      <c r="Q302" s="3477"/>
      <c r="R302" s="3477"/>
      <c r="S302" s="3477"/>
      <c r="T302" s="3477"/>
      <c r="U302" s="3477"/>
      <c r="V302" s="3477"/>
      <c r="W302" s="3477"/>
      <c r="X302" s="3477"/>
      <c r="Y302" s="3477"/>
      <c r="Z302" s="3477"/>
      <c r="AA302" s="3477"/>
      <c r="AB302" s="3477"/>
      <c r="AC302" s="3477"/>
      <c r="AD302" s="3477"/>
      <c r="AE302" s="3477"/>
      <c r="AF302" s="3477"/>
      <c r="AG302" s="3483"/>
      <c r="AH302" s="1487" t="s">
        <v>849</v>
      </c>
      <c r="AI302" s="1490" t="e">
        <f>+AI301/AI300</f>
        <v>#DIV/0!</v>
      </c>
      <c r="AL302" s="1509"/>
    </row>
    <row r="303" spans="2:38" s="1486" customFormat="1">
      <c r="B303" s="3479"/>
      <c r="C303" s="3480"/>
      <c r="D303" s="3477"/>
      <c r="E303" s="3477"/>
      <c r="F303" s="3477"/>
      <c r="G303" s="3477"/>
      <c r="H303" s="3477"/>
      <c r="I303" s="3477"/>
      <c r="J303" s="3477"/>
      <c r="K303" s="3477"/>
      <c r="L303" s="3477"/>
      <c r="M303" s="3477"/>
      <c r="N303" s="3477"/>
      <c r="O303" s="3477"/>
      <c r="P303" s="3477"/>
      <c r="Q303" s="3477"/>
      <c r="R303" s="3477"/>
      <c r="S303" s="3477"/>
      <c r="T303" s="3477"/>
      <c r="U303" s="3477"/>
      <c r="V303" s="3477"/>
      <c r="W303" s="3477"/>
      <c r="X303" s="3477"/>
      <c r="Y303" s="3477"/>
      <c r="Z303" s="3477"/>
      <c r="AA303" s="3477"/>
      <c r="AB303" s="3477"/>
      <c r="AC303" s="3477"/>
      <c r="AD303" s="3477"/>
      <c r="AE303" s="3477"/>
      <c r="AF303" s="3477"/>
      <c r="AG303" s="3483"/>
      <c r="AH303" s="1487" t="s">
        <v>838</v>
      </c>
      <c r="AI303" s="1488">
        <f>+COUNTA(C304:AG305)</f>
        <v>0</v>
      </c>
      <c r="AL303" s="1509"/>
    </row>
    <row r="304" spans="2:38" s="1486" customFormat="1">
      <c r="B304" s="3484" t="s">
        <v>843</v>
      </c>
      <c r="C304" s="3486"/>
      <c r="D304" s="3481"/>
      <c r="E304" s="3481"/>
      <c r="F304" s="3481"/>
      <c r="G304" s="3481"/>
      <c r="H304" s="3481"/>
      <c r="I304" s="3481"/>
      <c r="J304" s="3481"/>
      <c r="K304" s="3481"/>
      <c r="L304" s="3481"/>
      <c r="M304" s="3481"/>
      <c r="N304" s="3481"/>
      <c r="O304" s="3481"/>
      <c r="P304" s="3481"/>
      <c r="Q304" s="3481"/>
      <c r="R304" s="3481"/>
      <c r="S304" s="3481"/>
      <c r="T304" s="3481"/>
      <c r="U304" s="3481"/>
      <c r="V304" s="3481"/>
      <c r="W304" s="3481"/>
      <c r="X304" s="3481"/>
      <c r="Y304" s="3481"/>
      <c r="Z304" s="3481"/>
      <c r="AA304" s="3481"/>
      <c r="AB304" s="3481"/>
      <c r="AC304" s="3481"/>
      <c r="AD304" s="3481"/>
      <c r="AE304" s="3481"/>
      <c r="AF304" s="3481"/>
      <c r="AG304" s="3488"/>
      <c r="AH304" s="1491" t="s">
        <v>850</v>
      </c>
      <c r="AI304" s="1492" t="e">
        <f>+AI303/AI300</f>
        <v>#DIV/0!</v>
      </c>
      <c r="AL304" s="1474">
        <f>+COUNTIF(C302:AG303,"休")</f>
        <v>0</v>
      </c>
    </row>
    <row r="305" spans="2:38" s="1486" customFormat="1">
      <c r="B305" s="3485"/>
      <c r="C305" s="3487"/>
      <c r="D305" s="3482"/>
      <c r="E305" s="3482"/>
      <c r="F305" s="3482"/>
      <c r="G305" s="3482"/>
      <c r="H305" s="3482"/>
      <c r="I305" s="3482"/>
      <c r="J305" s="3482"/>
      <c r="K305" s="3482"/>
      <c r="L305" s="3482"/>
      <c r="M305" s="3482"/>
      <c r="N305" s="3482"/>
      <c r="O305" s="3482"/>
      <c r="P305" s="3482"/>
      <c r="Q305" s="3482"/>
      <c r="R305" s="3482"/>
      <c r="S305" s="3482"/>
      <c r="T305" s="3482"/>
      <c r="U305" s="3482"/>
      <c r="V305" s="3482"/>
      <c r="W305" s="3482"/>
      <c r="X305" s="3482"/>
      <c r="Y305" s="3482"/>
      <c r="Z305" s="3482"/>
      <c r="AA305" s="3482"/>
      <c r="AB305" s="3482"/>
      <c r="AC305" s="3482"/>
      <c r="AD305" s="3482"/>
      <c r="AE305" s="3482"/>
      <c r="AF305" s="3482"/>
      <c r="AG305" s="3489"/>
      <c r="AH305" s="1493" t="s">
        <v>1998</v>
      </c>
      <c r="AI305" s="1494" t="str">
        <f>IF(7&gt;AI300,"対象外",IF(AI303&gt;=AI298,"OK","NG"))</f>
        <v>対象外</v>
      </c>
      <c r="AJ305" s="1489" t="str">
        <f>IF(AI305="対象外","←７日間に満たない期間は達成判定の対象外",IF(AI305="NG","←月単位未達成","←月単位達成"))</f>
        <v>←７日間に満たない期間は達成判定の対象外</v>
      </c>
      <c r="AL305" s="1495" t="str">
        <f>IF(7&gt;AI300,"対象外",IF(AL304&gt;=AI298,"OK","NG"))</f>
        <v>対象外</v>
      </c>
    </row>
    <row r="306" spans="2:38" hidden="1">
      <c r="B306" s="1496" t="s">
        <v>2165</v>
      </c>
      <c r="C306" s="1497" t="e">
        <f t="shared" ref="C306:AG306" si="129">IF(AND(DAY(C298)&gt;=22,DAY(C298)&lt;=28,C299="土"),1,0)</f>
        <v>#VALUE!</v>
      </c>
      <c r="D306" s="1497" t="e">
        <f t="shared" si="129"/>
        <v>#VALUE!</v>
      </c>
      <c r="E306" s="1497" t="e">
        <f t="shared" si="129"/>
        <v>#VALUE!</v>
      </c>
      <c r="F306" s="1497" t="e">
        <f t="shared" si="129"/>
        <v>#VALUE!</v>
      </c>
      <c r="G306" s="1497" t="e">
        <f t="shared" si="129"/>
        <v>#VALUE!</v>
      </c>
      <c r="H306" s="1497" t="e">
        <f t="shared" si="129"/>
        <v>#VALUE!</v>
      </c>
      <c r="I306" s="1497" t="e">
        <f t="shared" si="129"/>
        <v>#VALUE!</v>
      </c>
      <c r="J306" s="1497" t="e">
        <f t="shared" si="129"/>
        <v>#VALUE!</v>
      </c>
      <c r="K306" s="1497" t="e">
        <f t="shared" si="129"/>
        <v>#VALUE!</v>
      </c>
      <c r="L306" s="1497" t="e">
        <f t="shared" si="129"/>
        <v>#VALUE!</v>
      </c>
      <c r="M306" s="1497" t="e">
        <f t="shared" si="129"/>
        <v>#VALUE!</v>
      </c>
      <c r="N306" s="1497" t="e">
        <f t="shared" si="129"/>
        <v>#VALUE!</v>
      </c>
      <c r="O306" s="1497" t="e">
        <f t="shared" si="129"/>
        <v>#VALUE!</v>
      </c>
      <c r="P306" s="1497" t="e">
        <f t="shared" si="129"/>
        <v>#VALUE!</v>
      </c>
      <c r="Q306" s="1497" t="e">
        <f t="shared" si="129"/>
        <v>#VALUE!</v>
      </c>
      <c r="R306" s="1497" t="e">
        <f t="shared" si="129"/>
        <v>#VALUE!</v>
      </c>
      <c r="S306" s="1497" t="e">
        <f t="shared" si="129"/>
        <v>#VALUE!</v>
      </c>
      <c r="T306" s="1497" t="e">
        <f t="shared" si="129"/>
        <v>#VALUE!</v>
      </c>
      <c r="U306" s="1497" t="e">
        <f t="shared" si="129"/>
        <v>#VALUE!</v>
      </c>
      <c r="V306" s="1497" t="e">
        <f t="shared" si="129"/>
        <v>#VALUE!</v>
      </c>
      <c r="W306" s="1497" t="e">
        <f t="shared" si="129"/>
        <v>#VALUE!</v>
      </c>
      <c r="X306" s="1497" t="e">
        <f t="shared" si="129"/>
        <v>#VALUE!</v>
      </c>
      <c r="Y306" s="1497" t="e">
        <f t="shared" si="129"/>
        <v>#VALUE!</v>
      </c>
      <c r="Z306" s="1497" t="e">
        <f t="shared" si="129"/>
        <v>#VALUE!</v>
      </c>
      <c r="AA306" s="1497" t="e">
        <f t="shared" si="129"/>
        <v>#VALUE!</v>
      </c>
      <c r="AB306" s="1497" t="e">
        <f t="shared" si="129"/>
        <v>#VALUE!</v>
      </c>
      <c r="AC306" s="1497" t="e">
        <f t="shared" si="129"/>
        <v>#VALUE!</v>
      </c>
      <c r="AD306" s="1497" t="e">
        <f t="shared" si="129"/>
        <v>#VALUE!</v>
      </c>
      <c r="AE306" s="1497" t="e">
        <f t="shared" si="129"/>
        <v>#VALUE!</v>
      </c>
      <c r="AF306" s="1497" t="e">
        <f t="shared" si="129"/>
        <v>#VALUE!</v>
      </c>
      <c r="AG306" s="1497" t="e">
        <f t="shared" si="129"/>
        <v>#VALUE!</v>
      </c>
      <c r="AH306" s="1498" t="s">
        <v>2026</v>
      </c>
      <c r="AI306" s="1499">
        <f>_xlfn.AGGREGATE(9,6,C306:AG306)</f>
        <v>0</v>
      </c>
      <c r="AJ306" s="1489"/>
    </row>
    <row r="307" spans="2:38" hidden="1">
      <c r="B307" s="1496" t="s">
        <v>2166</v>
      </c>
      <c r="C307" s="1500" t="e">
        <f t="shared" ref="C307:AG307" si="130">IF(AND(DAY(C298)&gt;=22,DAY(C298)&lt;=28,C299="土",OR(C304="休",C304="雨")),1,0)</f>
        <v>#VALUE!</v>
      </c>
      <c r="D307" s="1500" t="e">
        <f t="shared" si="130"/>
        <v>#VALUE!</v>
      </c>
      <c r="E307" s="1500" t="e">
        <f t="shared" si="130"/>
        <v>#VALUE!</v>
      </c>
      <c r="F307" s="1500" t="e">
        <f t="shared" si="130"/>
        <v>#VALUE!</v>
      </c>
      <c r="G307" s="1500" t="e">
        <f t="shared" si="130"/>
        <v>#VALUE!</v>
      </c>
      <c r="H307" s="1500" t="e">
        <f t="shared" si="130"/>
        <v>#VALUE!</v>
      </c>
      <c r="I307" s="1500" t="e">
        <f t="shared" si="130"/>
        <v>#VALUE!</v>
      </c>
      <c r="J307" s="1500" t="e">
        <f t="shared" si="130"/>
        <v>#VALUE!</v>
      </c>
      <c r="K307" s="1500" t="e">
        <f t="shared" si="130"/>
        <v>#VALUE!</v>
      </c>
      <c r="L307" s="1500" t="e">
        <f t="shared" si="130"/>
        <v>#VALUE!</v>
      </c>
      <c r="M307" s="1500" t="e">
        <f t="shared" si="130"/>
        <v>#VALUE!</v>
      </c>
      <c r="N307" s="1500" t="e">
        <f t="shared" si="130"/>
        <v>#VALUE!</v>
      </c>
      <c r="O307" s="1500" t="e">
        <f t="shared" si="130"/>
        <v>#VALUE!</v>
      </c>
      <c r="P307" s="1500" t="e">
        <f t="shared" si="130"/>
        <v>#VALUE!</v>
      </c>
      <c r="Q307" s="1500" t="e">
        <f t="shared" si="130"/>
        <v>#VALUE!</v>
      </c>
      <c r="R307" s="1500" t="e">
        <f t="shared" si="130"/>
        <v>#VALUE!</v>
      </c>
      <c r="S307" s="1500" t="e">
        <f t="shared" si="130"/>
        <v>#VALUE!</v>
      </c>
      <c r="T307" s="1500" t="e">
        <f t="shared" si="130"/>
        <v>#VALUE!</v>
      </c>
      <c r="U307" s="1500" t="e">
        <f t="shared" si="130"/>
        <v>#VALUE!</v>
      </c>
      <c r="V307" s="1500" t="e">
        <f t="shared" si="130"/>
        <v>#VALUE!</v>
      </c>
      <c r="W307" s="1500" t="e">
        <f t="shared" si="130"/>
        <v>#VALUE!</v>
      </c>
      <c r="X307" s="1500" t="e">
        <f t="shared" si="130"/>
        <v>#VALUE!</v>
      </c>
      <c r="Y307" s="1500" t="e">
        <f t="shared" si="130"/>
        <v>#VALUE!</v>
      </c>
      <c r="Z307" s="1500" t="e">
        <f t="shared" si="130"/>
        <v>#VALUE!</v>
      </c>
      <c r="AA307" s="1500" t="e">
        <f t="shared" si="130"/>
        <v>#VALUE!</v>
      </c>
      <c r="AB307" s="1500" t="e">
        <f t="shared" si="130"/>
        <v>#VALUE!</v>
      </c>
      <c r="AC307" s="1500" t="e">
        <f t="shared" si="130"/>
        <v>#VALUE!</v>
      </c>
      <c r="AD307" s="1500" t="e">
        <f t="shared" si="130"/>
        <v>#VALUE!</v>
      </c>
      <c r="AE307" s="1500" t="e">
        <f t="shared" si="130"/>
        <v>#VALUE!</v>
      </c>
      <c r="AF307" s="1500" t="e">
        <f t="shared" si="130"/>
        <v>#VALUE!</v>
      </c>
      <c r="AG307" s="1500" t="e">
        <f t="shared" si="130"/>
        <v>#VALUE!</v>
      </c>
      <c r="AH307" s="1501" t="s">
        <v>2027</v>
      </c>
      <c r="AI307" s="1499">
        <f>_xlfn.AGGREGATE(9,6,C307:AG307)</f>
        <v>0</v>
      </c>
      <c r="AJ307" s="1489"/>
    </row>
    <row r="308" spans="2:38" hidden="1">
      <c r="B308" s="1496" t="s">
        <v>2167</v>
      </c>
      <c r="C308" s="1497" t="e">
        <f>IF(AND(DAY(C298)&gt;=8,DAY(C298)&lt;=14,C299="土"),1,0)</f>
        <v>#VALUE!</v>
      </c>
      <c r="D308" s="1497" t="e">
        <f>IF(AND(DAY(D298)&gt;=8,DAY(D298)&lt;=14,D299="土"),1,0)</f>
        <v>#VALUE!</v>
      </c>
      <c r="E308" s="1497" t="e">
        <f t="shared" ref="E308:AG308" si="131">IF(AND(DAY(E298)&gt;=8,DAY(E298)&lt;=14,E299="土"),1,0)</f>
        <v>#VALUE!</v>
      </c>
      <c r="F308" s="1497" t="e">
        <f t="shared" si="131"/>
        <v>#VALUE!</v>
      </c>
      <c r="G308" s="1497" t="e">
        <f t="shared" si="131"/>
        <v>#VALUE!</v>
      </c>
      <c r="H308" s="1497" t="e">
        <f t="shared" si="131"/>
        <v>#VALUE!</v>
      </c>
      <c r="I308" s="1497" t="e">
        <f t="shared" si="131"/>
        <v>#VALUE!</v>
      </c>
      <c r="J308" s="1497" t="e">
        <f t="shared" si="131"/>
        <v>#VALUE!</v>
      </c>
      <c r="K308" s="1497" t="e">
        <f t="shared" si="131"/>
        <v>#VALUE!</v>
      </c>
      <c r="L308" s="1497" t="e">
        <f t="shared" si="131"/>
        <v>#VALUE!</v>
      </c>
      <c r="M308" s="1497" t="e">
        <f t="shared" si="131"/>
        <v>#VALUE!</v>
      </c>
      <c r="N308" s="1497" t="e">
        <f t="shared" si="131"/>
        <v>#VALUE!</v>
      </c>
      <c r="O308" s="1497" t="e">
        <f t="shared" si="131"/>
        <v>#VALUE!</v>
      </c>
      <c r="P308" s="1497" t="e">
        <f t="shared" si="131"/>
        <v>#VALUE!</v>
      </c>
      <c r="Q308" s="1497" t="e">
        <f t="shared" si="131"/>
        <v>#VALUE!</v>
      </c>
      <c r="R308" s="1497" t="e">
        <f t="shared" si="131"/>
        <v>#VALUE!</v>
      </c>
      <c r="S308" s="1497" t="e">
        <f t="shared" si="131"/>
        <v>#VALUE!</v>
      </c>
      <c r="T308" s="1497" t="e">
        <f t="shared" si="131"/>
        <v>#VALUE!</v>
      </c>
      <c r="U308" s="1497" t="e">
        <f t="shared" si="131"/>
        <v>#VALUE!</v>
      </c>
      <c r="V308" s="1497" t="e">
        <f t="shared" si="131"/>
        <v>#VALUE!</v>
      </c>
      <c r="W308" s="1497" t="e">
        <f t="shared" si="131"/>
        <v>#VALUE!</v>
      </c>
      <c r="X308" s="1497" t="e">
        <f t="shared" si="131"/>
        <v>#VALUE!</v>
      </c>
      <c r="Y308" s="1497" t="e">
        <f t="shared" si="131"/>
        <v>#VALUE!</v>
      </c>
      <c r="Z308" s="1497" t="e">
        <f t="shared" si="131"/>
        <v>#VALUE!</v>
      </c>
      <c r="AA308" s="1497" t="e">
        <f t="shared" si="131"/>
        <v>#VALUE!</v>
      </c>
      <c r="AB308" s="1497" t="e">
        <f t="shared" si="131"/>
        <v>#VALUE!</v>
      </c>
      <c r="AC308" s="1497" t="e">
        <f t="shared" si="131"/>
        <v>#VALUE!</v>
      </c>
      <c r="AD308" s="1497" t="e">
        <f t="shared" si="131"/>
        <v>#VALUE!</v>
      </c>
      <c r="AE308" s="1497" t="e">
        <f t="shared" si="131"/>
        <v>#VALUE!</v>
      </c>
      <c r="AF308" s="1497" t="e">
        <f t="shared" si="131"/>
        <v>#VALUE!</v>
      </c>
      <c r="AG308" s="1497" t="e">
        <f t="shared" si="131"/>
        <v>#VALUE!</v>
      </c>
      <c r="AH308" s="1498" t="s">
        <v>2026</v>
      </c>
      <c r="AI308" s="1499">
        <f>_xlfn.AGGREGATE(9,6,C308:AG308)</f>
        <v>0</v>
      </c>
      <c r="AJ308" s="1489"/>
    </row>
    <row r="309" spans="2:38" hidden="1">
      <c r="B309" s="1496" t="s">
        <v>2168</v>
      </c>
      <c r="C309" s="1500" t="e">
        <f>IF(AND(DAY(C298)&gt;=8,DAY(C298)&lt;=14,C299="土",OR(C304="休",C304="雨")),1,0)</f>
        <v>#VALUE!</v>
      </c>
      <c r="D309" s="1500" t="e">
        <f>IF(AND(DAY(D298)&gt;=8,DAY(D298)&lt;=14,D299="土",OR(D304="休",D304="雨")),1,0)</f>
        <v>#VALUE!</v>
      </c>
      <c r="E309" s="1500" t="e">
        <f t="shared" ref="E309:AG309" si="132">IF(AND(DAY(E298)&gt;=8,DAY(E298)&lt;=14,E299="土",OR(E304="休",E304="雨")),1,0)</f>
        <v>#VALUE!</v>
      </c>
      <c r="F309" s="1500" t="e">
        <f t="shared" si="132"/>
        <v>#VALUE!</v>
      </c>
      <c r="G309" s="1500" t="e">
        <f t="shared" si="132"/>
        <v>#VALUE!</v>
      </c>
      <c r="H309" s="1500" t="e">
        <f t="shared" si="132"/>
        <v>#VALUE!</v>
      </c>
      <c r="I309" s="1500" t="e">
        <f t="shared" si="132"/>
        <v>#VALUE!</v>
      </c>
      <c r="J309" s="1500" t="e">
        <f t="shared" si="132"/>
        <v>#VALUE!</v>
      </c>
      <c r="K309" s="1500" t="e">
        <f t="shared" si="132"/>
        <v>#VALUE!</v>
      </c>
      <c r="L309" s="1500" t="e">
        <f t="shared" si="132"/>
        <v>#VALUE!</v>
      </c>
      <c r="M309" s="1500" t="e">
        <f t="shared" si="132"/>
        <v>#VALUE!</v>
      </c>
      <c r="N309" s="1500" t="e">
        <f t="shared" si="132"/>
        <v>#VALUE!</v>
      </c>
      <c r="O309" s="1500" t="e">
        <f t="shared" si="132"/>
        <v>#VALUE!</v>
      </c>
      <c r="P309" s="1500" t="e">
        <f t="shared" si="132"/>
        <v>#VALUE!</v>
      </c>
      <c r="Q309" s="1500" t="e">
        <f t="shared" si="132"/>
        <v>#VALUE!</v>
      </c>
      <c r="R309" s="1500" t="e">
        <f t="shared" si="132"/>
        <v>#VALUE!</v>
      </c>
      <c r="S309" s="1500" t="e">
        <f t="shared" si="132"/>
        <v>#VALUE!</v>
      </c>
      <c r="T309" s="1500" t="e">
        <f t="shared" si="132"/>
        <v>#VALUE!</v>
      </c>
      <c r="U309" s="1500" t="e">
        <f t="shared" si="132"/>
        <v>#VALUE!</v>
      </c>
      <c r="V309" s="1500" t="e">
        <f t="shared" si="132"/>
        <v>#VALUE!</v>
      </c>
      <c r="W309" s="1500" t="e">
        <f t="shared" si="132"/>
        <v>#VALUE!</v>
      </c>
      <c r="X309" s="1500" t="e">
        <f t="shared" si="132"/>
        <v>#VALUE!</v>
      </c>
      <c r="Y309" s="1500" t="e">
        <f t="shared" si="132"/>
        <v>#VALUE!</v>
      </c>
      <c r="Z309" s="1500" t="e">
        <f t="shared" si="132"/>
        <v>#VALUE!</v>
      </c>
      <c r="AA309" s="1500" t="e">
        <f t="shared" si="132"/>
        <v>#VALUE!</v>
      </c>
      <c r="AB309" s="1500" t="e">
        <f t="shared" si="132"/>
        <v>#VALUE!</v>
      </c>
      <c r="AC309" s="1500" t="e">
        <f t="shared" si="132"/>
        <v>#VALUE!</v>
      </c>
      <c r="AD309" s="1500" t="e">
        <f t="shared" si="132"/>
        <v>#VALUE!</v>
      </c>
      <c r="AE309" s="1500" t="e">
        <f t="shared" si="132"/>
        <v>#VALUE!</v>
      </c>
      <c r="AF309" s="1500" t="e">
        <f t="shared" si="132"/>
        <v>#VALUE!</v>
      </c>
      <c r="AG309" s="1500" t="e">
        <f t="shared" si="132"/>
        <v>#VALUE!</v>
      </c>
      <c r="AH309" s="1501" t="s">
        <v>2027</v>
      </c>
      <c r="AI309" s="1499">
        <f>_xlfn.AGGREGATE(9,6,C309:AG309)</f>
        <v>0</v>
      </c>
      <c r="AJ309" s="1489"/>
    </row>
    <row r="311" spans="2:38" hidden="1">
      <c r="C311" s="1453" t="e">
        <f>YEAR(C314)</f>
        <v>#VALUE!</v>
      </c>
      <c r="D311" s="1453" t="e">
        <f>MONTH(C314)</f>
        <v>#VALUE!</v>
      </c>
    </row>
    <row r="312" spans="2:38">
      <c r="B312" s="1458" t="s">
        <v>1986</v>
      </c>
      <c r="C312" s="3490" t="e">
        <f>C314</f>
        <v>#VALUE!</v>
      </c>
      <c r="D312" s="3452"/>
      <c r="E312" s="3452"/>
      <c r="F312" s="3452"/>
      <c r="G312" s="3452"/>
      <c r="H312" s="3452"/>
      <c r="I312" s="3452"/>
      <c r="J312" s="3452"/>
      <c r="K312" s="3452"/>
      <c r="L312" s="3452"/>
      <c r="M312" s="3452"/>
      <c r="N312" s="3452"/>
      <c r="O312" s="3452"/>
      <c r="P312" s="3452"/>
      <c r="Q312" s="3452"/>
      <c r="R312" s="3452"/>
      <c r="S312" s="3452"/>
      <c r="T312" s="3452"/>
      <c r="U312" s="3452"/>
      <c r="V312" s="3452"/>
      <c r="W312" s="3452"/>
      <c r="X312" s="3452"/>
      <c r="Y312" s="3452"/>
      <c r="Z312" s="3452"/>
      <c r="AA312" s="3452"/>
      <c r="AB312" s="3452"/>
      <c r="AC312" s="3452"/>
      <c r="AD312" s="3452"/>
      <c r="AE312" s="3452"/>
      <c r="AF312" s="3452"/>
      <c r="AG312" s="3452"/>
      <c r="AH312" s="3452"/>
      <c r="AI312" s="3453"/>
    </row>
    <row r="313" spans="2:38" hidden="1">
      <c r="B313" s="1503"/>
      <c r="C313" s="1482" t="e">
        <f>DATE($C311,$D311,1)</f>
        <v>#VALUE!</v>
      </c>
      <c r="D313" s="1482" t="e">
        <f t="shared" ref="D313:AG313" si="133">C313+1</f>
        <v>#VALUE!</v>
      </c>
      <c r="E313" s="1482" t="e">
        <f t="shared" si="133"/>
        <v>#VALUE!</v>
      </c>
      <c r="F313" s="1482" t="e">
        <f t="shared" si="133"/>
        <v>#VALUE!</v>
      </c>
      <c r="G313" s="1482" t="e">
        <f t="shared" si="133"/>
        <v>#VALUE!</v>
      </c>
      <c r="H313" s="1482" t="e">
        <f t="shared" si="133"/>
        <v>#VALUE!</v>
      </c>
      <c r="I313" s="1482" t="e">
        <f t="shared" si="133"/>
        <v>#VALUE!</v>
      </c>
      <c r="J313" s="1482" t="e">
        <f t="shared" si="133"/>
        <v>#VALUE!</v>
      </c>
      <c r="K313" s="1482" t="e">
        <f t="shared" si="133"/>
        <v>#VALUE!</v>
      </c>
      <c r="L313" s="1482" t="e">
        <f t="shared" si="133"/>
        <v>#VALUE!</v>
      </c>
      <c r="M313" s="1482" t="e">
        <f t="shared" si="133"/>
        <v>#VALUE!</v>
      </c>
      <c r="N313" s="1482" t="e">
        <f t="shared" si="133"/>
        <v>#VALUE!</v>
      </c>
      <c r="O313" s="1482" t="e">
        <f t="shared" si="133"/>
        <v>#VALUE!</v>
      </c>
      <c r="P313" s="1482" t="e">
        <f t="shared" si="133"/>
        <v>#VALUE!</v>
      </c>
      <c r="Q313" s="1482" t="e">
        <f t="shared" si="133"/>
        <v>#VALUE!</v>
      </c>
      <c r="R313" s="1482" t="e">
        <f t="shared" si="133"/>
        <v>#VALUE!</v>
      </c>
      <c r="S313" s="1482" t="e">
        <f t="shared" si="133"/>
        <v>#VALUE!</v>
      </c>
      <c r="T313" s="1482" t="e">
        <f t="shared" si="133"/>
        <v>#VALUE!</v>
      </c>
      <c r="U313" s="1482" t="e">
        <f t="shared" si="133"/>
        <v>#VALUE!</v>
      </c>
      <c r="V313" s="1482" t="e">
        <f t="shared" si="133"/>
        <v>#VALUE!</v>
      </c>
      <c r="W313" s="1482" t="e">
        <f t="shared" si="133"/>
        <v>#VALUE!</v>
      </c>
      <c r="X313" s="1482" t="e">
        <f t="shared" si="133"/>
        <v>#VALUE!</v>
      </c>
      <c r="Y313" s="1482" t="e">
        <f t="shared" si="133"/>
        <v>#VALUE!</v>
      </c>
      <c r="Z313" s="1482" t="e">
        <f t="shared" si="133"/>
        <v>#VALUE!</v>
      </c>
      <c r="AA313" s="1482" t="e">
        <f t="shared" si="133"/>
        <v>#VALUE!</v>
      </c>
      <c r="AB313" s="1482" t="e">
        <f t="shared" si="133"/>
        <v>#VALUE!</v>
      </c>
      <c r="AC313" s="1482" t="e">
        <f t="shared" si="133"/>
        <v>#VALUE!</v>
      </c>
      <c r="AD313" s="1482" t="e">
        <f t="shared" si="133"/>
        <v>#VALUE!</v>
      </c>
      <c r="AE313" s="1482" t="e">
        <f t="shared" si="133"/>
        <v>#VALUE!</v>
      </c>
      <c r="AF313" s="1482" t="e">
        <f t="shared" si="133"/>
        <v>#VALUE!</v>
      </c>
      <c r="AG313" s="1482" t="e">
        <f t="shared" si="133"/>
        <v>#VALUE!</v>
      </c>
      <c r="AH313" s="1504"/>
      <c r="AI313" s="1505"/>
    </row>
    <row r="314" spans="2:38">
      <c r="B314" s="1506" t="s">
        <v>1990</v>
      </c>
      <c r="C314" s="1507" t="e">
        <f>IF(EDATE(C297,1)&gt;$G$5,"",EDATE(C297,1))</f>
        <v>#VALUE!</v>
      </c>
      <c r="D314" s="1482" t="e">
        <f t="shared" ref="D314:AG314" si="134">IF(D313&gt;$G$5,"",IF(C314=EOMONTH(DATE($C311,$D311,1),0),"",IF(C314="","",C314+1)))</f>
        <v>#VALUE!</v>
      </c>
      <c r="E314" s="1482" t="e">
        <f t="shared" si="134"/>
        <v>#VALUE!</v>
      </c>
      <c r="F314" s="1482" t="e">
        <f t="shared" si="134"/>
        <v>#VALUE!</v>
      </c>
      <c r="G314" s="1482" t="e">
        <f t="shared" si="134"/>
        <v>#VALUE!</v>
      </c>
      <c r="H314" s="1482" t="e">
        <f t="shared" si="134"/>
        <v>#VALUE!</v>
      </c>
      <c r="I314" s="1482" t="e">
        <f t="shared" si="134"/>
        <v>#VALUE!</v>
      </c>
      <c r="J314" s="1482" t="e">
        <f t="shared" si="134"/>
        <v>#VALUE!</v>
      </c>
      <c r="K314" s="1482" t="e">
        <f t="shared" si="134"/>
        <v>#VALUE!</v>
      </c>
      <c r="L314" s="1482" t="e">
        <f t="shared" si="134"/>
        <v>#VALUE!</v>
      </c>
      <c r="M314" s="1482" t="e">
        <f t="shared" si="134"/>
        <v>#VALUE!</v>
      </c>
      <c r="N314" s="1482" t="e">
        <f t="shared" si="134"/>
        <v>#VALUE!</v>
      </c>
      <c r="O314" s="1482" t="e">
        <f t="shared" si="134"/>
        <v>#VALUE!</v>
      </c>
      <c r="P314" s="1482" t="e">
        <f t="shared" si="134"/>
        <v>#VALUE!</v>
      </c>
      <c r="Q314" s="1482" t="e">
        <f t="shared" si="134"/>
        <v>#VALUE!</v>
      </c>
      <c r="R314" s="1482" t="e">
        <f t="shared" si="134"/>
        <v>#VALUE!</v>
      </c>
      <c r="S314" s="1482" t="e">
        <f t="shared" si="134"/>
        <v>#VALUE!</v>
      </c>
      <c r="T314" s="1482" t="e">
        <f t="shared" si="134"/>
        <v>#VALUE!</v>
      </c>
      <c r="U314" s="1482" t="e">
        <f t="shared" si="134"/>
        <v>#VALUE!</v>
      </c>
      <c r="V314" s="1482" t="e">
        <f t="shared" si="134"/>
        <v>#VALUE!</v>
      </c>
      <c r="W314" s="1482" t="e">
        <f t="shared" si="134"/>
        <v>#VALUE!</v>
      </c>
      <c r="X314" s="1482" t="e">
        <f t="shared" si="134"/>
        <v>#VALUE!</v>
      </c>
      <c r="Y314" s="1482" t="e">
        <f t="shared" si="134"/>
        <v>#VALUE!</v>
      </c>
      <c r="Z314" s="1482" t="e">
        <f t="shared" si="134"/>
        <v>#VALUE!</v>
      </c>
      <c r="AA314" s="1482" t="e">
        <f t="shared" si="134"/>
        <v>#VALUE!</v>
      </c>
      <c r="AB314" s="1482" t="e">
        <f t="shared" si="134"/>
        <v>#VALUE!</v>
      </c>
      <c r="AC314" s="1482" t="e">
        <f t="shared" si="134"/>
        <v>#VALUE!</v>
      </c>
      <c r="AD314" s="1482" t="e">
        <f t="shared" si="134"/>
        <v>#VALUE!</v>
      </c>
      <c r="AE314" s="1482" t="e">
        <f t="shared" si="134"/>
        <v>#VALUE!</v>
      </c>
      <c r="AF314" s="1482" t="e">
        <f t="shared" si="134"/>
        <v>#VALUE!</v>
      </c>
      <c r="AG314" s="1482" t="e">
        <f t="shared" si="134"/>
        <v>#VALUE!</v>
      </c>
      <c r="AH314" s="1483" t="s">
        <v>2024</v>
      </c>
      <c r="AI314" s="1484">
        <f>+COUNTIFS(C315:AG315,"土",C316:AG316,"")+COUNTIFS(C315:AG315,"日",C316:AG316,"")</f>
        <v>0</v>
      </c>
    </row>
    <row r="315" spans="2:38" s="1486" customFormat="1">
      <c r="B315" s="1508" t="s">
        <v>846</v>
      </c>
      <c r="C315" s="1485" t="str">
        <f>IFERROR(TEXT(WEEKDAY(+C314),"aaa"),"")</f>
        <v/>
      </c>
      <c r="D315" s="1485" t="str">
        <f t="shared" ref="D315:AG315" si="135">IFERROR(TEXT(WEEKDAY(+D314),"aaa"),"")</f>
        <v/>
      </c>
      <c r="E315" s="1485" t="str">
        <f t="shared" si="135"/>
        <v/>
      </c>
      <c r="F315" s="1485" t="str">
        <f t="shared" si="135"/>
        <v/>
      </c>
      <c r="G315" s="1485" t="str">
        <f t="shared" si="135"/>
        <v/>
      </c>
      <c r="H315" s="1485" t="str">
        <f t="shared" si="135"/>
        <v/>
      </c>
      <c r="I315" s="1485" t="str">
        <f t="shared" si="135"/>
        <v/>
      </c>
      <c r="J315" s="1485" t="str">
        <f t="shared" si="135"/>
        <v/>
      </c>
      <c r="K315" s="1485" t="str">
        <f t="shared" si="135"/>
        <v/>
      </c>
      <c r="L315" s="1485" t="str">
        <f t="shared" si="135"/>
        <v/>
      </c>
      <c r="M315" s="1485" t="str">
        <f t="shared" si="135"/>
        <v/>
      </c>
      <c r="N315" s="1485" t="str">
        <f t="shared" si="135"/>
        <v/>
      </c>
      <c r="O315" s="1485" t="str">
        <f t="shared" si="135"/>
        <v/>
      </c>
      <c r="P315" s="1485" t="str">
        <f t="shared" si="135"/>
        <v/>
      </c>
      <c r="Q315" s="1485" t="str">
        <f t="shared" si="135"/>
        <v/>
      </c>
      <c r="R315" s="1485" t="str">
        <f t="shared" si="135"/>
        <v/>
      </c>
      <c r="S315" s="1485" t="str">
        <f t="shared" si="135"/>
        <v/>
      </c>
      <c r="T315" s="1485" t="str">
        <f t="shared" si="135"/>
        <v/>
      </c>
      <c r="U315" s="1485" t="str">
        <f t="shared" si="135"/>
        <v/>
      </c>
      <c r="V315" s="1485" t="str">
        <f t="shared" si="135"/>
        <v/>
      </c>
      <c r="W315" s="1485" t="str">
        <f t="shared" si="135"/>
        <v/>
      </c>
      <c r="X315" s="1485" t="str">
        <f t="shared" si="135"/>
        <v/>
      </c>
      <c r="Y315" s="1485" t="str">
        <f t="shared" si="135"/>
        <v/>
      </c>
      <c r="Z315" s="1485" t="str">
        <f t="shared" si="135"/>
        <v/>
      </c>
      <c r="AA315" s="1485" t="str">
        <f t="shared" si="135"/>
        <v/>
      </c>
      <c r="AB315" s="1485" t="str">
        <f t="shared" si="135"/>
        <v/>
      </c>
      <c r="AC315" s="1485" t="str">
        <f t="shared" si="135"/>
        <v/>
      </c>
      <c r="AD315" s="1485" t="str">
        <f t="shared" si="135"/>
        <v/>
      </c>
      <c r="AE315" s="1485" t="str">
        <f t="shared" si="135"/>
        <v/>
      </c>
      <c r="AF315" s="1485" t="str">
        <f t="shared" si="135"/>
        <v/>
      </c>
      <c r="AG315" s="1485" t="str">
        <f t="shared" si="135"/>
        <v/>
      </c>
      <c r="AH315" s="1483" t="s">
        <v>2025</v>
      </c>
      <c r="AI315" s="1484">
        <f>+COUNTIF(C316:AG316,"夏休")+COUNTIF(C316:AG316,"冬休")+COUNTIF(C316:AG316,"中止")</f>
        <v>0</v>
      </c>
      <c r="AL315" s="1509"/>
    </row>
    <row r="316" spans="2:38" s="1486" customFormat="1" ht="13.5" customHeight="1">
      <c r="B316" s="3454" t="s">
        <v>1994</v>
      </c>
      <c r="C316" s="3456"/>
      <c r="D316" s="3451"/>
      <c r="E316" s="3451"/>
      <c r="F316" s="3451"/>
      <c r="G316" s="3451"/>
      <c r="H316" s="3451"/>
      <c r="I316" s="3451"/>
      <c r="J316" s="3451"/>
      <c r="K316" s="3451"/>
      <c r="L316" s="3451"/>
      <c r="M316" s="3451"/>
      <c r="N316" s="3451"/>
      <c r="O316" s="3451"/>
      <c r="P316" s="3451"/>
      <c r="Q316" s="3451"/>
      <c r="R316" s="3451"/>
      <c r="S316" s="3451"/>
      <c r="T316" s="3451"/>
      <c r="U316" s="3451"/>
      <c r="V316" s="3451"/>
      <c r="W316" s="3451"/>
      <c r="X316" s="3451"/>
      <c r="Y316" s="3451"/>
      <c r="Z316" s="3451"/>
      <c r="AA316" s="3451"/>
      <c r="AB316" s="3451"/>
      <c r="AC316" s="3451"/>
      <c r="AD316" s="3451"/>
      <c r="AE316" s="3451"/>
      <c r="AF316" s="3451"/>
      <c r="AG316" s="3478"/>
      <c r="AH316" s="1487" t="s">
        <v>847</v>
      </c>
      <c r="AI316" s="1488">
        <f>COUNT(C314:AG314)-AI315</f>
        <v>0</v>
      </c>
      <c r="AL316" s="1509"/>
    </row>
    <row r="317" spans="2:38" s="1486" customFormat="1" ht="13.5" customHeight="1">
      <c r="B317" s="3455"/>
      <c r="C317" s="3456"/>
      <c r="D317" s="3451"/>
      <c r="E317" s="3451"/>
      <c r="F317" s="3451"/>
      <c r="G317" s="3451"/>
      <c r="H317" s="3451"/>
      <c r="I317" s="3451"/>
      <c r="J317" s="3451"/>
      <c r="K317" s="3451"/>
      <c r="L317" s="3451"/>
      <c r="M317" s="3451"/>
      <c r="N317" s="3451"/>
      <c r="O317" s="3451"/>
      <c r="P317" s="3451"/>
      <c r="Q317" s="3451"/>
      <c r="R317" s="3451"/>
      <c r="S317" s="3451"/>
      <c r="T317" s="3451"/>
      <c r="U317" s="3451"/>
      <c r="V317" s="3451"/>
      <c r="W317" s="3451"/>
      <c r="X317" s="3451"/>
      <c r="Y317" s="3451"/>
      <c r="Z317" s="3451"/>
      <c r="AA317" s="3451"/>
      <c r="AB317" s="3451"/>
      <c r="AC317" s="3451"/>
      <c r="AD317" s="3451"/>
      <c r="AE317" s="3451"/>
      <c r="AF317" s="3451"/>
      <c r="AG317" s="3478"/>
      <c r="AH317" s="1487" t="s">
        <v>848</v>
      </c>
      <c r="AI317" s="1488">
        <f>+COUNTIF(C318:AG319,"休")</f>
        <v>0</v>
      </c>
      <c r="AJ317" s="1489" t="e">
        <f>IF(AI318&gt;0.285,"",IF(AI317&lt;AI314,"←計画日数が足りません",""))</f>
        <v>#DIV/0!</v>
      </c>
      <c r="AL317" s="1509"/>
    </row>
    <row r="318" spans="2:38" s="1486" customFormat="1" ht="13.5" customHeight="1">
      <c r="B318" s="3479" t="s">
        <v>841</v>
      </c>
      <c r="C318" s="3480"/>
      <c r="D318" s="3477"/>
      <c r="E318" s="3477"/>
      <c r="F318" s="3477"/>
      <c r="G318" s="3477"/>
      <c r="H318" s="3477"/>
      <c r="I318" s="3477"/>
      <c r="J318" s="3477"/>
      <c r="K318" s="3477"/>
      <c r="L318" s="3477"/>
      <c r="M318" s="3477"/>
      <c r="N318" s="3477"/>
      <c r="O318" s="3477"/>
      <c r="P318" s="3477"/>
      <c r="Q318" s="3477"/>
      <c r="R318" s="3477"/>
      <c r="S318" s="3477"/>
      <c r="T318" s="3477"/>
      <c r="U318" s="3477"/>
      <c r="V318" s="3477"/>
      <c r="W318" s="3477"/>
      <c r="X318" s="3477"/>
      <c r="Y318" s="3477"/>
      <c r="Z318" s="3477"/>
      <c r="AA318" s="3477"/>
      <c r="AB318" s="3477"/>
      <c r="AC318" s="3477"/>
      <c r="AD318" s="3477"/>
      <c r="AE318" s="3477"/>
      <c r="AF318" s="3477"/>
      <c r="AG318" s="3483"/>
      <c r="AH318" s="1487" t="s">
        <v>849</v>
      </c>
      <c r="AI318" s="1490" t="e">
        <f>+AI317/AI316</f>
        <v>#DIV/0!</v>
      </c>
      <c r="AL318" s="1509"/>
    </row>
    <row r="319" spans="2:38" s="1486" customFormat="1">
      <c r="B319" s="3479"/>
      <c r="C319" s="3480"/>
      <c r="D319" s="3477"/>
      <c r="E319" s="3477"/>
      <c r="F319" s="3477"/>
      <c r="G319" s="3477"/>
      <c r="H319" s="3477"/>
      <c r="I319" s="3477"/>
      <c r="J319" s="3477"/>
      <c r="K319" s="3477"/>
      <c r="L319" s="3477"/>
      <c r="M319" s="3477"/>
      <c r="N319" s="3477"/>
      <c r="O319" s="3477"/>
      <c r="P319" s="3477"/>
      <c r="Q319" s="3477"/>
      <c r="R319" s="3477"/>
      <c r="S319" s="3477"/>
      <c r="T319" s="3477"/>
      <c r="U319" s="3477"/>
      <c r="V319" s="3477"/>
      <c r="W319" s="3477"/>
      <c r="X319" s="3477"/>
      <c r="Y319" s="3477"/>
      <c r="Z319" s="3477"/>
      <c r="AA319" s="3477"/>
      <c r="AB319" s="3477"/>
      <c r="AC319" s="3477"/>
      <c r="AD319" s="3477"/>
      <c r="AE319" s="3477"/>
      <c r="AF319" s="3477"/>
      <c r="AG319" s="3483"/>
      <c r="AH319" s="1487" t="s">
        <v>838</v>
      </c>
      <c r="AI319" s="1488">
        <f>+COUNTA(C320:AG321)</f>
        <v>0</v>
      </c>
      <c r="AL319" s="1509"/>
    </row>
    <row r="320" spans="2:38" s="1486" customFormat="1">
      <c r="B320" s="3484" t="s">
        <v>843</v>
      </c>
      <c r="C320" s="3486"/>
      <c r="D320" s="3481"/>
      <c r="E320" s="3481"/>
      <c r="F320" s="3481"/>
      <c r="G320" s="3481"/>
      <c r="H320" s="3481"/>
      <c r="I320" s="3481"/>
      <c r="J320" s="3481"/>
      <c r="K320" s="3481"/>
      <c r="L320" s="3481"/>
      <c r="M320" s="3481"/>
      <c r="N320" s="3481"/>
      <c r="O320" s="3481"/>
      <c r="P320" s="3481"/>
      <c r="Q320" s="3481"/>
      <c r="R320" s="3481"/>
      <c r="S320" s="3481"/>
      <c r="T320" s="3481"/>
      <c r="U320" s="3481"/>
      <c r="V320" s="3481"/>
      <c r="W320" s="3481"/>
      <c r="X320" s="3481"/>
      <c r="Y320" s="3481"/>
      <c r="Z320" s="3481"/>
      <c r="AA320" s="3481"/>
      <c r="AB320" s="3481"/>
      <c r="AC320" s="3481"/>
      <c r="AD320" s="3481"/>
      <c r="AE320" s="3481"/>
      <c r="AF320" s="3481"/>
      <c r="AG320" s="3488"/>
      <c r="AH320" s="1491" t="s">
        <v>850</v>
      </c>
      <c r="AI320" s="1492" t="e">
        <f>+AI319/AI316</f>
        <v>#DIV/0!</v>
      </c>
      <c r="AL320" s="1474">
        <f>+COUNTIF(C318:AG319,"休")</f>
        <v>0</v>
      </c>
    </row>
    <row r="321" spans="2:38" s="1486" customFormat="1">
      <c r="B321" s="3485"/>
      <c r="C321" s="3487"/>
      <c r="D321" s="3482"/>
      <c r="E321" s="3482"/>
      <c r="F321" s="3482"/>
      <c r="G321" s="3482"/>
      <c r="H321" s="3482"/>
      <c r="I321" s="3482"/>
      <c r="J321" s="3482"/>
      <c r="K321" s="3482"/>
      <c r="L321" s="3482"/>
      <c r="M321" s="3482"/>
      <c r="N321" s="3482"/>
      <c r="O321" s="3482"/>
      <c r="P321" s="3482"/>
      <c r="Q321" s="3482"/>
      <c r="R321" s="3482"/>
      <c r="S321" s="3482"/>
      <c r="T321" s="3482"/>
      <c r="U321" s="3482"/>
      <c r="V321" s="3482"/>
      <c r="W321" s="3482"/>
      <c r="X321" s="3482"/>
      <c r="Y321" s="3482"/>
      <c r="Z321" s="3482"/>
      <c r="AA321" s="3482"/>
      <c r="AB321" s="3482"/>
      <c r="AC321" s="3482"/>
      <c r="AD321" s="3482"/>
      <c r="AE321" s="3482"/>
      <c r="AF321" s="3482"/>
      <c r="AG321" s="3489"/>
      <c r="AH321" s="1493" t="s">
        <v>1998</v>
      </c>
      <c r="AI321" s="1494" t="str">
        <f>IF(7&gt;AI316,"対象外",IF(AI319&gt;=AI314,"OK","NG"))</f>
        <v>対象外</v>
      </c>
      <c r="AJ321" s="1489" t="str">
        <f>IF(AI321="対象外","←７日間に満たない期間は達成判定の対象外",IF(AI321="NG","←月単位未達成","←月単位達成"))</f>
        <v>←７日間に満たない期間は達成判定の対象外</v>
      </c>
      <c r="AL321" s="1495" t="str">
        <f>IF(7&gt;AI316,"対象外",IF(AL320&gt;=AI314,"OK","NG"))</f>
        <v>対象外</v>
      </c>
    </row>
    <row r="322" spans="2:38" hidden="1">
      <c r="B322" s="1496" t="s">
        <v>2165</v>
      </c>
      <c r="C322" s="1497" t="e">
        <f t="shared" ref="C322:AG322" si="136">IF(AND(DAY(C314)&gt;=22,DAY(C314)&lt;=28,C315="土"),1,0)</f>
        <v>#VALUE!</v>
      </c>
      <c r="D322" s="1497" t="e">
        <f t="shared" si="136"/>
        <v>#VALUE!</v>
      </c>
      <c r="E322" s="1497" t="e">
        <f t="shared" si="136"/>
        <v>#VALUE!</v>
      </c>
      <c r="F322" s="1497" t="e">
        <f t="shared" si="136"/>
        <v>#VALUE!</v>
      </c>
      <c r="G322" s="1497" t="e">
        <f t="shared" si="136"/>
        <v>#VALUE!</v>
      </c>
      <c r="H322" s="1497" t="e">
        <f t="shared" si="136"/>
        <v>#VALUE!</v>
      </c>
      <c r="I322" s="1497" t="e">
        <f t="shared" si="136"/>
        <v>#VALUE!</v>
      </c>
      <c r="J322" s="1497" t="e">
        <f t="shared" si="136"/>
        <v>#VALUE!</v>
      </c>
      <c r="K322" s="1497" t="e">
        <f t="shared" si="136"/>
        <v>#VALUE!</v>
      </c>
      <c r="L322" s="1497" t="e">
        <f t="shared" si="136"/>
        <v>#VALUE!</v>
      </c>
      <c r="M322" s="1497" t="e">
        <f t="shared" si="136"/>
        <v>#VALUE!</v>
      </c>
      <c r="N322" s="1497" t="e">
        <f t="shared" si="136"/>
        <v>#VALUE!</v>
      </c>
      <c r="O322" s="1497" t="e">
        <f t="shared" si="136"/>
        <v>#VALUE!</v>
      </c>
      <c r="P322" s="1497" t="e">
        <f t="shared" si="136"/>
        <v>#VALUE!</v>
      </c>
      <c r="Q322" s="1497" t="e">
        <f t="shared" si="136"/>
        <v>#VALUE!</v>
      </c>
      <c r="R322" s="1497" t="e">
        <f t="shared" si="136"/>
        <v>#VALUE!</v>
      </c>
      <c r="S322" s="1497" t="e">
        <f t="shared" si="136"/>
        <v>#VALUE!</v>
      </c>
      <c r="T322" s="1497" t="e">
        <f t="shared" si="136"/>
        <v>#VALUE!</v>
      </c>
      <c r="U322" s="1497" t="e">
        <f t="shared" si="136"/>
        <v>#VALUE!</v>
      </c>
      <c r="V322" s="1497" t="e">
        <f t="shared" si="136"/>
        <v>#VALUE!</v>
      </c>
      <c r="W322" s="1497" t="e">
        <f t="shared" si="136"/>
        <v>#VALUE!</v>
      </c>
      <c r="X322" s="1497" t="e">
        <f t="shared" si="136"/>
        <v>#VALUE!</v>
      </c>
      <c r="Y322" s="1497" t="e">
        <f t="shared" si="136"/>
        <v>#VALUE!</v>
      </c>
      <c r="Z322" s="1497" t="e">
        <f t="shared" si="136"/>
        <v>#VALUE!</v>
      </c>
      <c r="AA322" s="1497" t="e">
        <f t="shared" si="136"/>
        <v>#VALUE!</v>
      </c>
      <c r="AB322" s="1497" t="e">
        <f t="shared" si="136"/>
        <v>#VALUE!</v>
      </c>
      <c r="AC322" s="1497" t="e">
        <f t="shared" si="136"/>
        <v>#VALUE!</v>
      </c>
      <c r="AD322" s="1497" t="e">
        <f t="shared" si="136"/>
        <v>#VALUE!</v>
      </c>
      <c r="AE322" s="1497" t="e">
        <f t="shared" si="136"/>
        <v>#VALUE!</v>
      </c>
      <c r="AF322" s="1497" t="e">
        <f t="shared" si="136"/>
        <v>#VALUE!</v>
      </c>
      <c r="AG322" s="1497" t="e">
        <f t="shared" si="136"/>
        <v>#VALUE!</v>
      </c>
      <c r="AH322" s="1498" t="s">
        <v>2026</v>
      </c>
      <c r="AI322" s="1499">
        <f>_xlfn.AGGREGATE(9,6,C322:AG322)</f>
        <v>0</v>
      </c>
      <c r="AJ322" s="1489"/>
    </row>
    <row r="323" spans="2:38" hidden="1">
      <c r="B323" s="1496" t="s">
        <v>2166</v>
      </c>
      <c r="C323" s="1500" t="e">
        <f t="shared" ref="C323:AG323" si="137">IF(AND(DAY(C314)&gt;=22,DAY(C314)&lt;=28,C315="土",OR(C320="休",C320="雨")),1,0)</f>
        <v>#VALUE!</v>
      </c>
      <c r="D323" s="1500" t="e">
        <f t="shared" si="137"/>
        <v>#VALUE!</v>
      </c>
      <c r="E323" s="1500" t="e">
        <f t="shared" si="137"/>
        <v>#VALUE!</v>
      </c>
      <c r="F323" s="1500" t="e">
        <f t="shared" si="137"/>
        <v>#VALUE!</v>
      </c>
      <c r="G323" s="1500" t="e">
        <f t="shared" si="137"/>
        <v>#VALUE!</v>
      </c>
      <c r="H323" s="1500" t="e">
        <f t="shared" si="137"/>
        <v>#VALUE!</v>
      </c>
      <c r="I323" s="1500" t="e">
        <f t="shared" si="137"/>
        <v>#VALUE!</v>
      </c>
      <c r="J323" s="1500" t="e">
        <f t="shared" si="137"/>
        <v>#VALUE!</v>
      </c>
      <c r="K323" s="1500" t="e">
        <f t="shared" si="137"/>
        <v>#VALUE!</v>
      </c>
      <c r="L323" s="1500" t="e">
        <f t="shared" si="137"/>
        <v>#VALUE!</v>
      </c>
      <c r="M323" s="1500" t="e">
        <f t="shared" si="137"/>
        <v>#VALUE!</v>
      </c>
      <c r="N323" s="1500" t="e">
        <f t="shared" si="137"/>
        <v>#VALUE!</v>
      </c>
      <c r="O323" s="1500" t="e">
        <f t="shared" si="137"/>
        <v>#VALUE!</v>
      </c>
      <c r="P323" s="1500" t="e">
        <f t="shared" si="137"/>
        <v>#VALUE!</v>
      </c>
      <c r="Q323" s="1500" t="e">
        <f t="shared" si="137"/>
        <v>#VALUE!</v>
      </c>
      <c r="R323" s="1500" t="e">
        <f t="shared" si="137"/>
        <v>#VALUE!</v>
      </c>
      <c r="S323" s="1500" t="e">
        <f t="shared" si="137"/>
        <v>#VALUE!</v>
      </c>
      <c r="T323" s="1500" t="e">
        <f t="shared" si="137"/>
        <v>#VALUE!</v>
      </c>
      <c r="U323" s="1500" t="e">
        <f t="shared" si="137"/>
        <v>#VALUE!</v>
      </c>
      <c r="V323" s="1500" t="e">
        <f t="shared" si="137"/>
        <v>#VALUE!</v>
      </c>
      <c r="W323" s="1500" t="e">
        <f t="shared" si="137"/>
        <v>#VALUE!</v>
      </c>
      <c r="X323" s="1500" t="e">
        <f t="shared" si="137"/>
        <v>#VALUE!</v>
      </c>
      <c r="Y323" s="1500" t="e">
        <f t="shared" si="137"/>
        <v>#VALUE!</v>
      </c>
      <c r="Z323" s="1500" t="e">
        <f t="shared" si="137"/>
        <v>#VALUE!</v>
      </c>
      <c r="AA323" s="1500" t="e">
        <f t="shared" si="137"/>
        <v>#VALUE!</v>
      </c>
      <c r="AB323" s="1500" t="e">
        <f t="shared" si="137"/>
        <v>#VALUE!</v>
      </c>
      <c r="AC323" s="1500" t="e">
        <f t="shared" si="137"/>
        <v>#VALUE!</v>
      </c>
      <c r="AD323" s="1500" t="e">
        <f t="shared" si="137"/>
        <v>#VALUE!</v>
      </c>
      <c r="AE323" s="1500" t="e">
        <f t="shared" si="137"/>
        <v>#VALUE!</v>
      </c>
      <c r="AF323" s="1500" t="e">
        <f t="shared" si="137"/>
        <v>#VALUE!</v>
      </c>
      <c r="AG323" s="1500" t="e">
        <f t="shared" si="137"/>
        <v>#VALUE!</v>
      </c>
      <c r="AH323" s="1501" t="s">
        <v>2027</v>
      </c>
      <c r="AI323" s="1499">
        <f>_xlfn.AGGREGATE(9,6,C323:AG323)</f>
        <v>0</v>
      </c>
      <c r="AJ323" s="1489"/>
    </row>
    <row r="324" spans="2:38" hidden="1">
      <c r="B324" s="1496" t="s">
        <v>2167</v>
      </c>
      <c r="C324" s="1497" t="e">
        <f>IF(AND(DAY(C314)&gt;=8,DAY(C314)&lt;=14,C315="土"),1,0)</f>
        <v>#VALUE!</v>
      </c>
      <c r="D324" s="1497" t="e">
        <f>IF(AND(DAY(D314)&gt;=8,DAY(D314)&lt;=14,D315="土"),1,0)</f>
        <v>#VALUE!</v>
      </c>
      <c r="E324" s="1497" t="e">
        <f t="shared" ref="E324:AG324" si="138">IF(AND(DAY(E314)&gt;=8,DAY(E314)&lt;=14,E315="土"),1,0)</f>
        <v>#VALUE!</v>
      </c>
      <c r="F324" s="1497" t="e">
        <f t="shared" si="138"/>
        <v>#VALUE!</v>
      </c>
      <c r="G324" s="1497" t="e">
        <f t="shared" si="138"/>
        <v>#VALUE!</v>
      </c>
      <c r="H324" s="1497" t="e">
        <f t="shared" si="138"/>
        <v>#VALUE!</v>
      </c>
      <c r="I324" s="1497" t="e">
        <f t="shared" si="138"/>
        <v>#VALUE!</v>
      </c>
      <c r="J324" s="1497" t="e">
        <f t="shared" si="138"/>
        <v>#VALUE!</v>
      </c>
      <c r="K324" s="1497" t="e">
        <f t="shared" si="138"/>
        <v>#VALUE!</v>
      </c>
      <c r="L324" s="1497" t="e">
        <f t="shared" si="138"/>
        <v>#VALUE!</v>
      </c>
      <c r="M324" s="1497" t="e">
        <f t="shared" si="138"/>
        <v>#VALUE!</v>
      </c>
      <c r="N324" s="1497" t="e">
        <f t="shared" si="138"/>
        <v>#VALUE!</v>
      </c>
      <c r="O324" s="1497" t="e">
        <f t="shared" si="138"/>
        <v>#VALUE!</v>
      </c>
      <c r="P324" s="1497" t="e">
        <f t="shared" si="138"/>
        <v>#VALUE!</v>
      </c>
      <c r="Q324" s="1497" t="e">
        <f t="shared" si="138"/>
        <v>#VALUE!</v>
      </c>
      <c r="R324" s="1497" t="e">
        <f t="shared" si="138"/>
        <v>#VALUE!</v>
      </c>
      <c r="S324" s="1497" t="e">
        <f t="shared" si="138"/>
        <v>#VALUE!</v>
      </c>
      <c r="T324" s="1497" t="e">
        <f t="shared" si="138"/>
        <v>#VALUE!</v>
      </c>
      <c r="U324" s="1497" t="e">
        <f t="shared" si="138"/>
        <v>#VALUE!</v>
      </c>
      <c r="V324" s="1497" t="e">
        <f t="shared" si="138"/>
        <v>#VALUE!</v>
      </c>
      <c r="W324" s="1497" t="e">
        <f t="shared" si="138"/>
        <v>#VALUE!</v>
      </c>
      <c r="X324" s="1497" t="e">
        <f t="shared" si="138"/>
        <v>#VALUE!</v>
      </c>
      <c r="Y324" s="1497" t="e">
        <f t="shared" si="138"/>
        <v>#VALUE!</v>
      </c>
      <c r="Z324" s="1497" t="e">
        <f t="shared" si="138"/>
        <v>#VALUE!</v>
      </c>
      <c r="AA324" s="1497" t="e">
        <f t="shared" si="138"/>
        <v>#VALUE!</v>
      </c>
      <c r="AB324" s="1497" t="e">
        <f t="shared" si="138"/>
        <v>#VALUE!</v>
      </c>
      <c r="AC324" s="1497" t="e">
        <f t="shared" si="138"/>
        <v>#VALUE!</v>
      </c>
      <c r="AD324" s="1497" t="e">
        <f t="shared" si="138"/>
        <v>#VALUE!</v>
      </c>
      <c r="AE324" s="1497" t="e">
        <f t="shared" si="138"/>
        <v>#VALUE!</v>
      </c>
      <c r="AF324" s="1497" t="e">
        <f t="shared" si="138"/>
        <v>#VALUE!</v>
      </c>
      <c r="AG324" s="1497" t="e">
        <f t="shared" si="138"/>
        <v>#VALUE!</v>
      </c>
      <c r="AH324" s="1498" t="s">
        <v>2026</v>
      </c>
      <c r="AI324" s="1499">
        <f>_xlfn.AGGREGATE(9,6,C324:AG324)</f>
        <v>0</v>
      </c>
      <c r="AJ324" s="1489"/>
    </row>
    <row r="325" spans="2:38" hidden="1">
      <c r="B325" s="1496" t="s">
        <v>2168</v>
      </c>
      <c r="C325" s="1500" t="e">
        <f>IF(AND(DAY(C314)&gt;=8,DAY(C314)&lt;=14,C315="土",OR(C320="休",C320="雨")),1,0)</f>
        <v>#VALUE!</v>
      </c>
      <c r="D325" s="1500" t="e">
        <f>IF(AND(DAY(D314)&gt;=8,DAY(D314)&lt;=14,D315="土",OR(D320="休",D320="雨")),1,0)</f>
        <v>#VALUE!</v>
      </c>
      <c r="E325" s="1500" t="e">
        <f t="shared" ref="E325:AG325" si="139">IF(AND(DAY(E314)&gt;=8,DAY(E314)&lt;=14,E315="土",OR(E320="休",E320="雨")),1,0)</f>
        <v>#VALUE!</v>
      </c>
      <c r="F325" s="1500" t="e">
        <f t="shared" si="139"/>
        <v>#VALUE!</v>
      </c>
      <c r="G325" s="1500" t="e">
        <f t="shared" si="139"/>
        <v>#VALUE!</v>
      </c>
      <c r="H325" s="1500" t="e">
        <f t="shared" si="139"/>
        <v>#VALUE!</v>
      </c>
      <c r="I325" s="1500" t="e">
        <f t="shared" si="139"/>
        <v>#VALUE!</v>
      </c>
      <c r="J325" s="1500" t="e">
        <f t="shared" si="139"/>
        <v>#VALUE!</v>
      </c>
      <c r="K325" s="1500" t="e">
        <f t="shared" si="139"/>
        <v>#VALUE!</v>
      </c>
      <c r="L325" s="1500" t="e">
        <f t="shared" si="139"/>
        <v>#VALUE!</v>
      </c>
      <c r="M325" s="1500" t="e">
        <f t="shared" si="139"/>
        <v>#VALUE!</v>
      </c>
      <c r="N325" s="1500" t="e">
        <f t="shared" si="139"/>
        <v>#VALUE!</v>
      </c>
      <c r="O325" s="1500" t="e">
        <f t="shared" si="139"/>
        <v>#VALUE!</v>
      </c>
      <c r="P325" s="1500" t="e">
        <f t="shared" si="139"/>
        <v>#VALUE!</v>
      </c>
      <c r="Q325" s="1500" t="e">
        <f t="shared" si="139"/>
        <v>#VALUE!</v>
      </c>
      <c r="R325" s="1500" t="e">
        <f t="shared" si="139"/>
        <v>#VALUE!</v>
      </c>
      <c r="S325" s="1500" t="e">
        <f t="shared" si="139"/>
        <v>#VALUE!</v>
      </c>
      <c r="T325" s="1500" t="e">
        <f t="shared" si="139"/>
        <v>#VALUE!</v>
      </c>
      <c r="U325" s="1500" t="e">
        <f t="shared" si="139"/>
        <v>#VALUE!</v>
      </c>
      <c r="V325" s="1500" t="e">
        <f t="shared" si="139"/>
        <v>#VALUE!</v>
      </c>
      <c r="W325" s="1500" t="e">
        <f t="shared" si="139"/>
        <v>#VALUE!</v>
      </c>
      <c r="X325" s="1500" t="e">
        <f t="shared" si="139"/>
        <v>#VALUE!</v>
      </c>
      <c r="Y325" s="1500" t="e">
        <f t="shared" si="139"/>
        <v>#VALUE!</v>
      </c>
      <c r="Z325" s="1500" t="e">
        <f t="shared" si="139"/>
        <v>#VALUE!</v>
      </c>
      <c r="AA325" s="1500" t="e">
        <f t="shared" si="139"/>
        <v>#VALUE!</v>
      </c>
      <c r="AB325" s="1500" t="e">
        <f t="shared" si="139"/>
        <v>#VALUE!</v>
      </c>
      <c r="AC325" s="1500" t="e">
        <f t="shared" si="139"/>
        <v>#VALUE!</v>
      </c>
      <c r="AD325" s="1500" t="e">
        <f t="shared" si="139"/>
        <v>#VALUE!</v>
      </c>
      <c r="AE325" s="1500" t="e">
        <f t="shared" si="139"/>
        <v>#VALUE!</v>
      </c>
      <c r="AF325" s="1500" t="e">
        <f t="shared" si="139"/>
        <v>#VALUE!</v>
      </c>
      <c r="AG325" s="1500" t="e">
        <f t="shared" si="139"/>
        <v>#VALUE!</v>
      </c>
      <c r="AH325" s="1501" t="s">
        <v>2027</v>
      </c>
      <c r="AI325" s="1499">
        <f>_xlfn.AGGREGATE(9,6,C325:AG325)</f>
        <v>0</v>
      </c>
      <c r="AJ325" s="1489"/>
    </row>
    <row r="327" spans="2:38" hidden="1">
      <c r="C327" s="1453" t="e">
        <f>YEAR(C330)</f>
        <v>#VALUE!</v>
      </c>
      <c r="D327" s="1453" t="e">
        <f>MONTH(C330)</f>
        <v>#VALUE!</v>
      </c>
    </row>
    <row r="328" spans="2:38">
      <c r="B328" s="1458" t="s">
        <v>1986</v>
      </c>
      <c r="C328" s="3490" t="e">
        <f>C330</f>
        <v>#VALUE!</v>
      </c>
      <c r="D328" s="3452"/>
      <c r="E328" s="3452"/>
      <c r="F328" s="3452"/>
      <c r="G328" s="3452"/>
      <c r="H328" s="3452"/>
      <c r="I328" s="3452"/>
      <c r="J328" s="3452"/>
      <c r="K328" s="3452"/>
      <c r="L328" s="3452"/>
      <c r="M328" s="3452"/>
      <c r="N328" s="3452"/>
      <c r="O328" s="3452"/>
      <c r="P328" s="3452"/>
      <c r="Q328" s="3452"/>
      <c r="R328" s="3452"/>
      <c r="S328" s="3452"/>
      <c r="T328" s="3452"/>
      <c r="U328" s="3452"/>
      <c r="V328" s="3452"/>
      <c r="W328" s="3452"/>
      <c r="X328" s="3452"/>
      <c r="Y328" s="3452"/>
      <c r="Z328" s="3452"/>
      <c r="AA328" s="3452"/>
      <c r="AB328" s="3452"/>
      <c r="AC328" s="3452"/>
      <c r="AD328" s="3452"/>
      <c r="AE328" s="3452"/>
      <c r="AF328" s="3452"/>
      <c r="AG328" s="3452"/>
      <c r="AH328" s="3452"/>
      <c r="AI328" s="3453"/>
    </row>
    <row r="329" spans="2:38" hidden="1">
      <c r="B329" s="1503"/>
      <c r="C329" s="1482" t="e">
        <f>DATE($C327,$D327,1)</f>
        <v>#VALUE!</v>
      </c>
      <c r="D329" s="1482" t="e">
        <f t="shared" ref="D329:AG329" si="140">C329+1</f>
        <v>#VALUE!</v>
      </c>
      <c r="E329" s="1482" t="e">
        <f t="shared" si="140"/>
        <v>#VALUE!</v>
      </c>
      <c r="F329" s="1482" t="e">
        <f t="shared" si="140"/>
        <v>#VALUE!</v>
      </c>
      <c r="G329" s="1482" t="e">
        <f t="shared" si="140"/>
        <v>#VALUE!</v>
      </c>
      <c r="H329" s="1482" t="e">
        <f t="shared" si="140"/>
        <v>#VALUE!</v>
      </c>
      <c r="I329" s="1482" t="e">
        <f t="shared" si="140"/>
        <v>#VALUE!</v>
      </c>
      <c r="J329" s="1482" t="e">
        <f t="shared" si="140"/>
        <v>#VALUE!</v>
      </c>
      <c r="K329" s="1482" t="e">
        <f t="shared" si="140"/>
        <v>#VALUE!</v>
      </c>
      <c r="L329" s="1482" t="e">
        <f t="shared" si="140"/>
        <v>#VALUE!</v>
      </c>
      <c r="M329" s="1482" t="e">
        <f t="shared" si="140"/>
        <v>#VALUE!</v>
      </c>
      <c r="N329" s="1482" t="e">
        <f t="shared" si="140"/>
        <v>#VALUE!</v>
      </c>
      <c r="O329" s="1482" t="e">
        <f t="shared" si="140"/>
        <v>#VALUE!</v>
      </c>
      <c r="P329" s="1482" t="e">
        <f t="shared" si="140"/>
        <v>#VALUE!</v>
      </c>
      <c r="Q329" s="1482" t="e">
        <f t="shared" si="140"/>
        <v>#VALUE!</v>
      </c>
      <c r="R329" s="1482" t="e">
        <f t="shared" si="140"/>
        <v>#VALUE!</v>
      </c>
      <c r="S329" s="1482" t="e">
        <f t="shared" si="140"/>
        <v>#VALUE!</v>
      </c>
      <c r="T329" s="1482" t="e">
        <f t="shared" si="140"/>
        <v>#VALUE!</v>
      </c>
      <c r="U329" s="1482" t="e">
        <f t="shared" si="140"/>
        <v>#VALUE!</v>
      </c>
      <c r="V329" s="1482" t="e">
        <f t="shared" si="140"/>
        <v>#VALUE!</v>
      </c>
      <c r="W329" s="1482" t="e">
        <f t="shared" si="140"/>
        <v>#VALUE!</v>
      </c>
      <c r="X329" s="1482" t="e">
        <f t="shared" si="140"/>
        <v>#VALUE!</v>
      </c>
      <c r="Y329" s="1482" t="e">
        <f t="shared" si="140"/>
        <v>#VALUE!</v>
      </c>
      <c r="Z329" s="1482" t="e">
        <f t="shared" si="140"/>
        <v>#VALUE!</v>
      </c>
      <c r="AA329" s="1482" t="e">
        <f t="shared" si="140"/>
        <v>#VALUE!</v>
      </c>
      <c r="AB329" s="1482" t="e">
        <f t="shared" si="140"/>
        <v>#VALUE!</v>
      </c>
      <c r="AC329" s="1482" t="e">
        <f t="shared" si="140"/>
        <v>#VALUE!</v>
      </c>
      <c r="AD329" s="1482" t="e">
        <f t="shared" si="140"/>
        <v>#VALUE!</v>
      </c>
      <c r="AE329" s="1482" t="e">
        <f t="shared" si="140"/>
        <v>#VALUE!</v>
      </c>
      <c r="AF329" s="1482" t="e">
        <f t="shared" si="140"/>
        <v>#VALUE!</v>
      </c>
      <c r="AG329" s="1482" t="e">
        <f t="shared" si="140"/>
        <v>#VALUE!</v>
      </c>
      <c r="AH329" s="1504"/>
      <c r="AI329" s="1505"/>
    </row>
    <row r="330" spans="2:38">
      <c r="B330" s="1506" t="s">
        <v>1990</v>
      </c>
      <c r="C330" s="1507" t="e">
        <f>IF(EDATE(C313,1)&gt;$G$5,"",EDATE(C313,1))</f>
        <v>#VALUE!</v>
      </c>
      <c r="D330" s="1482" t="e">
        <f t="shared" ref="D330:AG330" si="141">IF(D329&gt;$G$5,"",IF(C330=EOMONTH(DATE($C327,$D327,1),0),"",IF(C330="","",C330+1)))</f>
        <v>#VALUE!</v>
      </c>
      <c r="E330" s="1482" t="e">
        <f t="shared" si="141"/>
        <v>#VALUE!</v>
      </c>
      <c r="F330" s="1482" t="e">
        <f t="shared" si="141"/>
        <v>#VALUE!</v>
      </c>
      <c r="G330" s="1482" t="e">
        <f t="shared" si="141"/>
        <v>#VALUE!</v>
      </c>
      <c r="H330" s="1482" t="e">
        <f t="shared" si="141"/>
        <v>#VALUE!</v>
      </c>
      <c r="I330" s="1482" t="e">
        <f t="shared" si="141"/>
        <v>#VALUE!</v>
      </c>
      <c r="J330" s="1482" t="e">
        <f t="shared" si="141"/>
        <v>#VALUE!</v>
      </c>
      <c r="K330" s="1482" t="e">
        <f t="shared" si="141"/>
        <v>#VALUE!</v>
      </c>
      <c r="L330" s="1482" t="e">
        <f t="shared" si="141"/>
        <v>#VALUE!</v>
      </c>
      <c r="M330" s="1482" t="e">
        <f t="shared" si="141"/>
        <v>#VALUE!</v>
      </c>
      <c r="N330" s="1482" t="e">
        <f t="shared" si="141"/>
        <v>#VALUE!</v>
      </c>
      <c r="O330" s="1482" t="e">
        <f t="shared" si="141"/>
        <v>#VALUE!</v>
      </c>
      <c r="P330" s="1482" t="e">
        <f t="shared" si="141"/>
        <v>#VALUE!</v>
      </c>
      <c r="Q330" s="1482" t="e">
        <f t="shared" si="141"/>
        <v>#VALUE!</v>
      </c>
      <c r="R330" s="1482" t="e">
        <f t="shared" si="141"/>
        <v>#VALUE!</v>
      </c>
      <c r="S330" s="1482" t="e">
        <f t="shared" si="141"/>
        <v>#VALUE!</v>
      </c>
      <c r="T330" s="1482" t="e">
        <f t="shared" si="141"/>
        <v>#VALUE!</v>
      </c>
      <c r="U330" s="1482" t="e">
        <f t="shared" si="141"/>
        <v>#VALUE!</v>
      </c>
      <c r="V330" s="1482" t="e">
        <f t="shared" si="141"/>
        <v>#VALUE!</v>
      </c>
      <c r="W330" s="1482" t="e">
        <f t="shared" si="141"/>
        <v>#VALUE!</v>
      </c>
      <c r="X330" s="1482" t="e">
        <f t="shared" si="141"/>
        <v>#VALUE!</v>
      </c>
      <c r="Y330" s="1482" t="e">
        <f t="shared" si="141"/>
        <v>#VALUE!</v>
      </c>
      <c r="Z330" s="1482" t="e">
        <f t="shared" si="141"/>
        <v>#VALUE!</v>
      </c>
      <c r="AA330" s="1482" t="e">
        <f t="shared" si="141"/>
        <v>#VALUE!</v>
      </c>
      <c r="AB330" s="1482" t="e">
        <f t="shared" si="141"/>
        <v>#VALUE!</v>
      </c>
      <c r="AC330" s="1482" t="e">
        <f t="shared" si="141"/>
        <v>#VALUE!</v>
      </c>
      <c r="AD330" s="1482" t="e">
        <f t="shared" si="141"/>
        <v>#VALUE!</v>
      </c>
      <c r="AE330" s="1482" t="e">
        <f t="shared" si="141"/>
        <v>#VALUE!</v>
      </c>
      <c r="AF330" s="1482" t="e">
        <f t="shared" si="141"/>
        <v>#VALUE!</v>
      </c>
      <c r="AG330" s="1482" t="e">
        <f t="shared" si="141"/>
        <v>#VALUE!</v>
      </c>
      <c r="AH330" s="1483" t="s">
        <v>2024</v>
      </c>
      <c r="AI330" s="1484">
        <f>+COUNTIFS(C331:AG331,"土",C332:AG332,"")+COUNTIFS(C331:AG331,"日",C332:AG332,"")</f>
        <v>0</v>
      </c>
    </row>
    <row r="331" spans="2:38" s="1486" customFormat="1">
      <c r="B331" s="1508" t="s">
        <v>846</v>
      </c>
      <c r="C331" s="1485" t="str">
        <f>IFERROR(TEXT(WEEKDAY(+C330),"aaa"),"")</f>
        <v/>
      </c>
      <c r="D331" s="1485" t="str">
        <f t="shared" ref="D331:AG331" si="142">IFERROR(TEXT(WEEKDAY(+D330),"aaa"),"")</f>
        <v/>
      </c>
      <c r="E331" s="1485" t="str">
        <f t="shared" si="142"/>
        <v/>
      </c>
      <c r="F331" s="1485" t="str">
        <f t="shared" si="142"/>
        <v/>
      </c>
      <c r="G331" s="1485" t="str">
        <f t="shared" si="142"/>
        <v/>
      </c>
      <c r="H331" s="1485" t="str">
        <f t="shared" si="142"/>
        <v/>
      </c>
      <c r="I331" s="1485" t="str">
        <f t="shared" si="142"/>
        <v/>
      </c>
      <c r="J331" s="1485" t="str">
        <f t="shared" si="142"/>
        <v/>
      </c>
      <c r="K331" s="1485" t="str">
        <f t="shared" si="142"/>
        <v/>
      </c>
      <c r="L331" s="1485" t="str">
        <f t="shared" si="142"/>
        <v/>
      </c>
      <c r="M331" s="1485" t="str">
        <f t="shared" si="142"/>
        <v/>
      </c>
      <c r="N331" s="1485" t="str">
        <f t="shared" si="142"/>
        <v/>
      </c>
      <c r="O331" s="1485" t="str">
        <f t="shared" si="142"/>
        <v/>
      </c>
      <c r="P331" s="1485" t="str">
        <f t="shared" si="142"/>
        <v/>
      </c>
      <c r="Q331" s="1485" t="str">
        <f t="shared" si="142"/>
        <v/>
      </c>
      <c r="R331" s="1485" t="str">
        <f t="shared" si="142"/>
        <v/>
      </c>
      <c r="S331" s="1485" t="str">
        <f t="shared" si="142"/>
        <v/>
      </c>
      <c r="T331" s="1485" t="str">
        <f t="shared" si="142"/>
        <v/>
      </c>
      <c r="U331" s="1485" t="str">
        <f t="shared" si="142"/>
        <v/>
      </c>
      <c r="V331" s="1485" t="str">
        <f t="shared" si="142"/>
        <v/>
      </c>
      <c r="W331" s="1485" t="str">
        <f t="shared" si="142"/>
        <v/>
      </c>
      <c r="X331" s="1485" t="str">
        <f t="shared" si="142"/>
        <v/>
      </c>
      <c r="Y331" s="1485" t="str">
        <f t="shared" si="142"/>
        <v/>
      </c>
      <c r="Z331" s="1485" t="str">
        <f t="shared" si="142"/>
        <v/>
      </c>
      <c r="AA331" s="1485" t="str">
        <f t="shared" si="142"/>
        <v/>
      </c>
      <c r="AB331" s="1485" t="str">
        <f t="shared" si="142"/>
        <v/>
      </c>
      <c r="AC331" s="1485" t="str">
        <f t="shared" si="142"/>
        <v/>
      </c>
      <c r="AD331" s="1485" t="str">
        <f t="shared" si="142"/>
        <v/>
      </c>
      <c r="AE331" s="1485" t="str">
        <f t="shared" si="142"/>
        <v/>
      </c>
      <c r="AF331" s="1485" t="str">
        <f t="shared" si="142"/>
        <v/>
      </c>
      <c r="AG331" s="1485" t="str">
        <f t="shared" si="142"/>
        <v/>
      </c>
      <c r="AH331" s="1483" t="s">
        <v>2025</v>
      </c>
      <c r="AI331" s="1484">
        <f>+COUNTIF(C332:AG332,"夏休")+COUNTIF(C332:AG332,"冬休")+COUNTIF(C332:AG332,"中止")</f>
        <v>0</v>
      </c>
      <c r="AL331" s="1509"/>
    </row>
    <row r="332" spans="2:38" s="1486" customFormat="1" ht="13.5" customHeight="1">
      <c r="B332" s="3454" t="s">
        <v>1994</v>
      </c>
      <c r="C332" s="3456"/>
      <c r="D332" s="3451"/>
      <c r="E332" s="3451"/>
      <c r="F332" s="3451"/>
      <c r="G332" s="3451"/>
      <c r="H332" s="3451"/>
      <c r="I332" s="3451"/>
      <c r="J332" s="3451"/>
      <c r="K332" s="3451"/>
      <c r="L332" s="3451"/>
      <c r="M332" s="3451"/>
      <c r="N332" s="3451"/>
      <c r="O332" s="3451"/>
      <c r="P332" s="3451"/>
      <c r="Q332" s="3451"/>
      <c r="R332" s="3451"/>
      <c r="S332" s="3451"/>
      <c r="T332" s="3451"/>
      <c r="U332" s="3451"/>
      <c r="V332" s="3451"/>
      <c r="W332" s="3451"/>
      <c r="X332" s="3451"/>
      <c r="Y332" s="3451"/>
      <c r="Z332" s="3451"/>
      <c r="AA332" s="3451"/>
      <c r="AB332" s="3451"/>
      <c r="AC332" s="3451"/>
      <c r="AD332" s="3451"/>
      <c r="AE332" s="3451"/>
      <c r="AF332" s="3451"/>
      <c r="AG332" s="3478"/>
      <c r="AH332" s="1487" t="s">
        <v>847</v>
      </c>
      <c r="AI332" s="1488">
        <f>COUNT(C330:AG330)-AI331</f>
        <v>0</v>
      </c>
      <c r="AL332" s="1509"/>
    </row>
    <row r="333" spans="2:38" s="1486" customFormat="1" ht="13.5" customHeight="1">
      <c r="B333" s="3455"/>
      <c r="C333" s="3456"/>
      <c r="D333" s="3451"/>
      <c r="E333" s="3451"/>
      <c r="F333" s="3451"/>
      <c r="G333" s="3451"/>
      <c r="H333" s="3451"/>
      <c r="I333" s="3451"/>
      <c r="J333" s="3451"/>
      <c r="K333" s="3451"/>
      <c r="L333" s="3451"/>
      <c r="M333" s="3451"/>
      <c r="N333" s="3451"/>
      <c r="O333" s="3451"/>
      <c r="P333" s="3451"/>
      <c r="Q333" s="3451"/>
      <c r="R333" s="3451"/>
      <c r="S333" s="3451"/>
      <c r="T333" s="3451"/>
      <c r="U333" s="3451"/>
      <c r="V333" s="3451"/>
      <c r="W333" s="3451"/>
      <c r="X333" s="3451"/>
      <c r="Y333" s="3451"/>
      <c r="Z333" s="3451"/>
      <c r="AA333" s="3451"/>
      <c r="AB333" s="3451"/>
      <c r="AC333" s="3451"/>
      <c r="AD333" s="3451"/>
      <c r="AE333" s="3451"/>
      <c r="AF333" s="3451"/>
      <c r="AG333" s="3478"/>
      <c r="AH333" s="1487" t="s">
        <v>848</v>
      </c>
      <c r="AI333" s="1488">
        <f>+COUNTIF(C334:AG335,"休")</f>
        <v>0</v>
      </c>
      <c r="AJ333" s="1489" t="e">
        <f>IF(AI334&gt;0.285,"",IF(AI333&lt;AI330,"←計画日数が足りません",""))</f>
        <v>#DIV/0!</v>
      </c>
      <c r="AL333" s="1509"/>
    </row>
    <row r="334" spans="2:38" s="1486" customFormat="1" ht="13.5" customHeight="1">
      <c r="B334" s="3479" t="s">
        <v>841</v>
      </c>
      <c r="C334" s="3480"/>
      <c r="D334" s="3477"/>
      <c r="E334" s="3477"/>
      <c r="F334" s="3477"/>
      <c r="G334" s="3477"/>
      <c r="H334" s="3477"/>
      <c r="I334" s="3477"/>
      <c r="J334" s="3477"/>
      <c r="K334" s="3477"/>
      <c r="L334" s="3477"/>
      <c r="M334" s="3477"/>
      <c r="N334" s="3477"/>
      <c r="O334" s="3477"/>
      <c r="P334" s="3477"/>
      <c r="Q334" s="3477"/>
      <c r="R334" s="3477"/>
      <c r="S334" s="3477"/>
      <c r="T334" s="3477"/>
      <c r="U334" s="3477"/>
      <c r="V334" s="3477"/>
      <c r="W334" s="3477"/>
      <c r="X334" s="3477"/>
      <c r="Y334" s="3477"/>
      <c r="Z334" s="3477"/>
      <c r="AA334" s="3477"/>
      <c r="AB334" s="3477"/>
      <c r="AC334" s="3477"/>
      <c r="AD334" s="3477"/>
      <c r="AE334" s="3477"/>
      <c r="AF334" s="3477"/>
      <c r="AG334" s="3483"/>
      <c r="AH334" s="1487" t="s">
        <v>849</v>
      </c>
      <c r="AI334" s="1490" t="e">
        <f>+AI333/AI332</f>
        <v>#DIV/0!</v>
      </c>
      <c r="AL334" s="1509"/>
    </row>
    <row r="335" spans="2:38" s="1486" customFormat="1">
      <c r="B335" s="3479"/>
      <c r="C335" s="3480"/>
      <c r="D335" s="3477"/>
      <c r="E335" s="3477"/>
      <c r="F335" s="3477"/>
      <c r="G335" s="3477"/>
      <c r="H335" s="3477"/>
      <c r="I335" s="3477"/>
      <c r="J335" s="3477"/>
      <c r="K335" s="3477"/>
      <c r="L335" s="3477"/>
      <c r="M335" s="3477"/>
      <c r="N335" s="3477"/>
      <c r="O335" s="3477"/>
      <c r="P335" s="3477"/>
      <c r="Q335" s="3477"/>
      <c r="R335" s="3477"/>
      <c r="S335" s="3477"/>
      <c r="T335" s="3477"/>
      <c r="U335" s="3477"/>
      <c r="V335" s="3477"/>
      <c r="W335" s="3477"/>
      <c r="X335" s="3477"/>
      <c r="Y335" s="3477"/>
      <c r="Z335" s="3477"/>
      <c r="AA335" s="3477"/>
      <c r="AB335" s="3477"/>
      <c r="AC335" s="3477"/>
      <c r="AD335" s="3477"/>
      <c r="AE335" s="3477"/>
      <c r="AF335" s="3477"/>
      <c r="AG335" s="3483"/>
      <c r="AH335" s="1487" t="s">
        <v>838</v>
      </c>
      <c r="AI335" s="1488">
        <f>+COUNTA(C336:AG337)</f>
        <v>0</v>
      </c>
      <c r="AL335" s="1509"/>
    </row>
    <row r="336" spans="2:38" s="1486" customFormat="1">
      <c r="B336" s="3484" t="s">
        <v>843</v>
      </c>
      <c r="C336" s="3486"/>
      <c r="D336" s="3481"/>
      <c r="E336" s="3481"/>
      <c r="F336" s="3481"/>
      <c r="G336" s="3481"/>
      <c r="H336" s="3481"/>
      <c r="I336" s="3481"/>
      <c r="J336" s="3481"/>
      <c r="K336" s="3481"/>
      <c r="L336" s="3481"/>
      <c r="M336" s="3481"/>
      <c r="N336" s="3481"/>
      <c r="O336" s="3481"/>
      <c r="P336" s="3481"/>
      <c r="Q336" s="3481"/>
      <c r="R336" s="3481"/>
      <c r="S336" s="3481"/>
      <c r="T336" s="3481"/>
      <c r="U336" s="3481"/>
      <c r="V336" s="3481"/>
      <c r="W336" s="3481"/>
      <c r="X336" s="3481"/>
      <c r="Y336" s="3481"/>
      <c r="Z336" s="3481"/>
      <c r="AA336" s="3481"/>
      <c r="AB336" s="3481"/>
      <c r="AC336" s="3481"/>
      <c r="AD336" s="3481"/>
      <c r="AE336" s="3481"/>
      <c r="AF336" s="3481"/>
      <c r="AG336" s="3488"/>
      <c r="AH336" s="1491" t="s">
        <v>850</v>
      </c>
      <c r="AI336" s="1492" t="e">
        <f>+AI335/AI332</f>
        <v>#DIV/0!</v>
      </c>
      <c r="AL336" s="1474">
        <f>+COUNTIF(C334:AG335,"休")</f>
        <v>0</v>
      </c>
    </row>
    <row r="337" spans="2:38" s="1486" customFormat="1">
      <c r="B337" s="3485"/>
      <c r="C337" s="3487"/>
      <c r="D337" s="3482"/>
      <c r="E337" s="3482"/>
      <c r="F337" s="3482"/>
      <c r="G337" s="3482"/>
      <c r="H337" s="3482"/>
      <c r="I337" s="3482"/>
      <c r="J337" s="3482"/>
      <c r="K337" s="3482"/>
      <c r="L337" s="3482"/>
      <c r="M337" s="3482"/>
      <c r="N337" s="3482"/>
      <c r="O337" s="3482"/>
      <c r="P337" s="3482"/>
      <c r="Q337" s="3482"/>
      <c r="R337" s="3482"/>
      <c r="S337" s="3482"/>
      <c r="T337" s="3482"/>
      <c r="U337" s="3482"/>
      <c r="V337" s="3482"/>
      <c r="W337" s="3482"/>
      <c r="X337" s="3482"/>
      <c r="Y337" s="3482"/>
      <c r="Z337" s="3482"/>
      <c r="AA337" s="3482"/>
      <c r="AB337" s="3482"/>
      <c r="AC337" s="3482"/>
      <c r="AD337" s="3482"/>
      <c r="AE337" s="3482"/>
      <c r="AF337" s="3482"/>
      <c r="AG337" s="3489"/>
      <c r="AH337" s="1493" t="s">
        <v>1998</v>
      </c>
      <c r="AI337" s="1494" t="str">
        <f>IF(7&gt;AI332,"対象外",IF(AI335&gt;=AI330,"OK","NG"))</f>
        <v>対象外</v>
      </c>
      <c r="AJ337" s="1489" t="str">
        <f>IF(AI337="対象外","←７日間に満たない期間は達成判定の対象外",IF(AI337="NG","←月単位未達成","←月単位達成"))</f>
        <v>←７日間に満たない期間は達成判定の対象外</v>
      </c>
      <c r="AL337" s="1495" t="str">
        <f>IF(7&gt;AI332,"対象外",IF(AL336&gt;=AI330,"OK","NG"))</f>
        <v>対象外</v>
      </c>
    </row>
    <row r="338" spans="2:38" hidden="1">
      <c r="B338" s="1496" t="s">
        <v>2165</v>
      </c>
      <c r="C338" s="1497" t="e">
        <f t="shared" ref="C338:AG338" si="143">IF(AND(DAY(C330)&gt;=22,DAY(C330)&lt;=28,C331="土"),1,0)</f>
        <v>#VALUE!</v>
      </c>
      <c r="D338" s="1497" t="e">
        <f t="shared" si="143"/>
        <v>#VALUE!</v>
      </c>
      <c r="E338" s="1497" t="e">
        <f t="shared" si="143"/>
        <v>#VALUE!</v>
      </c>
      <c r="F338" s="1497" t="e">
        <f t="shared" si="143"/>
        <v>#VALUE!</v>
      </c>
      <c r="G338" s="1497" t="e">
        <f t="shared" si="143"/>
        <v>#VALUE!</v>
      </c>
      <c r="H338" s="1497" t="e">
        <f t="shared" si="143"/>
        <v>#VALUE!</v>
      </c>
      <c r="I338" s="1497" t="e">
        <f t="shared" si="143"/>
        <v>#VALUE!</v>
      </c>
      <c r="J338" s="1497" t="e">
        <f t="shared" si="143"/>
        <v>#VALUE!</v>
      </c>
      <c r="K338" s="1497" t="e">
        <f t="shared" si="143"/>
        <v>#VALUE!</v>
      </c>
      <c r="L338" s="1497" t="e">
        <f t="shared" si="143"/>
        <v>#VALUE!</v>
      </c>
      <c r="M338" s="1497" t="e">
        <f t="shared" si="143"/>
        <v>#VALUE!</v>
      </c>
      <c r="N338" s="1497" t="e">
        <f t="shared" si="143"/>
        <v>#VALUE!</v>
      </c>
      <c r="O338" s="1497" t="e">
        <f t="shared" si="143"/>
        <v>#VALUE!</v>
      </c>
      <c r="P338" s="1497" t="e">
        <f t="shared" si="143"/>
        <v>#VALUE!</v>
      </c>
      <c r="Q338" s="1497" t="e">
        <f t="shared" si="143"/>
        <v>#VALUE!</v>
      </c>
      <c r="R338" s="1497" t="e">
        <f t="shared" si="143"/>
        <v>#VALUE!</v>
      </c>
      <c r="S338" s="1497" t="e">
        <f t="shared" si="143"/>
        <v>#VALUE!</v>
      </c>
      <c r="T338" s="1497" t="e">
        <f t="shared" si="143"/>
        <v>#VALUE!</v>
      </c>
      <c r="U338" s="1497" t="e">
        <f t="shared" si="143"/>
        <v>#VALUE!</v>
      </c>
      <c r="V338" s="1497" t="e">
        <f t="shared" si="143"/>
        <v>#VALUE!</v>
      </c>
      <c r="W338" s="1497" t="e">
        <f t="shared" si="143"/>
        <v>#VALUE!</v>
      </c>
      <c r="X338" s="1497" t="e">
        <f t="shared" si="143"/>
        <v>#VALUE!</v>
      </c>
      <c r="Y338" s="1497" t="e">
        <f t="shared" si="143"/>
        <v>#VALUE!</v>
      </c>
      <c r="Z338" s="1497" t="e">
        <f t="shared" si="143"/>
        <v>#VALUE!</v>
      </c>
      <c r="AA338" s="1497" t="e">
        <f t="shared" si="143"/>
        <v>#VALUE!</v>
      </c>
      <c r="AB338" s="1497" t="e">
        <f t="shared" si="143"/>
        <v>#VALUE!</v>
      </c>
      <c r="AC338" s="1497" t="e">
        <f t="shared" si="143"/>
        <v>#VALUE!</v>
      </c>
      <c r="AD338" s="1497" t="e">
        <f t="shared" si="143"/>
        <v>#VALUE!</v>
      </c>
      <c r="AE338" s="1497" t="e">
        <f t="shared" si="143"/>
        <v>#VALUE!</v>
      </c>
      <c r="AF338" s="1497" t="e">
        <f t="shared" si="143"/>
        <v>#VALUE!</v>
      </c>
      <c r="AG338" s="1497" t="e">
        <f t="shared" si="143"/>
        <v>#VALUE!</v>
      </c>
      <c r="AH338" s="1498" t="s">
        <v>2026</v>
      </c>
      <c r="AI338" s="1499">
        <f>_xlfn.AGGREGATE(9,6,C338:AG338)</f>
        <v>0</v>
      </c>
      <c r="AJ338" s="1489"/>
    </row>
    <row r="339" spans="2:38" hidden="1">
      <c r="B339" s="1496" t="s">
        <v>2166</v>
      </c>
      <c r="C339" s="1500" t="e">
        <f t="shared" ref="C339:AG339" si="144">IF(AND(DAY(C330)&gt;=22,DAY(C330)&lt;=28,C331="土",OR(C336="休",C336="雨")),1,0)</f>
        <v>#VALUE!</v>
      </c>
      <c r="D339" s="1500" t="e">
        <f t="shared" si="144"/>
        <v>#VALUE!</v>
      </c>
      <c r="E339" s="1500" t="e">
        <f t="shared" si="144"/>
        <v>#VALUE!</v>
      </c>
      <c r="F339" s="1500" t="e">
        <f t="shared" si="144"/>
        <v>#VALUE!</v>
      </c>
      <c r="G339" s="1500" t="e">
        <f t="shared" si="144"/>
        <v>#VALUE!</v>
      </c>
      <c r="H339" s="1500" t="e">
        <f t="shared" si="144"/>
        <v>#VALUE!</v>
      </c>
      <c r="I339" s="1500" t="e">
        <f t="shared" si="144"/>
        <v>#VALUE!</v>
      </c>
      <c r="J339" s="1500" t="e">
        <f t="shared" si="144"/>
        <v>#VALUE!</v>
      </c>
      <c r="K339" s="1500" t="e">
        <f t="shared" si="144"/>
        <v>#VALUE!</v>
      </c>
      <c r="L339" s="1500" t="e">
        <f t="shared" si="144"/>
        <v>#VALUE!</v>
      </c>
      <c r="M339" s="1500" t="e">
        <f t="shared" si="144"/>
        <v>#VALUE!</v>
      </c>
      <c r="N339" s="1500" t="e">
        <f t="shared" si="144"/>
        <v>#VALUE!</v>
      </c>
      <c r="O339" s="1500" t="e">
        <f t="shared" si="144"/>
        <v>#VALUE!</v>
      </c>
      <c r="P339" s="1500" t="e">
        <f t="shared" si="144"/>
        <v>#VALUE!</v>
      </c>
      <c r="Q339" s="1500" t="e">
        <f t="shared" si="144"/>
        <v>#VALUE!</v>
      </c>
      <c r="R339" s="1500" t="e">
        <f t="shared" si="144"/>
        <v>#VALUE!</v>
      </c>
      <c r="S339" s="1500" t="e">
        <f t="shared" si="144"/>
        <v>#VALUE!</v>
      </c>
      <c r="T339" s="1500" t="e">
        <f t="shared" si="144"/>
        <v>#VALUE!</v>
      </c>
      <c r="U339" s="1500" t="e">
        <f t="shared" si="144"/>
        <v>#VALUE!</v>
      </c>
      <c r="V339" s="1500" t="e">
        <f t="shared" si="144"/>
        <v>#VALUE!</v>
      </c>
      <c r="W339" s="1500" t="e">
        <f t="shared" si="144"/>
        <v>#VALUE!</v>
      </c>
      <c r="X339" s="1500" t="e">
        <f t="shared" si="144"/>
        <v>#VALUE!</v>
      </c>
      <c r="Y339" s="1500" t="e">
        <f t="shared" si="144"/>
        <v>#VALUE!</v>
      </c>
      <c r="Z339" s="1500" t="e">
        <f t="shared" si="144"/>
        <v>#VALUE!</v>
      </c>
      <c r="AA339" s="1500" t="e">
        <f t="shared" si="144"/>
        <v>#VALUE!</v>
      </c>
      <c r="AB339" s="1500" t="e">
        <f t="shared" si="144"/>
        <v>#VALUE!</v>
      </c>
      <c r="AC339" s="1500" t="e">
        <f t="shared" si="144"/>
        <v>#VALUE!</v>
      </c>
      <c r="AD339" s="1500" t="e">
        <f t="shared" si="144"/>
        <v>#VALUE!</v>
      </c>
      <c r="AE339" s="1500" t="e">
        <f t="shared" si="144"/>
        <v>#VALUE!</v>
      </c>
      <c r="AF339" s="1500" t="e">
        <f t="shared" si="144"/>
        <v>#VALUE!</v>
      </c>
      <c r="AG339" s="1500" t="e">
        <f t="shared" si="144"/>
        <v>#VALUE!</v>
      </c>
      <c r="AH339" s="1501" t="s">
        <v>2027</v>
      </c>
      <c r="AI339" s="1499">
        <f>_xlfn.AGGREGATE(9,6,C339:AG339)</f>
        <v>0</v>
      </c>
      <c r="AJ339" s="1489"/>
    </row>
    <row r="340" spans="2:38" hidden="1">
      <c r="B340" s="1496" t="s">
        <v>2167</v>
      </c>
      <c r="C340" s="1497" t="e">
        <f>IF(AND(DAY(C330)&gt;=8,DAY(C330)&lt;=14,C331="土"),1,0)</f>
        <v>#VALUE!</v>
      </c>
      <c r="D340" s="1497" t="e">
        <f>IF(AND(DAY(D330)&gt;=8,DAY(D330)&lt;=14,D331="土"),1,0)</f>
        <v>#VALUE!</v>
      </c>
      <c r="E340" s="1497" t="e">
        <f t="shared" ref="E340:AG340" si="145">IF(AND(DAY(E330)&gt;=8,DAY(E330)&lt;=14,E331="土"),1,0)</f>
        <v>#VALUE!</v>
      </c>
      <c r="F340" s="1497" t="e">
        <f t="shared" si="145"/>
        <v>#VALUE!</v>
      </c>
      <c r="G340" s="1497" t="e">
        <f t="shared" si="145"/>
        <v>#VALUE!</v>
      </c>
      <c r="H340" s="1497" t="e">
        <f t="shared" si="145"/>
        <v>#VALUE!</v>
      </c>
      <c r="I340" s="1497" t="e">
        <f t="shared" si="145"/>
        <v>#VALUE!</v>
      </c>
      <c r="J340" s="1497" t="e">
        <f t="shared" si="145"/>
        <v>#VALUE!</v>
      </c>
      <c r="K340" s="1497" t="e">
        <f t="shared" si="145"/>
        <v>#VALUE!</v>
      </c>
      <c r="L340" s="1497" t="e">
        <f t="shared" si="145"/>
        <v>#VALUE!</v>
      </c>
      <c r="M340" s="1497" t="e">
        <f t="shared" si="145"/>
        <v>#VALUE!</v>
      </c>
      <c r="N340" s="1497" t="e">
        <f t="shared" si="145"/>
        <v>#VALUE!</v>
      </c>
      <c r="O340" s="1497" t="e">
        <f t="shared" si="145"/>
        <v>#VALUE!</v>
      </c>
      <c r="P340" s="1497" t="e">
        <f t="shared" si="145"/>
        <v>#VALUE!</v>
      </c>
      <c r="Q340" s="1497" t="e">
        <f t="shared" si="145"/>
        <v>#VALUE!</v>
      </c>
      <c r="R340" s="1497" t="e">
        <f t="shared" si="145"/>
        <v>#VALUE!</v>
      </c>
      <c r="S340" s="1497" t="e">
        <f t="shared" si="145"/>
        <v>#VALUE!</v>
      </c>
      <c r="T340" s="1497" t="e">
        <f t="shared" si="145"/>
        <v>#VALUE!</v>
      </c>
      <c r="U340" s="1497" t="e">
        <f t="shared" si="145"/>
        <v>#VALUE!</v>
      </c>
      <c r="V340" s="1497" t="e">
        <f t="shared" si="145"/>
        <v>#VALUE!</v>
      </c>
      <c r="W340" s="1497" t="e">
        <f t="shared" si="145"/>
        <v>#VALUE!</v>
      </c>
      <c r="X340" s="1497" t="e">
        <f t="shared" si="145"/>
        <v>#VALUE!</v>
      </c>
      <c r="Y340" s="1497" t="e">
        <f t="shared" si="145"/>
        <v>#VALUE!</v>
      </c>
      <c r="Z340" s="1497" t="e">
        <f t="shared" si="145"/>
        <v>#VALUE!</v>
      </c>
      <c r="AA340" s="1497" t="e">
        <f t="shared" si="145"/>
        <v>#VALUE!</v>
      </c>
      <c r="AB340" s="1497" t="e">
        <f t="shared" si="145"/>
        <v>#VALUE!</v>
      </c>
      <c r="AC340" s="1497" t="e">
        <f t="shared" si="145"/>
        <v>#VALUE!</v>
      </c>
      <c r="AD340" s="1497" t="e">
        <f t="shared" si="145"/>
        <v>#VALUE!</v>
      </c>
      <c r="AE340" s="1497" t="e">
        <f t="shared" si="145"/>
        <v>#VALUE!</v>
      </c>
      <c r="AF340" s="1497" t="e">
        <f t="shared" si="145"/>
        <v>#VALUE!</v>
      </c>
      <c r="AG340" s="1497" t="e">
        <f t="shared" si="145"/>
        <v>#VALUE!</v>
      </c>
      <c r="AH340" s="1498" t="s">
        <v>2026</v>
      </c>
      <c r="AI340" s="1499">
        <f>_xlfn.AGGREGATE(9,6,C340:AG340)</f>
        <v>0</v>
      </c>
      <c r="AJ340" s="1489"/>
    </row>
    <row r="341" spans="2:38" hidden="1">
      <c r="B341" s="1496" t="s">
        <v>2168</v>
      </c>
      <c r="C341" s="1500" t="e">
        <f>IF(AND(DAY(C330)&gt;=8,DAY(C330)&lt;=14,C331="土",OR(C336="休",C336="雨")),1,0)</f>
        <v>#VALUE!</v>
      </c>
      <c r="D341" s="1500" t="e">
        <f>IF(AND(DAY(D330)&gt;=8,DAY(D330)&lt;=14,D331="土",OR(D336="休",D336="雨")),1,0)</f>
        <v>#VALUE!</v>
      </c>
      <c r="E341" s="1500" t="e">
        <f t="shared" ref="E341:AG341" si="146">IF(AND(DAY(E330)&gt;=8,DAY(E330)&lt;=14,E331="土",OR(E336="休",E336="雨")),1,0)</f>
        <v>#VALUE!</v>
      </c>
      <c r="F341" s="1500" t="e">
        <f t="shared" si="146"/>
        <v>#VALUE!</v>
      </c>
      <c r="G341" s="1500" t="e">
        <f t="shared" si="146"/>
        <v>#VALUE!</v>
      </c>
      <c r="H341" s="1500" t="e">
        <f t="shared" si="146"/>
        <v>#VALUE!</v>
      </c>
      <c r="I341" s="1500" t="e">
        <f t="shared" si="146"/>
        <v>#VALUE!</v>
      </c>
      <c r="J341" s="1500" t="e">
        <f t="shared" si="146"/>
        <v>#VALUE!</v>
      </c>
      <c r="K341" s="1500" t="e">
        <f t="shared" si="146"/>
        <v>#VALUE!</v>
      </c>
      <c r="L341" s="1500" t="e">
        <f t="shared" si="146"/>
        <v>#VALUE!</v>
      </c>
      <c r="M341" s="1500" t="e">
        <f t="shared" si="146"/>
        <v>#VALUE!</v>
      </c>
      <c r="N341" s="1500" t="e">
        <f t="shared" si="146"/>
        <v>#VALUE!</v>
      </c>
      <c r="O341" s="1500" t="e">
        <f t="shared" si="146"/>
        <v>#VALUE!</v>
      </c>
      <c r="P341" s="1500" t="e">
        <f t="shared" si="146"/>
        <v>#VALUE!</v>
      </c>
      <c r="Q341" s="1500" t="e">
        <f t="shared" si="146"/>
        <v>#VALUE!</v>
      </c>
      <c r="R341" s="1500" t="e">
        <f t="shared" si="146"/>
        <v>#VALUE!</v>
      </c>
      <c r="S341" s="1500" t="e">
        <f t="shared" si="146"/>
        <v>#VALUE!</v>
      </c>
      <c r="T341" s="1500" t="e">
        <f t="shared" si="146"/>
        <v>#VALUE!</v>
      </c>
      <c r="U341" s="1500" t="e">
        <f t="shared" si="146"/>
        <v>#VALUE!</v>
      </c>
      <c r="V341" s="1500" t="e">
        <f t="shared" si="146"/>
        <v>#VALUE!</v>
      </c>
      <c r="W341" s="1500" t="e">
        <f t="shared" si="146"/>
        <v>#VALUE!</v>
      </c>
      <c r="X341" s="1500" t="e">
        <f t="shared" si="146"/>
        <v>#VALUE!</v>
      </c>
      <c r="Y341" s="1500" t="e">
        <f t="shared" si="146"/>
        <v>#VALUE!</v>
      </c>
      <c r="Z341" s="1500" t="e">
        <f t="shared" si="146"/>
        <v>#VALUE!</v>
      </c>
      <c r="AA341" s="1500" t="e">
        <f t="shared" si="146"/>
        <v>#VALUE!</v>
      </c>
      <c r="AB341" s="1500" t="e">
        <f t="shared" si="146"/>
        <v>#VALUE!</v>
      </c>
      <c r="AC341" s="1500" t="e">
        <f t="shared" si="146"/>
        <v>#VALUE!</v>
      </c>
      <c r="AD341" s="1500" t="e">
        <f t="shared" si="146"/>
        <v>#VALUE!</v>
      </c>
      <c r="AE341" s="1500" t="e">
        <f t="shared" si="146"/>
        <v>#VALUE!</v>
      </c>
      <c r="AF341" s="1500" t="e">
        <f t="shared" si="146"/>
        <v>#VALUE!</v>
      </c>
      <c r="AG341" s="1500" t="e">
        <f t="shared" si="146"/>
        <v>#VALUE!</v>
      </c>
      <c r="AH341" s="1501" t="s">
        <v>2027</v>
      </c>
      <c r="AI341" s="1499">
        <f>_xlfn.AGGREGATE(9,6,C341:AG341)</f>
        <v>0</v>
      </c>
      <c r="AJ341" s="1489"/>
    </row>
  </sheetData>
  <mergeCells count="2063">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17"/>
  <conditionalFormatting sqref="C10:AG11">
    <cfRule type="expression" dxfId="1636" priority="629">
      <formula>WEEKDAY(C$10)=7</formula>
    </cfRule>
    <cfRule type="expression" dxfId="1635" priority="630">
      <formula>WEEKDAY(C$10)=1</formula>
    </cfRule>
  </conditionalFormatting>
  <conditionalFormatting sqref="C26:AG27">
    <cfRule type="expression" dxfId="1634" priority="627">
      <formula>WEEKDAY(C$26)=7</formula>
    </cfRule>
    <cfRule type="expression" dxfId="1633" priority="628">
      <formula>WEEKDAY(C$26)=1</formula>
    </cfRule>
  </conditionalFormatting>
  <conditionalFormatting sqref="C42:AG43">
    <cfRule type="expression" dxfId="1632" priority="625">
      <formula>WEEKDAY(C$42)=7</formula>
    </cfRule>
    <cfRule type="expression" dxfId="1631" priority="626">
      <formula>WEEKDAY(C$42)=1</formula>
    </cfRule>
  </conditionalFormatting>
  <conditionalFormatting sqref="C58:AG59">
    <cfRule type="expression" dxfId="1630" priority="623">
      <formula>WEEKDAY(C$58)=7</formula>
    </cfRule>
    <cfRule type="expression" dxfId="1629" priority="624">
      <formula>WEEKDAY(C$58)=1</formula>
    </cfRule>
  </conditionalFormatting>
  <conditionalFormatting sqref="C74:AG75">
    <cfRule type="expression" dxfId="1628" priority="621">
      <formula>WEEKDAY(C$74)=7</formula>
    </cfRule>
    <cfRule type="expression" dxfId="1627" priority="622">
      <formula>WEEKDAY(C$74)=1</formula>
    </cfRule>
  </conditionalFormatting>
  <conditionalFormatting sqref="C90:AG91">
    <cfRule type="expression" dxfId="1626" priority="619">
      <formula>WEEKDAY(C$90)=7</formula>
    </cfRule>
    <cfRule type="expression" dxfId="1625" priority="620">
      <formula>WEEKDAY(C$90)=1</formula>
    </cfRule>
  </conditionalFormatting>
  <conditionalFormatting sqref="C106:AG107">
    <cfRule type="expression" dxfId="1624" priority="617">
      <formula>WEEKDAY(C$106)=7</formula>
    </cfRule>
    <cfRule type="expression" dxfId="1623" priority="618">
      <formula>WEEKDAY(C$106)=1</formula>
    </cfRule>
  </conditionalFormatting>
  <conditionalFormatting sqref="C122:AG123">
    <cfRule type="expression" dxfId="1622" priority="615">
      <formula>WEEKDAY(C$122)=7</formula>
    </cfRule>
    <cfRule type="expression" dxfId="1621" priority="616">
      <formula>WEEKDAY(C$122)=1</formula>
    </cfRule>
  </conditionalFormatting>
  <conditionalFormatting sqref="C138:AG139">
    <cfRule type="expression" dxfId="1620" priority="613">
      <formula>WEEKDAY(C$138)=7</formula>
    </cfRule>
    <cfRule type="expression" dxfId="1619" priority="614">
      <formula>WEEKDAY(C$138)=1</formula>
    </cfRule>
  </conditionalFormatting>
  <conditionalFormatting sqref="C154:AG155">
    <cfRule type="expression" dxfId="1618" priority="611">
      <formula>WEEKDAY(C$154)=7</formula>
    </cfRule>
    <cfRule type="expression" dxfId="1617" priority="612">
      <formula>WEEKDAY(C$154)=1</formula>
    </cfRule>
  </conditionalFormatting>
  <conditionalFormatting sqref="C170:AG171">
    <cfRule type="expression" dxfId="1616" priority="609">
      <formula>WEEKDAY(C$170)=7</formula>
    </cfRule>
    <cfRule type="expression" dxfId="1615" priority="610">
      <formula>WEEKDAY(C$170)=1</formula>
    </cfRule>
  </conditionalFormatting>
  <conditionalFormatting sqref="C186:AG187">
    <cfRule type="expression" dxfId="1614" priority="607">
      <formula>WEEKDAY(C$186)=7</formula>
    </cfRule>
    <cfRule type="expression" dxfId="1613" priority="608">
      <formula>WEEKDAY(C$186)=1</formula>
    </cfRule>
  </conditionalFormatting>
  <conditionalFormatting sqref="C202:AG203">
    <cfRule type="expression" dxfId="1612" priority="605">
      <formula>WEEKDAY(C$202)=7</formula>
    </cfRule>
    <cfRule type="expression" dxfId="1611" priority="606">
      <formula>WEEKDAY(C$202)=1</formula>
    </cfRule>
  </conditionalFormatting>
  <conditionalFormatting sqref="C218:AG219">
    <cfRule type="expression" dxfId="1610" priority="603">
      <formula>WEEKDAY(C$218)=7</formula>
    </cfRule>
    <cfRule type="expression" dxfId="1609" priority="604">
      <formula>WEEKDAY(C$218)=1</formula>
    </cfRule>
  </conditionalFormatting>
  <conditionalFormatting sqref="C234:AG235">
    <cfRule type="expression" dxfId="1608" priority="601">
      <formula>WEEKDAY(C$234)=7</formula>
    </cfRule>
    <cfRule type="expression" dxfId="1607" priority="602">
      <formula>WEEKDAY(C$234)=1</formula>
    </cfRule>
  </conditionalFormatting>
  <conditionalFormatting sqref="C250:AG251">
    <cfRule type="expression" dxfId="1606" priority="599">
      <formula>WEEKDAY(C$250)=7</formula>
    </cfRule>
    <cfRule type="expression" dxfId="1605" priority="600">
      <formula>WEEKDAY(C$250)=1</formula>
    </cfRule>
  </conditionalFormatting>
  <conditionalFormatting sqref="C266:AG267">
    <cfRule type="expression" dxfId="1604" priority="597">
      <formula>WEEKDAY(C$266)=7</formula>
    </cfRule>
    <cfRule type="expression" dxfId="1603" priority="598">
      <formula>WEEKDAY(C$266)=1</formula>
    </cfRule>
  </conditionalFormatting>
  <conditionalFormatting sqref="C282:AG283">
    <cfRule type="expression" dxfId="1602" priority="595">
      <formula>WEEKDAY(C$282)=7</formula>
    </cfRule>
    <cfRule type="expression" dxfId="1601" priority="596">
      <formula>WEEKDAY(C$282)=1</formula>
    </cfRule>
  </conditionalFormatting>
  <conditionalFormatting sqref="C298:AG299">
    <cfRule type="expression" dxfId="1600" priority="593">
      <formula>WEEKDAY(C$298)=7</formula>
    </cfRule>
    <cfRule type="expression" dxfId="1599" priority="594">
      <formula>WEEKDAY(C$298)=1</formula>
    </cfRule>
  </conditionalFormatting>
  <conditionalFormatting sqref="C314:AG315">
    <cfRule type="expression" dxfId="1598" priority="591">
      <formula>WEEKDAY(C$314)=7</formula>
    </cfRule>
    <cfRule type="expression" dxfId="1597" priority="592">
      <formula>WEEKDAY(C$314)=1</formula>
    </cfRule>
  </conditionalFormatting>
  <conditionalFormatting sqref="C330:AG331">
    <cfRule type="expression" dxfId="1596" priority="589">
      <formula>WEEKDAY(C$330)=7</formula>
    </cfRule>
    <cfRule type="expression" dxfId="1595" priority="590">
      <formula>WEEKDAY(C$330)=1</formula>
    </cfRule>
  </conditionalFormatting>
  <conditionalFormatting sqref="C42:AG42">
    <cfRule type="expression" dxfId="1594" priority="19">
      <formula>OR(C42=0,C42=C42-DAY(C42)-WEEKDAY(C42-DAY(C42)-5,3)+7*2)</formula>
    </cfRule>
    <cfRule type="expression" dxfId="1593" priority="588">
      <formula>OR(C42=0,C42=C42-DAY(C42)-WEEKDAY(C42-DAY(C42)-5,3)+7*4)</formula>
    </cfRule>
  </conditionalFormatting>
  <conditionalFormatting sqref="C26:AG26">
    <cfRule type="expression" dxfId="1592" priority="20">
      <formula>OR(C26=0,C26=C26-DAY(C26)-WEEKDAY(C26-DAY(C26)-5,3)+7*2)</formula>
    </cfRule>
    <cfRule type="expression" dxfId="1591" priority="587">
      <formula>OR(C26=0,C26=C26-DAY(C26)-WEEKDAY(C26-DAY(C26)-5,3)+7*4)</formula>
    </cfRule>
  </conditionalFormatting>
  <conditionalFormatting sqref="C14:E17 H14:L17 O14:S17 V14:Z17 AC14:AG17">
    <cfRule type="cellIs" dxfId="1590" priority="585" operator="equal">
      <formula>"雨"</formula>
    </cfRule>
    <cfRule type="cellIs" dxfId="1589" priority="586" operator="equal">
      <formula>"休"</formula>
    </cfRule>
  </conditionalFormatting>
  <conditionalFormatting sqref="C12:AG13">
    <cfRule type="cellIs" priority="584" operator="equal">
      <formula>"中止,夏休,冬休"</formula>
    </cfRule>
  </conditionalFormatting>
  <conditionalFormatting sqref="C10:AG10">
    <cfRule type="expression" dxfId="1588" priority="21">
      <formula>OR(C10=0,C10=C10-DAY(C10)-WEEKDAY(C10-DAY(C10)-5,3)+7*2)</formula>
    </cfRule>
    <cfRule type="expression" dxfId="1587" priority="583">
      <formula>OR(C10=0,C10=C10-DAY(C10)-WEEKDAY(C10-DAY(C10)-5,3)+7*4)</formula>
    </cfRule>
  </conditionalFormatting>
  <conditionalFormatting sqref="C30:D33 U30:U33 G30:G33 AG30:AG33">
    <cfRule type="cellIs" dxfId="1586" priority="581" operator="equal">
      <formula>"雨"</formula>
    </cfRule>
    <cfRule type="cellIs" dxfId="1585" priority="582" operator="equal">
      <formula>"休"</formula>
    </cfRule>
  </conditionalFormatting>
  <conditionalFormatting sqref="C28:AG29">
    <cfRule type="cellIs" priority="580" operator="equal">
      <formula>"中止,夏休,冬休"</formula>
    </cfRule>
  </conditionalFormatting>
  <conditionalFormatting sqref="C46:D49 N46:N49 U46:U49 AB46:AB49 AG46:AG49 G46:G49">
    <cfRule type="cellIs" dxfId="1584" priority="578" operator="equal">
      <formula>"雨"</formula>
    </cfRule>
    <cfRule type="cellIs" dxfId="1583" priority="579" operator="equal">
      <formula>"休"</formula>
    </cfRule>
  </conditionalFormatting>
  <conditionalFormatting sqref="C44:AG45">
    <cfRule type="cellIs" priority="577" operator="equal">
      <formula>"中止,夏休,冬休"</formula>
    </cfRule>
  </conditionalFormatting>
  <conditionalFormatting sqref="C62:D65 K62:K65 R62:R65 AF62:AG65 Y62:Y65 G62:G65 N62:N65 U62:U65 AB62:AB65">
    <cfRule type="cellIs" dxfId="1582" priority="575" operator="equal">
      <formula>"雨"</formula>
    </cfRule>
    <cfRule type="cellIs" dxfId="1581" priority="576" operator="equal">
      <formula>"休"</formula>
    </cfRule>
  </conditionalFormatting>
  <conditionalFormatting sqref="C60:AG61">
    <cfRule type="cellIs" priority="574" operator="equal">
      <formula>"中止,夏休,冬休"</formula>
    </cfRule>
  </conditionalFormatting>
  <conditionalFormatting sqref="C58:AG58">
    <cfRule type="expression" dxfId="1580" priority="18">
      <formula>OR(C58=0,C58=C58-DAY(C58)-WEEKDAY(C58-DAY(C58)-5,3)+7*2)</formula>
    </cfRule>
    <cfRule type="expression" dxfId="1579" priority="573">
      <formula>OR(C58=0,C58=C58-DAY(C58)-WEEKDAY(C58-DAY(C58)-5,3)+7*4)</formula>
    </cfRule>
  </conditionalFormatting>
  <conditionalFormatting sqref="C78:D81 Y78:Y81 AF78:AG81 R78:R81 K78:K81">
    <cfRule type="cellIs" dxfId="1578" priority="571" operator="equal">
      <formula>"雨"</formula>
    </cfRule>
    <cfRule type="cellIs" dxfId="1577" priority="572" operator="equal">
      <formula>"休"</formula>
    </cfRule>
  </conditionalFormatting>
  <conditionalFormatting sqref="C76:AG77">
    <cfRule type="cellIs" priority="570" operator="equal">
      <formula>"中止,夏休,冬休"</formula>
    </cfRule>
  </conditionalFormatting>
  <conditionalFormatting sqref="C74:AG74">
    <cfRule type="expression" dxfId="1576" priority="17">
      <formula>OR(C74=0,C74=C74-DAY(C74)-WEEKDAY(C74-DAY(C74)-5,3)+7*2)</formula>
    </cfRule>
    <cfRule type="expression" dxfId="1575" priority="569">
      <formula>OR(C74=0,C74=C74-DAY(C74)-WEEKDAY(C74-DAY(C74)-5,3)+7*4)</formula>
    </cfRule>
  </conditionalFormatting>
  <conditionalFormatting sqref="C94:C97 M94:M97 T94:T97 AA94:AA97 AF94:AG97 F94:F97">
    <cfRule type="cellIs" dxfId="1574" priority="567" operator="equal">
      <formula>"雨"</formula>
    </cfRule>
    <cfRule type="cellIs" dxfId="1573" priority="568" operator="equal">
      <formula>"休"</formula>
    </cfRule>
  </conditionalFormatting>
  <conditionalFormatting sqref="C92:AG93">
    <cfRule type="cellIs" priority="566" operator="equal">
      <formula>"中止,夏休,冬休"</formula>
    </cfRule>
  </conditionalFormatting>
  <conditionalFormatting sqref="C90:AG90">
    <cfRule type="expression" dxfId="1572" priority="16">
      <formula>OR(C90=0,C90=C90-DAY(C90)-WEEKDAY(C90-DAY(C90)-5,3)+7*2)</formula>
    </cfRule>
    <cfRule type="expression" dxfId="1571" priority="565">
      <formula>OR(C90=0,C90=C90-DAY(C90)-WEEKDAY(C90-DAY(C90)-5,3)+7*4)</formula>
    </cfRule>
  </conditionalFormatting>
  <conditionalFormatting sqref="C110:C113 AF110:AG113 F110:F113 M110:M113 T110:T113 AA110:AA113">
    <cfRule type="cellIs" dxfId="1570" priority="563" operator="equal">
      <formula>"雨"</formula>
    </cfRule>
    <cfRule type="cellIs" dxfId="1569" priority="564" operator="equal">
      <formula>"休"</formula>
    </cfRule>
  </conditionalFormatting>
  <conditionalFormatting sqref="C108:AG109">
    <cfRule type="cellIs" priority="562" operator="equal">
      <formula>"中止,夏休,冬休"</formula>
    </cfRule>
  </conditionalFormatting>
  <conditionalFormatting sqref="C106:AG106">
    <cfRule type="expression" dxfId="1568" priority="15">
      <formula>OR(C106=0,C106=C106-DAY(C106)-WEEKDAY(C106-DAY(C106)-5,3)+7*2)</formula>
    </cfRule>
    <cfRule type="expression" dxfId="1567" priority="561">
      <formula>OR(C106=0,C106=C106-DAY(C106)-WEEKDAY(C106-DAY(C106)-5,3)+7*4)</formula>
    </cfRule>
  </conditionalFormatting>
  <conditionalFormatting sqref="C126:C129 H126:H129 O126:O129 V126:V129 AC126:AC129 AG126:AG129">
    <cfRule type="cellIs" dxfId="1566" priority="559" operator="equal">
      <formula>"雨"</formula>
    </cfRule>
    <cfRule type="cellIs" dxfId="1565" priority="560" operator="equal">
      <formula>"休"</formula>
    </cfRule>
  </conditionalFormatting>
  <conditionalFormatting sqref="C124:AG125">
    <cfRule type="cellIs" priority="558" operator="equal">
      <formula>"中止,夏休,冬休"</formula>
    </cfRule>
  </conditionalFormatting>
  <conditionalFormatting sqref="C122:AG122">
    <cfRule type="expression" dxfId="1564" priority="14">
      <formula>OR(C122=0,C122=C122-DAY(C122)-WEEKDAY(C122-DAY(C122)-5,3)+7*2)</formula>
    </cfRule>
    <cfRule type="expression" dxfId="1563" priority="557">
      <formula>OR(C122=0,C122=C122-DAY(C122)-WEEKDAY(C122-DAY(C122)-5,3)+7*4)</formula>
    </cfRule>
  </conditionalFormatting>
  <conditionalFormatting sqref="D142:E145 L142:L145 S142:S145 Z142:Z145 AF142:AG145 H142:H145 O142:O145 V142:V145 AC142:AC145">
    <cfRule type="cellIs" dxfId="1562" priority="555" operator="equal">
      <formula>"雨"</formula>
    </cfRule>
    <cfRule type="cellIs" dxfId="1561" priority="556" operator="equal">
      <formula>"休"</formula>
    </cfRule>
  </conditionalFormatting>
  <conditionalFormatting sqref="C140:AG141">
    <cfRule type="cellIs" priority="554" operator="equal">
      <formula>"中止,夏休,冬休"</formula>
    </cfRule>
  </conditionalFormatting>
  <conditionalFormatting sqref="C138:AG138">
    <cfRule type="expression" dxfId="1560" priority="13">
      <formula>OR(C138=0,C138=C138-DAY(C138)-WEEKDAY(C138-DAY(C138)-5,3)+7*2)</formula>
    </cfRule>
    <cfRule type="expression" dxfId="1559" priority="553">
      <formula>OR(C138=0,C138=C138-DAY(C138)-WEEKDAY(C138-DAY(C138)-5,3)+7*4)</formula>
    </cfRule>
  </conditionalFormatting>
  <conditionalFormatting sqref="C158:E161 O158:S161 V158:Z161 AC158:AG161 H158:L161">
    <cfRule type="cellIs" dxfId="1558" priority="551" operator="equal">
      <formula>"雨"</formula>
    </cfRule>
    <cfRule type="cellIs" dxfId="1557" priority="552" operator="equal">
      <formula>"休"</formula>
    </cfRule>
  </conditionalFormatting>
  <conditionalFormatting sqref="C156:AG157">
    <cfRule type="cellIs" priority="550" operator="equal">
      <formula>"中止,夏休,冬休"</formula>
    </cfRule>
  </conditionalFormatting>
  <conditionalFormatting sqref="C154:AG154">
    <cfRule type="expression" dxfId="1556" priority="12">
      <formula>OR(C154=0,C154=C154-DAY(C154)-WEEKDAY(C154-DAY(C154)-5,3)+7*2)</formula>
    </cfRule>
    <cfRule type="expression" dxfId="1555" priority="549">
      <formula>OR(C154=0,C154=C154-DAY(C154)-WEEKDAY(C154-DAY(C154)-5,3)+7*4)</formula>
    </cfRule>
  </conditionalFormatting>
  <conditionalFormatting sqref="E174:I177 S174:W177 L174:P177 Z174:AG177">
    <cfRule type="cellIs" dxfId="1554" priority="547" operator="equal">
      <formula>"雨"</formula>
    </cfRule>
    <cfRule type="cellIs" dxfId="1553" priority="548" operator="equal">
      <formula>"休"</formula>
    </cfRule>
  </conditionalFormatting>
  <conditionalFormatting sqref="C172:AG173">
    <cfRule type="cellIs" priority="546" operator="equal">
      <formula>"中止,夏休,冬休"</formula>
    </cfRule>
  </conditionalFormatting>
  <conditionalFormatting sqref="C170:AG170">
    <cfRule type="expression" dxfId="1552" priority="11">
      <formula>OR(C170=0,C170=C170-DAY(C170)-WEEKDAY(C170-DAY(C170)-5,3)+7*2)</formula>
    </cfRule>
    <cfRule type="expression" dxfId="1551" priority="545">
      <formula>OR(C170=0,C170=C170-DAY(C170)-WEEKDAY(C170-DAY(C170)-5,3)+7*4)</formula>
    </cfRule>
  </conditionalFormatting>
  <conditionalFormatting sqref="C190:AG193">
    <cfRule type="cellIs" dxfId="1550" priority="543" operator="equal">
      <formula>"雨"</formula>
    </cfRule>
    <cfRule type="cellIs" dxfId="1549" priority="544" operator="equal">
      <formula>"休"</formula>
    </cfRule>
  </conditionalFormatting>
  <conditionalFormatting sqref="C188:AG189">
    <cfRule type="cellIs" priority="542" operator="equal">
      <formula>"中止,夏休,冬休"</formula>
    </cfRule>
  </conditionalFormatting>
  <conditionalFormatting sqref="C186:AG186">
    <cfRule type="expression" dxfId="1548" priority="10">
      <formula>OR(C186=0,C186=C186-DAY(C186)-WEEKDAY(C186-DAY(C186)-5,3)+7*2)</formula>
    </cfRule>
    <cfRule type="expression" dxfId="1547" priority="541">
      <formula>OR(C186=0,C186=C186-DAY(C186)-WEEKDAY(C186-DAY(C186)-5,3)+7*4)</formula>
    </cfRule>
  </conditionalFormatting>
  <conditionalFormatting sqref="C206:AG209">
    <cfRule type="cellIs" dxfId="1546" priority="539" operator="equal">
      <formula>"雨"</formula>
    </cfRule>
    <cfRule type="cellIs" dxfId="1545" priority="540" operator="equal">
      <formula>"休"</formula>
    </cfRule>
  </conditionalFormatting>
  <conditionalFormatting sqref="C204:AG205">
    <cfRule type="cellIs" priority="538" operator="equal">
      <formula>"中止,夏休,冬休"</formula>
    </cfRule>
  </conditionalFormatting>
  <conditionalFormatting sqref="C202:AG202">
    <cfRule type="expression" dxfId="1544" priority="9">
      <formula>OR(C202=0,C202=C202-DAY(C202)-WEEKDAY(C202-DAY(C202)-5,3)+7*2)</formula>
    </cfRule>
    <cfRule type="expression" dxfId="1543" priority="537">
      <formula>OR(C202=0,C202=C202-DAY(C202)-WEEKDAY(C202-DAY(C202)-5,3)+7*4)</formula>
    </cfRule>
  </conditionalFormatting>
  <conditionalFormatting sqref="C222:AG225">
    <cfRule type="cellIs" dxfId="1542" priority="535" operator="equal">
      <formula>"雨"</formula>
    </cfRule>
    <cfRule type="cellIs" dxfId="1541" priority="536" operator="equal">
      <formula>"休"</formula>
    </cfRule>
  </conditionalFormatting>
  <conditionalFormatting sqref="C220:AG221">
    <cfRule type="cellIs" priority="534" operator="equal">
      <formula>"中止,夏休,冬休"</formula>
    </cfRule>
  </conditionalFormatting>
  <conditionalFormatting sqref="C218:AG218">
    <cfRule type="expression" dxfId="1540" priority="8">
      <formula>OR(C218=0,C218=C218-DAY(C218)-WEEKDAY(C218-DAY(C218)-5,3)+7*2)</formula>
    </cfRule>
    <cfRule type="expression" dxfId="1539" priority="533">
      <formula>OR(C218=0,C218=C218-DAY(C218)-WEEKDAY(C218-DAY(C218)-5,3)+7*4)</formula>
    </cfRule>
  </conditionalFormatting>
  <conditionalFormatting sqref="C238:AG241">
    <cfRule type="cellIs" dxfId="1538" priority="531" operator="equal">
      <formula>"雨"</formula>
    </cfRule>
    <cfRule type="cellIs" dxfId="1537" priority="532" operator="equal">
      <formula>"休"</formula>
    </cfRule>
  </conditionalFormatting>
  <conditionalFormatting sqref="C236:AG237">
    <cfRule type="cellIs" priority="530" operator="equal">
      <formula>"中止,夏休,冬休"</formula>
    </cfRule>
  </conditionalFormatting>
  <conditionalFormatting sqref="C234:AG234">
    <cfRule type="expression" dxfId="1536" priority="7">
      <formula>OR(C234=0,C234=C234-DAY(C234)-WEEKDAY(C234-DAY(C234)-5,3)+7*2)</formula>
    </cfRule>
    <cfRule type="expression" dxfId="1535" priority="529">
      <formula>OR(C234=0,C234=C234-DAY(C234)-WEEKDAY(C234-DAY(C234)-5,3)+7*4)</formula>
    </cfRule>
  </conditionalFormatting>
  <conditionalFormatting sqref="C254:AG257">
    <cfRule type="cellIs" dxfId="1534" priority="527" operator="equal">
      <formula>"雨"</formula>
    </cfRule>
    <cfRule type="cellIs" dxfId="1533" priority="528" operator="equal">
      <formula>"休"</formula>
    </cfRule>
  </conditionalFormatting>
  <conditionalFormatting sqref="C252:AG253">
    <cfRule type="cellIs" priority="526" operator="equal">
      <formula>"中止,夏休,冬休"</formula>
    </cfRule>
  </conditionalFormatting>
  <conditionalFormatting sqref="C250:AG250">
    <cfRule type="expression" dxfId="1532" priority="6">
      <formula>OR(C250=0,C250=C250-DAY(C250)-WEEKDAY(C250-DAY(C250)-5,3)+7*2)</formula>
    </cfRule>
    <cfRule type="expression" dxfId="1531" priority="525">
      <formula>OR(C250=0,C250=C250-DAY(C250)-WEEKDAY(C250-DAY(C250)-5,3)+7*4)</formula>
    </cfRule>
  </conditionalFormatting>
  <conditionalFormatting sqref="C270:AG273">
    <cfRule type="cellIs" dxfId="1530" priority="523" operator="equal">
      <formula>"雨"</formula>
    </cfRule>
    <cfRule type="cellIs" dxfId="1529" priority="524" operator="equal">
      <formula>"休"</formula>
    </cfRule>
  </conditionalFormatting>
  <conditionalFormatting sqref="C268:AG269">
    <cfRule type="cellIs" priority="522" operator="equal">
      <formula>"中止,夏休,冬休"</formula>
    </cfRule>
  </conditionalFormatting>
  <conditionalFormatting sqref="C266:AG266">
    <cfRule type="expression" dxfId="1528" priority="5">
      <formula>OR(C266=0,C266=C266-DAY(C266)-WEEKDAY(C266-DAY(C266)-5,3)+7*2)</formula>
    </cfRule>
    <cfRule type="expression" dxfId="1527" priority="521">
      <formula>OR(C266=0,C266=C266-DAY(C266)-WEEKDAY(C266-DAY(C266)-5,3)+7*4)</formula>
    </cfRule>
  </conditionalFormatting>
  <conditionalFormatting sqref="C286:AG289">
    <cfRule type="cellIs" dxfId="1526" priority="519" operator="equal">
      <formula>"雨"</formula>
    </cfRule>
    <cfRule type="cellIs" dxfId="1525" priority="520" operator="equal">
      <formula>"休"</formula>
    </cfRule>
  </conditionalFormatting>
  <conditionalFormatting sqref="C284:AG285">
    <cfRule type="cellIs" priority="518" operator="equal">
      <formula>"中止,夏休,冬休"</formula>
    </cfRule>
  </conditionalFormatting>
  <conditionalFormatting sqref="C282:AG282">
    <cfRule type="expression" dxfId="1524" priority="4">
      <formula>OR(C282=0,C282=C282-DAY(C282)-WEEKDAY(C282-DAY(C282)-5,3)+7*2)</formula>
    </cfRule>
    <cfRule type="expression" dxfId="1523" priority="517">
      <formula>OR(C282=0,C282=C282-DAY(C282)-WEEKDAY(C282-DAY(C282)-5,3)+7*4)</formula>
    </cfRule>
  </conditionalFormatting>
  <conditionalFormatting sqref="C302:AG305">
    <cfRule type="cellIs" dxfId="1522" priority="515" operator="equal">
      <formula>"雨"</formula>
    </cfRule>
    <cfRule type="cellIs" dxfId="1521" priority="516" operator="equal">
      <formula>"休"</formula>
    </cfRule>
  </conditionalFormatting>
  <conditionalFormatting sqref="C300:AG301">
    <cfRule type="cellIs" priority="514" operator="equal">
      <formula>"中止,夏休,冬休"</formula>
    </cfRule>
  </conditionalFormatting>
  <conditionalFormatting sqref="C298:AG298">
    <cfRule type="expression" dxfId="1520" priority="3">
      <formula>OR(C298=0,C298=C298-DAY(C298)-WEEKDAY(C298-DAY(C298)-5,3)+7*2)</formula>
    </cfRule>
    <cfRule type="expression" dxfId="1519" priority="513">
      <formula>OR(C298=0,C298=C298-DAY(C298)-WEEKDAY(C298-DAY(C298)-5,3)+7*4)</formula>
    </cfRule>
  </conditionalFormatting>
  <conditionalFormatting sqref="C318:AG321">
    <cfRule type="cellIs" dxfId="1518" priority="511" operator="equal">
      <formula>"雨"</formula>
    </cfRule>
    <cfRule type="cellIs" dxfId="1517" priority="512" operator="equal">
      <formula>"休"</formula>
    </cfRule>
  </conditionalFormatting>
  <conditionalFormatting sqref="C316:AG317">
    <cfRule type="cellIs" priority="510" operator="equal">
      <formula>"中止,夏休,冬休"</formula>
    </cfRule>
  </conditionalFormatting>
  <conditionalFormatting sqref="C314:AG314">
    <cfRule type="expression" dxfId="1516" priority="2">
      <formula>OR(C314=0,C314=C314-DAY(C314)-WEEKDAY(C314-DAY(C314)-5,3)+7*2)</formula>
    </cfRule>
    <cfRule type="expression" dxfId="1515" priority="509">
      <formula>OR(C314=0,C314=C314-DAY(C314)-WEEKDAY(C314-DAY(C314)-5,3)+7*4)</formula>
    </cfRule>
  </conditionalFormatting>
  <conditionalFormatting sqref="C334:AG337">
    <cfRule type="cellIs" dxfId="1514" priority="507" operator="equal">
      <formula>"雨"</formula>
    </cfRule>
    <cfRule type="cellIs" dxfId="1513" priority="508" operator="equal">
      <formula>"休"</formula>
    </cfRule>
  </conditionalFormatting>
  <conditionalFormatting sqref="C332:AG333">
    <cfRule type="cellIs" priority="506" operator="equal">
      <formula>"中止,夏休,冬休"</formula>
    </cfRule>
  </conditionalFormatting>
  <conditionalFormatting sqref="C330:AG330">
    <cfRule type="expression" dxfId="1512" priority="1">
      <formula>OR(C330=0,C330=C330-DAY(C330)-WEEKDAY(C330-DAY(C330)-5,3)+7*2)</formula>
    </cfRule>
    <cfRule type="expression" dxfId="1511" priority="505">
      <formula>OR(C330=0,C330=C330-DAY(C330)-WEEKDAY(C330-DAY(C330)-5,3)+7*4)</formula>
    </cfRule>
  </conditionalFormatting>
  <conditionalFormatting sqref="T142:T145">
    <cfRule type="cellIs" dxfId="1510" priority="289" operator="equal">
      <formula>"雨"</formula>
    </cfRule>
    <cfRule type="cellIs" dxfId="1509" priority="290" operator="equal">
      <formula>"休"</formula>
    </cfRule>
  </conditionalFormatting>
  <conditionalFormatting sqref="AF126:AF129">
    <cfRule type="cellIs" dxfId="1508" priority="503" operator="equal">
      <formula>"雨"</formula>
    </cfRule>
    <cfRule type="cellIs" dxfId="1507" priority="504" operator="equal">
      <formula>"休"</formula>
    </cfRule>
  </conditionalFormatting>
  <conditionalFormatting sqref="C142:C145">
    <cfRule type="cellIs" dxfId="1506" priority="501" operator="equal">
      <formula>"雨"</formula>
    </cfRule>
    <cfRule type="cellIs" dxfId="1505" priority="502" operator="equal">
      <formula>"休"</formula>
    </cfRule>
  </conditionalFormatting>
  <conditionalFormatting sqref="Q174:R177">
    <cfRule type="cellIs" dxfId="1504" priority="499" operator="equal">
      <formula>"雨"</formula>
    </cfRule>
    <cfRule type="cellIs" dxfId="1503" priority="500" operator="equal">
      <formula>"休"</formula>
    </cfRule>
  </conditionalFormatting>
  <conditionalFormatting sqref="J174:K177">
    <cfRule type="cellIs" dxfId="1502" priority="497" operator="equal">
      <formula>"雨"</formula>
    </cfRule>
    <cfRule type="cellIs" dxfId="1501" priority="498" operator="equal">
      <formula>"休"</formula>
    </cfRule>
  </conditionalFormatting>
  <conditionalFormatting sqref="C174:D177">
    <cfRule type="cellIs" dxfId="1500" priority="495" operator="equal">
      <formula>"雨"</formula>
    </cfRule>
    <cfRule type="cellIs" dxfId="1499" priority="496" operator="equal">
      <formula>"休"</formula>
    </cfRule>
  </conditionalFormatting>
  <conditionalFormatting sqref="X174:Y177">
    <cfRule type="cellIs" dxfId="1498" priority="493" operator="equal">
      <formula>"雨"</formula>
    </cfRule>
    <cfRule type="cellIs" dxfId="1497" priority="494" operator="equal">
      <formula>"休"</formula>
    </cfRule>
  </conditionalFormatting>
  <conditionalFormatting sqref="E32:F33">
    <cfRule type="cellIs" dxfId="1496" priority="491" operator="equal">
      <formula>"雨"</formula>
    </cfRule>
    <cfRule type="cellIs" dxfId="1495" priority="492" operator="equal">
      <formula>"休"</formula>
    </cfRule>
  </conditionalFormatting>
  <conditionalFormatting sqref="F14:F17">
    <cfRule type="cellIs" dxfId="1494" priority="95" operator="equal">
      <formula>"雨"</formula>
    </cfRule>
    <cfRule type="cellIs" dxfId="1493" priority="96" operator="equal">
      <formula>"休"</formula>
    </cfRule>
  </conditionalFormatting>
  <conditionalFormatting sqref="M14:M17">
    <cfRule type="cellIs" dxfId="1492" priority="99" operator="equal">
      <formula>"雨"</formula>
    </cfRule>
    <cfRule type="cellIs" dxfId="1491" priority="100" operator="equal">
      <formula>"休"</formula>
    </cfRule>
  </conditionalFormatting>
  <conditionalFormatting sqref="J30:J33">
    <cfRule type="cellIs" dxfId="1490" priority="103" operator="equal">
      <formula>"雨"</formula>
    </cfRule>
    <cfRule type="cellIs" dxfId="1489" priority="104" operator="equal">
      <formula>"休"</formula>
    </cfRule>
  </conditionalFormatting>
  <conditionalFormatting sqref="Q30:Q33">
    <cfRule type="cellIs" dxfId="1488" priority="107" operator="equal">
      <formula>"雨"</formula>
    </cfRule>
    <cfRule type="cellIs" dxfId="1487" priority="108" operator="equal">
      <formula>"休"</formula>
    </cfRule>
  </conditionalFormatting>
  <conditionalFormatting sqref="X30:X33">
    <cfRule type="cellIs" dxfId="1486" priority="111" operator="equal">
      <formula>"雨"</formula>
    </cfRule>
    <cfRule type="cellIs" dxfId="1485" priority="112" operator="equal">
      <formula>"休"</formula>
    </cfRule>
  </conditionalFormatting>
  <conditionalFormatting sqref="AE30:AE33">
    <cfRule type="cellIs" dxfId="1484" priority="115" operator="equal">
      <formula>"雨"</formula>
    </cfRule>
    <cfRule type="cellIs" dxfId="1483" priority="116" operator="equal">
      <formula>"休"</formula>
    </cfRule>
  </conditionalFormatting>
  <conditionalFormatting sqref="H46:H49">
    <cfRule type="cellIs" dxfId="1482" priority="119" operator="equal">
      <formula>"雨"</formula>
    </cfRule>
    <cfRule type="cellIs" dxfId="1481" priority="120" operator="equal">
      <formula>"休"</formula>
    </cfRule>
  </conditionalFormatting>
  <conditionalFormatting sqref="E30:F31">
    <cfRule type="cellIs" dxfId="1480" priority="489" operator="equal">
      <formula>"雨"</formula>
    </cfRule>
    <cfRule type="cellIs" dxfId="1479" priority="490" operator="equal">
      <formula>"休"</formula>
    </cfRule>
  </conditionalFormatting>
  <conditionalFormatting sqref="N30:N33">
    <cfRule type="cellIs" dxfId="1478" priority="487" operator="equal">
      <formula>"雨"</formula>
    </cfRule>
    <cfRule type="cellIs" dxfId="1477" priority="488" operator="equal">
      <formula>"休"</formula>
    </cfRule>
  </conditionalFormatting>
  <conditionalFormatting sqref="L32:M33">
    <cfRule type="cellIs" dxfId="1476" priority="485" operator="equal">
      <formula>"雨"</formula>
    </cfRule>
    <cfRule type="cellIs" dxfId="1475" priority="486" operator="equal">
      <formula>"休"</formula>
    </cfRule>
  </conditionalFormatting>
  <conditionalFormatting sqref="L30:M31">
    <cfRule type="cellIs" dxfId="1474" priority="483" operator="equal">
      <formula>"雨"</formula>
    </cfRule>
    <cfRule type="cellIs" dxfId="1473" priority="484" operator="equal">
      <formula>"休"</formula>
    </cfRule>
  </conditionalFormatting>
  <conditionalFormatting sqref="T30:T33">
    <cfRule type="cellIs" dxfId="1472" priority="481" operator="equal">
      <formula>"雨"</formula>
    </cfRule>
    <cfRule type="cellIs" dxfId="1471" priority="482" operator="equal">
      <formula>"休"</formula>
    </cfRule>
  </conditionalFormatting>
  <conditionalFormatting sqref="S32:S33">
    <cfRule type="cellIs" dxfId="1470" priority="479" operator="equal">
      <formula>"雨"</formula>
    </cfRule>
    <cfRule type="cellIs" dxfId="1469" priority="480" operator="equal">
      <formula>"休"</formula>
    </cfRule>
  </conditionalFormatting>
  <conditionalFormatting sqref="S30:S31">
    <cfRule type="cellIs" dxfId="1468" priority="477" operator="equal">
      <formula>"雨"</formula>
    </cfRule>
    <cfRule type="cellIs" dxfId="1467" priority="478" operator="equal">
      <formula>"休"</formula>
    </cfRule>
  </conditionalFormatting>
  <conditionalFormatting sqref="AB30:AB33">
    <cfRule type="cellIs" dxfId="1466" priority="475" operator="equal">
      <formula>"雨"</formula>
    </cfRule>
    <cfRule type="cellIs" dxfId="1465" priority="476" operator="equal">
      <formula>"休"</formula>
    </cfRule>
  </conditionalFormatting>
  <conditionalFormatting sqref="Z32:AA33">
    <cfRule type="cellIs" dxfId="1464" priority="473" operator="equal">
      <formula>"雨"</formula>
    </cfRule>
    <cfRule type="cellIs" dxfId="1463" priority="474" operator="equal">
      <formula>"休"</formula>
    </cfRule>
  </conditionalFormatting>
  <conditionalFormatting sqref="Z30:AA31">
    <cfRule type="cellIs" dxfId="1462" priority="471" operator="equal">
      <formula>"雨"</formula>
    </cfRule>
    <cfRule type="cellIs" dxfId="1461" priority="472" operator="equal">
      <formula>"休"</formula>
    </cfRule>
  </conditionalFormatting>
  <conditionalFormatting sqref="K46:K49">
    <cfRule type="cellIs" dxfId="1460" priority="469" operator="equal">
      <formula>"雨"</formula>
    </cfRule>
    <cfRule type="cellIs" dxfId="1459" priority="470" operator="equal">
      <formula>"休"</formula>
    </cfRule>
  </conditionalFormatting>
  <conditionalFormatting sqref="J48:J49">
    <cfRule type="cellIs" dxfId="1458" priority="467" operator="equal">
      <formula>"雨"</formula>
    </cfRule>
    <cfRule type="cellIs" dxfId="1457" priority="468" operator="equal">
      <formula>"休"</formula>
    </cfRule>
  </conditionalFormatting>
  <conditionalFormatting sqref="J46:J47">
    <cfRule type="cellIs" dxfId="1456" priority="465" operator="equal">
      <formula>"雨"</formula>
    </cfRule>
    <cfRule type="cellIs" dxfId="1455" priority="466" operator="equal">
      <formula>"休"</formula>
    </cfRule>
  </conditionalFormatting>
  <conditionalFormatting sqref="R46:R49">
    <cfRule type="cellIs" dxfId="1454" priority="463" operator="equal">
      <formula>"雨"</formula>
    </cfRule>
    <cfRule type="cellIs" dxfId="1453" priority="464" operator="equal">
      <formula>"休"</formula>
    </cfRule>
  </conditionalFormatting>
  <conditionalFormatting sqref="Q48:Q49">
    <cfRule type="cellIs" dxfId="1452" priority="461" operator="equal">
      <formula>"雨"</formula>
    </cfRule>
    <cfRule type="cellIs" dxfId="1451" priority="462" operator="equal">
      <formula>"休"</formula>
    </cfRule>
  </conditionalFormatting>
  <conditionalFormatting sqref="Q46:Q47">
    <cfRule type="cellIs" dxfId="1450" priority="459" operator="equal">
      <formula>"雨"</formula>
    </cfRule>
    <cfRule type="cellIs" dxfId="1449" priority="460" operator="equal">
      <formula>"休"</formula>
    </cfRule>
  </conditionalFormatting>
  <conditionalFormatting sqref="Y46:Y49">
    <cfRule type="cellIs" dxfId="1448" priority="457" operator="equal">
      <formula>"雨"</formula>
    </cfRule>
    <cfRule type="cellIs" dxfId="1447" priority="458" operator="equal">
      <formula>"休"</formula>
    </cfRule>
  </conditionalFormatting>
  <conditionalFormatting sqref="X48:X49">
    <cfRule type="cellIs" dxfId="1446" priority="455" operator="equal">
      <formula>"雨"</formula>
    </cfRule>
    <cfRule type="cellIs" dxfId="1445" priority="456" operator="equal">
      <formula>"休"</formula>
    </cfRule>
  </conditionalFormatting>
  <conditionalFormatting sqref="X46:X47">
    <cfRule type="cellIs" dxfId="1444" priority="453" operator="equal">
      <formula>"雨"</formula>
    </cfRule>
    <cfRule type="cellIs" dxfId="1443" priority="454" operator="equal">
      <formula>"休"</formula>
    </cfRule>
  </conditionalFormatting>
  <conditionalFormatting sqref="AF46:AF49">
    <cfRule type="cellIs" dxfId="1442" priority="451" operator="equal">
      <formula>"雨"</formula>
    </cfRule>
    <cfRule type="cellIs" dxfId="1441" priority="452" operator="equal">
      <formula>"休"</formula>
    </cfRule>
  </conditionalFormatting>
  <conditionalFormatting sqref="AE48:AE49">
    <cfRule type="cellIs" dxfId="1440" priority="449" operator="equal">
      <formula>"雨"</formula>
    </cfRule>
    <cfRule type="cellIs" dxfId="1439" priority="450" operator="equal">
      <formula>"休"</formula>
    </cfRule>
  </conditionalFormatting>
  <conditionalFormatting sqref="AE46:AE47">
    <cfRule type="cellIs" dxfId="1438" priority="447" operator="equal">
      <formula>"雨"</formula>
    </cfRule>
    <cfRule type="cellIs" dxfId="1437" priority="448" operator="equal">
      <formula>"休"</formula>
    </cfRule>
  </conditionalFormatting>
  <conditionalFormatting sqref="H64:H65">
    <cfRule type="cellIs" dxfId="1436" priority="445" operator="equal">
      <formula>"雨"</formula>
    </cfRule>
    <cfRule type="cellIs" dxfId="1435" priority="446" operator="equal">
      <formula>"休"</formula>
    </cfRule>
  </conditionalFormatting>
  <conditionalFormatting sqref="H62:H63">
    <cfRule type="cellIs" dxfId="1434" priority="443" operator="equal">
      <formula>"雨"</formula>
    </cfRule>
    <cfRule type="cellIs" dxfId="1433" priority="444" operator="equal">
      <formula>"休"</formula>
    </cfRule>
  </conditionalFormatting>
  <conditionalFormatting sqref="O64:O65">
    <cfRule type="cellIs" dxfId="1432" priority="441" operator="equal">
      <formula>"雨"</formula>
    </cfRule>
    <cfRule type="cellIs" dxfId="1431" priority="442" operator="equal">
      <formula>"休"</formula>
    </cfRule>
  </conditionalFormatting>
  <conditionalFormatting sqref="O62:O63">
    <cfRule type="cellIs" dxfId="1430" priority="439" operator="equal">
      <formula>"雨"</formula>
    </cfRule>
    <cfRule type="cellIs" dxfId="1429" priority="440" operator="equal">
      <formula>"休"</formula>
    </cfRule>
  </conditionalFormatting>
  <conditionalFormatting sqref="AC64:AC65">
    <cfRule type="cellIs" dxfId="1428" priority="437" operator="equal">
      <formula>"雨"</formula>
    </cfRule>
    <cfRule type="cellIs" dxfId="1427" priority="438" operator="equal">
      <formula>"休"</formula>
    </cfRule>
  </conditionalFormatting>
  <conditionalFormatting sqref="AC62:AC63">
    <cfRule type="cellIs" dxfId="1426" priority="435" operator="equal">
      <formula>"雨"</formula>
    </cfRule>
    <cfRule type="cellIs" dxfId="1425" priority="436" operator="equal">
      <formula>"休"</formula>
    </cfRule>
  </conditionalFormatting>
  <conditionalFormatting sqref="V64:V65">
    <cfRule type="cellIs" dxfId="1424" priority="433" operator="equal">
      <formula>"雨"</formula>
    </cfRule>
    <cfRule type="cellIs" dxfId="1423" priority="434" operator="equal">
      <formula>"休"</formula>
    </cfRule>
  </conditionalFormatting>
  <conditionalFormatting sqref="V62:V63">
    <cfRule type="cellIs" dxfId="1422" priority="431" operator="equal">
      <formula>"雨"</formula>
    </cfRule>
    <cfRule type="cellIs" dxfId="1421" priority="432" operator="equal">
      <formula>"休"</formula>
    </cfRule>
  </conditionalFormatting>
  <conditionalFormatting sqref="F78:F81">
    <cfRule type="cellIs" dxfId="1420" priority="429" operator="equal">
      <formula>"雨"</formula>
    </cfRule>
    <cfRule type="cellIs" dxfId="1419" priority="430" operator="equal">
      <formula>"休"</formula>
    </cfRule>
  </conditionalFormatting>
  <conditionalFormatting sqref="E80:E81">
    <cfRule type="cellIs" dxfId="1418" priority="427" operator="equal">
      <formula>"雨"</formula>
    </cfRule>
    <cfRule type="cellIs" dxfId="1417" priority="428" operator="equal">
      <formula>"休"</formula>
    </cfRule>
  </conditionalFormatting>
  <conditionalFormatting sqref="E78:E79">
    <cfRule type="cellIs" dxfId="1416" priority="425" operator="equal">
      <formula>"雨"</formula>
    </cfRule>
    <cfRule type="cellIs" dxfId="1415" priority="426" operator="equal">
      <formula>"休"</formula>
    </cfRule>
  </conditionalFormatting>
  <conditionalFormatting sqref="T78:T81">
    <cfRule type="cellIs" dxfId="1414" priority="423" operator="equal">
      <formula>"雨"</formula>
    </cfRule>
    <cfRule type="cellIs" dxfId="1413" priority="424" operator="equal">
      <formula>"休"</formula>
    </cfRule>
  </conditionalFormatting>
  <conditionalFormatting sqref="S80:S81">
    <cfRule type="cellIs" dxfId="1412" priority="421" operator="equal">
      <formula>"雨"</formula>
    </cfRule>
    <cfRule type="cellIs" dxfId="1411" priority="422" operator="equal">
      <formula>"休"</formula>
    </cfRule>
  </conditionalFormatting>
  <conditionalFormatting sqref="S78:S79">
    <cfRule type="cellIs" dxfId="1410" priority="419" operator="equal">
      <formula>"雨"</formula>
    </cfRule>
    <cfRule type="cellIs" dxfId="1409" priority="420" operator="equal">
      <formula>"休"</formula>
    </cfRule>
  </conditionalFormatting>
  <conditionalFormatting sqref="M78:M81">
    <cfRule type="cellIs" dxfId="1408" priority="417" operator="equal">
      <formula>"雨"</formula>
    </cfRule>
    <cfRule type="cellIs" dxfId="1407" priority="418" operator="equal">
      <formula>"休"</formula>
    </cfRule>
  </conditionalFormatting>
  <conditionalFormatting sqref="L80:L81">
    <cfRule type="cellIs" dxfId="1406" priority="415" operator="equal">
      <formula>"雨"</formula>
    </cfRule>
    <cfRule type="cellIs" dxfId="1405" priority="416" operator="equal">
      <formula>"休"</formula>
    </cfRule>
  </conditionalFormatting>
  <conditionalFormatting sqref="L78:L79">
    <cfRule type="cellIs" dxfId="1404" priority="413" operator="equal">
      <formula>"雨"</formula>
    </cfRule>
    <cfRule type="cellIs" dxfId="1403" priority="414" operator="equal">
      <formula>"休"</formula>
    </cfRule>
  </conditionalFormatting>
  <conditionalFormatting sqref="AA78:AA81">
    <cfRule type="cellIs" dxfId="1402" priority="411" operator="equal">
      <formula>"雨"</formula>
    </cfRule>
    <cfRule type="cellIs" dxfId="1401" priority="412" operator="equal">
      <formula>"休"</formula>
    </cfRule>
  </conditionalFormatting>
  <conditionalFormatting sqref="Z80:Z81">
    <cfRule type="cellIs" dxfId="1400" priority="409" operator="equal">
      <formula>"雨"</formula>
    </cfRule>
    <cfRule type="cellIs" dxfId="1399" priority="410" operator="equal">
      <formula>"休"</formula>
    </cfRule>
  </conditionalFormatting>
  <conditionalFormatting sqref="Z78:Z79">
    <cfRule type="cellIs" dxfId="1398" priority="407" operator="equal">
      <formula>"雨"</formula>
    </cfRule>
    <cfRule type="cellIs" dxfId="1397" priority="408" operator="equal">
      <formula>"休"</formula>
    </cfRule>
  </conditionalFormatting>
  <conditionalFormatting sqref="J94:J97">
    <cfRule type="cellIs" dxfId="1396" priority="405" operator="equal">
      <formula>"雨"</formula>
    </cfRule>
    <cfRule type="cellIs" dxfId="1395" priority="406" operator="equal">
      <formula>"休"</formula>
    </cfRule>
  </conditionalFormatting>
  <conditionalFormatting sqref="I96:I97">
    <cfRule type="cellIs" dxfId="1394" priority="403" operator="equal">
      <formula>"雨"</formula>
    </cfRule>
    <cfRule type="cellIs" dxfId="1393" priority="404" operator="equal">
      <formula>"休"</formula>
    </cfRule>
  </conditionalFormatting>
  <conditionalFormatting sqref="I94:I95">
    <cfRule type="cellIs" dxfId="1392" priority="401" operator="equal">
      <formula>"雨"</formula>
    </cfRule>
    <cfRule type="cellIs" dxfId="1391" priority="402" operator="equal">
      <formula>"休"</formula>
    </cfRule>
  </conditionalFormatting>
  <conditionalFormatting sqref="Q94:Q97">
    <cfRule type="cellIs" dxfId="1390" priority="399" operator="equal">
      <formula>"雨"</formula>
    </cfRule>
    <cfRule type="cellIs" dxfId="1389" priority="400" operator="equal">
      <formula>"休"</formula>
    </cfRule>
  </conditionalFormatting>
  <conditionalFormatting sqref="P96:P97">
    <cfRule type="cellIs" dxfId="1388" priority="397" operator="equal">
      <formula>"雨"</formula>
    </cfRule>
    <cfRule type="cellIs" dxfId="1387" priority="398" operator="equal">
      <formula>"休"</formula>
    </cfRule>
  </conditionalFormatting>
  <conditionalFormatting sqref="P94:P95">
    <cfRule type="cellIs" dxfId="1386" priority="395" operator="equal">
      <formula>"雨"</formula>
    </cfRule>
    <cfRule type="cellIs" dxfId="1385" priority="396" operator="equal">
      <formula>"休"</formula>
    </cfRule>
  </conditionalFormatting>
  <conditionalFormatting sqref="X94:X97">
    <cfRule type="cellIs" dxfId="1384" priority="393" operator="equal">
      <formula>"雨"</formula>
    </cfRule>
    <cfRule type="cellIs" dxfId="1383" priority="394" operator="equal">
      <formula>"休"</formula>
    </cfRule>
  </conditionalFormatting>
  <conditionalFormatting sqref="W96:W97">
    <cfRule type="cellIs" dxfId="1382" priority="391" operator="equal">
      <formula>"雨"</formula>
    </cfRule>
    <cfRule type="cellIs" dxfId="1381" priority="392" operator="equal">
      <formula>"休"</formula>
    </cfRule>
  </conditionalFormatting>
  <conditionalFormatting sqref="W94:W95">
    <cfRule type="cellIs" dxfId="1380" priority="389" operator="equal">
      <formula>"雨"</formula>
    </cfRule>
    <cfRule type="cellIs" dxfId="1379" priority="390" operator="equal">
      <formula>"休"</formula>
    </cfRule>
  </conditionalFormatting>
  <conditionalFormatting sqref="AE94:AE97">
    <cfRule type="cellIs" dxfId="1378" priority="387" operator="equal">
      <formula>"雨"</formula>
    </cfRule>
    <cfRule type="cellIs" dxfId="1377" priority="388" operator="equal">
      <formula>"休"</formula>
    </cfRule>
  </conditionalFormatting>
  <conditionalFormatting sqref="AD96:AD97">
    <cfRule type="cellIs" dxfId="1376" priority="385" operator="equal">
      <formula>"雨"</formula>
    </cfRule>
    <cfRule type="cellIs" dxfId="1375" priority="386" operator="equal">
      <formula>"休"</formula>
    </cfRule>
  </conditionalFormatting>
  <conditionalFormatting sqref="AD94:AD95">
    <cfRule type="cellIs" dxfId="1374" priority="383" operator="equal">
      <formula>"雨"</formula>
    </cfRule>
    <cfRule type="cellIs" dxfId="1373" priority="384" operator="equal">
      <formula>"休"</formula>
    </cfRule>
  </conditionalFormatting>
  <conditionalFormatting sqref="H110:H113">
    <cfRule type="cellIs" dxfId="1372" priority="381" operator="equal">
      <formula>"雨"</formula>
    </cfRule>
    <cfRule type="cellIs" dxfId="1371" priority="382" operator="equal">
      <formula>"休"</formula>
    </cfRule>
  </conditionalFormatting>
  <conditionalFormatting sqref="G112:G113">
    <cfRule type="cellIs" dxfId="1370" priority="379" operator="equal">
      <formula>"雨"</formula>
    </cfRule>
    <cfRule type="cellIs" dxfId="1369" priority="380" operator="equal">
      <formula>"休"</formula>
    </cfRule>
  </conditionalFormatting>
  <conditionalFormatting sqref="G110:G111">
    <cfRule type="cellIs" dxfId="1368" priority="377" operator="equal">
      <formula>"雨"</formula>
    </cfRule>
    <cfRule type="cellIs" dxfId="1367" priority="378" operator="equal">
      <formula>"休"</formula>
    </cfRule>
  </conditionalFormatting>
  <conditionalFormatting sqref="O110:O113">
    <cfRule type="cellIs" dxfId="1366" priority="375" operator="equal">
      <formula>"雨"</formula>
    </cfRule>
    <cfRule type="cellIs" dxfId="1365" priority="376" operator="equal">
      <formula>"休"</formula>
    </cfRule>
  </conditionalFormatting>
  <conditionalFormatting sqref="N112:N113">
    <cfRule type="cellIs" dxfId="1364" priority="373" operator="equal">
      <formula>"雨"</formula>
    </cfRule>
    <cfRule type="cellIs" dxfId="1363" priority="374" operator="equal">
      <formula>"休"</formula>
    </cfRule>
  </conditionalFormatting>
  <conditionalFormatting sqref="N110:N111">
    <cfRule type="cellIs" dxfId="1362" priority="371" operator="equal">
      <formula>"雨"</formula>
    </cfRule>
    <cfRule type="cellIs" dxfId="1361" priority="372" operator="equal">
      <formula>"休"</formula>
    </cfRule>
  </conditionalFormatting>
  <conditionalFormatting sqref="V110:V113">
    <cfRule type="cellIs" dxfId="1360" priority="369" operator="equal">
      <formula>"雨"</formula>
    </cfRule>
    <cfRule type="cellIs" dxfId="1359" priority="370" operator="equal">
      <formula>"休"</formula>
    </cfRule>
  </conditionalFormatting>
  <conditionalFormatting sqref="U112:U113">
    <cfRule type="cellIs" dxfId="1358" priority="367" operator="equal">
      <formula>"雨"</formula>
    </cfRule>
    <cfRule type="cellIs" dxfId="1357" priority="368" operator="equal">
      <formula>"休"</formula>
    </cfRule>
  </conditionalFormatting>
  <conditionalFormatting sqref="U110:U111">
    <cfRule type="cellIs" dxfId="1356" priority="365" operator="equal">
      <formula>"雨"</formula>
    </cfRule>
    <cfRule type="cellIs" dxfId="1355" priority="366" operator="equal">
      <formula>"休"</formula>
    </cfRule>
  </conditionalFormatting>
  <conditionalFormatting sqref="AC110:AC113">
    <cfRule type="cellIs" dxfId="1354" priority="363" operator="equal">
      <formula>"雨"</formula>
    </cfRule>
    <cfRule type="cellIs" dxfId="1353" priority="364" operator="equal">
      <formula>"休"</formula>
    </cfRule>
  </conditionalFormatting>
  <conditionalFormatting sqref="AB112:AB113">
    <cfRule type="cellIs" dxfId="1352" priority="361" operator="equal">
      <formula>"雨"</formula>
    </cfRule>
    <cfRule type="cellIs" dxfId="1351" priority="362" operator="equal">
      <formula>"休"</formula>
    </cfRule>
  </conditionalFormatting>
  <conditionalFormatting sqref="AB110:AB111">
    <cfRule type="cellIs" dxfId="1350" priority="359" operator="equal">
      <formula>"雨"</formula>
    </cfRule>
    <cfRule type="cellIs" dxfId="1349" priority="360" operator="equal">
      <formula>"休"</formula>
    </cfRule>
  </conditionalFormatting>
  <conditionalFormatting sqref="E126:E129">
    <cfRule type="cellIs" dxfId="1348" priority="357" operator="equal">
      <formula>"雨"</formula>
    </cfRule>
    <cfRule type="cellIs" dxfId="1347" priority="358" operator="equal">
      <formula>"休"</formula>
    </cfRule>
  </conditionalFormatting>
  <conditionalFormatting sqref="D128:D129">
    <cfRule type="cellIs" dxfId="1346" priority="355" operator="equal">
      <formula>"雨"</formula>
    </cfRule>
    <cfRule type="cellIs" dxfId="1345" priority="356" operator="equal">
      <formula>"休"</formula>
    </cfRule>
  </conditionalFormatting>
  <conditionalFormatting sqref="D126:D127">
    <cfRule type="cellIs" dxfId="1344" priority="353" operator="equal">
      <formula>"雨"</formula>
    </cfRule>
    <cfRule type="cellIs" dxfId="1343" priority="354" operator="equal">
      <formula>"休"</formula>
    </cfRule>
  </conditionalFormatting>
  <conditionalFormatting sqref="L126:L129">
    <cfRule type="cellIs" dxfId="1342" priority="351" operator="equal">
      <formula>"雨"</formula>
    </cfRule>
    <cfRule type="cellIs" dxfId="1341" priority="352" operator="equal">
      <formula>"休"</formula>
    </cfRule>
  </conditionalFormatting>
  <conditionalFormatting sqref="K128:K129">
    <cfRule type="cellIs" dxfId="1340" priority="349" operator="equal">
      <formula>"雨"</formula>
    </cfRule>
    <cfRule type="cellIs" dxfId="1339" priority="350" operator="equal">
      <formula>"休"</formula>
    </cfRule>
  </conditionalFormatting>
  <conditionalFormatting sqref="K126:K127">
    <cfRule type="cellIs" dxfId="1338" priority="347" operator="equal">
      <formula>"雨"</formula>
    </cfRule>
    <cfRule type="cellIs" dxfId="1337" priority="348" operator="equal">
      <formula>"休"</formula>
    </cfRule>
  </conditionalFormatting>
  <conditionalFormatting sqref="S126:S129">
    <cfRule type="cellIs" dxfId="1336" priority="345" operator="equal">
      <formula>"雨"</formula>
    </cfRule>
    <cfRule type="cellIs" dxfId="1335" priority="346" operator="equal">
      <formula>"休"</formula>
    </cfRule>
  </conditionalFormatting>
  <conditionalFormatting sqref="R128:R129">
    <cfRule type="cellIs" dxfId="1334" priority="343" operator="equal">
      <formula>"雨"</formula>
    </cfRule>
    <cfRule type="cellIs" dxfId="1333" priority="344" operator="equal">
      <formula>"休"</formula>
    </cfRule>
  </conditionalFormatting>
  <conditionalFormatting sqref="R126:R127">
    <cfRule type="cellIs" dxfId="1332" priority="341" operator="equal">
      <formula>"雨"</formula>
    </cfRule>
    <cfRule type="cellIs" dxfId="1331" priority="342" operator="equal">
      <formula>"休"</formula>
    </cfRule>
  </conditionalFormatting>
  <conditionalFormatting sqref="Z126:Z129">
    <cfRule type="cellIs" dxfId="1330" priority="339" operator="equal">
      <formula>"雨"</formula>
    </cfRule>
    <cfRule type="cellIs" dxfId="1329" priority="340" operator="equal">
      <formula>"休"</formula>
    </cfRule>
  </conditionalFormatting>
  <conditionalFormatting sqref="Y128:Y129">
    <cfRule type="cellIs" dxfId="1328" priority="337" operator="equal">
      <formula>"雨"</formula>
    </cfRule>
    <cfRule type="cellIs" dxfId="1327" priority="338" operator="equal">
      <formula>"休"</formula>
    </cfRule>
  </conditionalFormatting>
  <conditionalFormatting sqref="Y126:Y127">
    <cfRule type="cellIs" dxfId="1326" priority="335" operator="equal">
      <formula>"雨"</formula>
    </cfRule>
    <cfRule type="cellIs" dxfId="1325" priority="336" operator="equal">
      <formula>"休"</formula>
    </cfRule>
  </conditionalFormatting>
  <conditionalFormatting sqref="I144:I145">
    <cfRule type="cellIs" dxfId="1324" priority="333" operator="equal">
      <formula>"雨"</formula>
    </cfRule>
    <cfRule type="cellIs" dxfId="1323" priority="334" operator="equal">
      <formula>"休"</formula>
    </cfRule>
  </conditionalFormatting>
  <conditionalFormatting sqref="I142:I143">
    <cfRule type="cellIs" dxfId="1322" priority="331" operator="equal">
      <formula>"雨"</formula>
    </cfRule>
    <cfRule type="cellIs" dxfId="1321" priority="332" operator="equal">
      <formula>"休"</formula>
    </cfRule>
  </conditionalFormatting>
  <conditionalFormatting sqref="P144:P145">
    <cfRule type="cellIs" dxfId="1320" priority="329" operator="equal">
      <formula>"雨"</formula>
    </cfRule>
    <cfRule type="cellIs" dxfId="1319" priority="330" operator="equal">
      <formula>"休"</formula>
    </cfRule>
  </conditionalFormatting>
  <conditionalFormatting sqref="P142:P143">
    <cfRule type="cellIs" dxfId="1318" priority="327" operator="equal">
      <formula>"雨"</formula>
    </cfRule>
    <cfRule type="cellIs" dxfId="1317" priority="328" operator="equal">
      <formula>"休"</formula>
    </cfRule>
  </conditionalFormatting>
  <conditionalFormatting sqref="W144:W145">
    <cfRule type="cellIs" dxfId="1316" priority="325" operator="equal">
      <formula>"雨"</formula>
    </cfRule>
    <cfRule type="cellIs" dxfId="1315" priority="326" operator="equal">
      <formula>"休"</formula>
    </cfRule>
  </conditionalFormatting>
  <conditionalFormatting sqref="W142:W143">
    <cfRule type="cellIs" dxfId="1314" priority="323" operator="equal">
      <formula>"雨"</formula>
    </cfRule>
    <cfRule type="cellIs" dxfId="1313" priority="324" operator="equal">
      <formula>"休"</formula>
    </cfRule>
  </conditionalFormatting>
  <conditionalFormatting sqref="AE142:AE145">
    <cfRule type="cellIs" dxfId="1312" priority="321" operator="equal">
      <formula>"雨"</formula>
    </cfRule>
    <cfRule type="cellIs" dxfId="1311" priority="322" operator="equal">
      <formula>"休"</formula>
    </cfRule>
  </conditionalFormatting>
  <conditionalFormatting sqref="AD144:AD145">
    <cfRule type="cellIs" dxfId="1310" priority="319" operator="equal">
      <formula>"雨"</formula>
    </cfRule>
    <cfRule type="cellIs" dxfId="1309" priority="320" operator="equal">
      <formula>"休"</formula>
    </cfRule>
  </conditionalFormatting>
  <conditionalFormatting sqref="AD142:AD143">
    <cfRule type="cellIs" dxfId="1308" priority="317" operator="equal">
      <formula>"雨"</formula>
    </cfRule>
    <cfRule type="cellIs" dxfId="1307" priority="318" operator="equal">
      <formula>"休"</formula>
    </cfRule>
  </conditionalFormatting>
  <conditionalFormatting sqref="G158:G161">
    <cfRule type="cellIs" dxfId="1306" priority="315" operator="equal">
      <formula>"雨"</formula>
    </cfRule>
    <cfRule type="cellIs" dxfId="1305" priority="316" operator="equal">
      <formula>"休"</formula>
    </cfRule>
  </conditionalFormatting>
  <conditionalFormatting sqref="F160:F161">
    <cfRule type="cellIs" dxfId="1304" priority="313" operator="equal">
      <formula>"雨"</formula>
    </cfRule>
    <cfRule type="cellIs" dxfId="1303" priority="314" operator="equal">
      <formula>"休"</formula>
    </cfRule>
  </conditionalFormatting>
  <conditionalFormatting sqref="F158:F159">
    <cfRule type="cellIs" dxfId="1302" priority="311" operator="equal">
      <formula>"雨"</formula>
    </cfRule>
    <cfRule type="cellIs" dxfId="1301" priority="312" operator="equal">
      <formula>"休"</formula>
    </cfRule>
  </conditionalFormatting>
  <conditionalFormatting sqref="N158:N161">
    <cfRule type="cellIs" dxfId="1300" priority="309" operator="equal">
      <formula>"雨"</formula>
    </cfRule>
    <cfRule type="cellIs" dxfId="1299" priority="310" operator="equal">
      <formula>"休"</formula>
    </cfRule>
  </conditionalFormatting>
  <conditionalFormatting sqref="M160:M161">
    <cfRule type="cellIs" dxfId="1298" priority="307" operator="equal">
      <formula>"雨"</formula>
    </cfRule>
    <cfRule type="cellIs" dxfId="1297" priority="308" operator="equal">
      <formula>"休"</formula>
    </cfRule>
  </conditionalFormatting>
  <conditionalFormatting sqref="M158:M159">
    <cfRule type="cellIs" dxfId="1296" priority="305" operator="equal">
      <formula>"雨"</formula>
    </cfRule>
    <cfRule type="cellIs" dxfId="1295" priority="306" operator="equal">
      <formula>"休"</formula>
    </cfRule>
  </conditionalFormatting>
  <conditionalFormatting sqref="U158:U161">
    <cfRule type="cellIs" dxfId="1294" priority="303" operator="equal">
      <formula>"雨"</formula>
    </cfRule>
    <cfRule type="cellIs" dxfId="1293" priority="304" operator="equal">
      <formula>"休"</formula>
    </cfRule>
  </conditionalFormatting>
  <conditionalFormatting sqref="T160:T161">
    <cfRule type="cellIs" dxfId="1292" priority="301" operator="equal">
      <formula>"雨"</formula>
    </cfRule>
    <cfRule type="cellIs" dxfId="1291" priority="302" operator="equal">
      <formula>"休"</formula>
    </cfRule>
  </conditionalFormatting>
  <conditionalFormatting sqref="T158:T159">
    <cfRule type="cellIs" dxfId="1290" priority="299" operator="equal">
      <formula>"雨"</formula>
    </cfRule>
    <cfRule type="cellIs" dxfId="1289" priority="300" operator="equal">
      <formula>"休"</formula>
    </cfRule>
  </conditionalFormatting>
  <conditionalFormatting sqref="AB158:AB161">
    <cfRule type="cellIs" dxfId="1288" priority="297" operator="equal">
      <formula>"雨"</formula>
    </cfRule>
    <cfRule type="cellIs" dxfId="1287" priority="298" operator="equal">
      <formula>"休"</formula>
    </cfRule>
  </conditionalFormatting>
  <conditionalFormatting sqref="AA160:AA161">
    <cfRule type="cellIs" dxfId="1286" priority="295" operator="equal">
      <formula>"雨"</formula>
    </cfRule>
    <cfRule type="cellIs" dxfId="1285" priority="296" operator="equal">
      <formula>"休"</formula>
    </cfRule>
  </conditionalFormatting>
  <conditionalFormatting sqref="AA158:AA159">
    <cfRule type="cellIs" dxfId="1284" priority="293" operator="equal">
      <formula>"雨"</formula>
    </cfRule>
    <cfRule type="cellIs" dxfId="1283" priority="294" operator="equal">
      <formula>"休"</formula>
    </cfRule>
  </conditionalFormatting>
  <conditionalFormatting sqref="AB142:AB145">
    <cfRule type="cellIs" dxfId="1282" priority="287" operator="equal">
      <formula>"雨"</formula>
    </cfRule>
    <cfRule type="cellIs" dxfId="1281" priority="288" operator="equal">
      <formula>"休"</formula>
    </cfRule>
  </conditionalFormatting>
  <conditionalFormatting sqref="AA142:AA145">
    <cfRule type="cellIs" dxfId="1280" priority="285" operator="equal">
      <formula>"雨"</formula>
    </cfRule>
    <cfRule type="cellIs" dxfId="1279" priority="286" operator="equal">
      <formula>"休"</formula>
    </cfRule>
  </conditionalFormatting>
  <conditionalFormatting sqref="H30:I33">
    <cfRule type="cellIs" dxfId="1278" priority="283" operator="equal">
      <formula>"雨"</formula>
    </cfRule>
    <cfRule type="cellIs" dxfId="1277" priority="284" operator="equal">
      <formula>"休"</formula>
    </cfRule>
  </conditionalFormatting>
  <conditionalFormatting sqref="O30:P33">
    <cfRule type="cellIs" dxfId="1276" priority="281" operator="equal">
      <formula>"雨"</formula>
    </cfRule>
    <cfRule type="cellIs" dxfId="1275" priority="282" operator="equal">
      <formula>"休"</formula>
    </cfRule>
  </conditionalFormatting>
  <conditionalFormatting sqref="I62:J65">
    <cfRule type="cellIs" dxfId="1274" priority="267" operator="equal">
      <formula>"雨"</formula>
    </cfRule>
    <cfRule type="cellIs" dxfId="1273" priority="268" operator="equal">
      <formula>"休"</formula>
    </cfRule>
  </conditionalFormatting>
  <conditionalFormatting sqref="P62:Q65">
    <cfRule type="cellIs" dxfId="1272" priority="265" operator="equal">
      <formula>"雨"</formula>
    </cfRule>
    <cfRule type="cellIs" dxfId="1271" priority="266" operator="equal">
      <formula>"休"</formula>
    </cfRule>
  </conditionalFormatting>
  <conditionalFormatting sqref="G78:H81">
    <cfRule type="cellIs" dxfId="1270" priority="259" operator="equal">
      <formula>"雨"</formula>
    </cfRule>
    <cfRule type="cellIs" dxfId="1269" priority="260" operator="equal">
      <formula>"休"</formula>
    </cfRule>
  </conditionalFormatting>
  <conditionalFormatting sqref="N78:O81">
    <cfRule type="cellIs" dxfId="1268" priority="257" operator="equal">
      <formula>"雨"</formula>
    </cfRule>
    <cfRule type="cellIs" dxfId="1267" priority="258" operator="equal">
      <formula>"休"</formula>
    </cfRule>
  </conditionalFormatting>
  <conditionalFormatting sqref="W62:X65">
    <cfRule type="cellIs" dxfId="1266" priority="263" operator="equal">
      <formula>"雨"</formula>
    </cfRule>
    <cfRule type="cellIs" dxfId="1265" priority="264" operator="equal">
      <formula>"休"</formula>
    </cfRule>
  </conditionalFormatting>
  <conditionalFormatting sqref="AD62:AE65">
    <cfRule type="cellIs" dxfId="1264" priority="261" operator="equal">
      <formula>"雨"</formula>
    </cfRule>
    <cfRule type="cellIs" dxfId="1263" priority="262" operator="equal">
      <formula>"休"</formula>
    </cfRule>
  </conditionalFormatting>
  <conditionalFormatting sqref="R94:S97">
    <cfRule type="cellIs" dxfId="1262" priority="247" operator="equal">
      <formula>"雨"</formula>
    </cfRule>
    <cfRule type="cellIs" dxfId="1261" priority="248" operator="equal">
      <formula>"休"</formula>
    </cfRule>
  </conditionalFormatting>
  <conditionalFormatting sqref="Y94:Z97">
    <cfRule type="cellIs" dxfId="1260" priority="245" operator="equal">
      <formula>"雨"</formula>
    </cfRule>
    <cfRule type="cellIs" dxfId="1259" priority="246" operator="equal">
      <formula>"休"</formula>
    </cfRule>
  </conditionalFormatting>
  <conditionalFormatting sqref="W110:X113">
    <cfRule type="cellIs" dxfId="1258" priority="239" operator="equal">
      <formula>"雨"</formula>
    </cfRule>
    <cfRule type="cellIs" dxfId="1257" priority="240" operator="equal">
      <formula>"休"</formula>
    </cfRule>
  </conditionalFormatting>
  <conditionalFormatting sqref="AD110:AE113">
    <cfRule type="cellIs" dxfId="1256" priority="237" operator="equal">
      <formula>"雨"</formula>
    </cfRule>
    <cfRule type="cellIs" dxfId="1255" priority="238" operator="equal">
      <formula>"休"</formula>
    </cfRule>
  </conditionalFormatting>
  <conditionalFormatting sqref="T126:U129">
    <cfRule type="cellIs" dxfId="1254" priority="231" operator="equal">
      <formula>"雨"</formula>
    </cfRule>
    <cfRule type="cellIs" dxfId="1253" priority="232" operator="equal">
      <formula>"休"</formula>
    </cfRule>
  </conditionalFormatting>
  <conditionalFormatting sqref="AA126:AB129">
    <cfRule type="cellIs" dxfId="1252" priority="229" operator="equal">
      <formula>"雨"</formula>
    </cfRule>
    <cfRule type="cellIs" dxfId="1251" priority="230" operator="equal">
      <formula>"休"</formula>
    </cfRule>
  </conditionalFormatting>
  <conditionalFormatting sqref="X142:Y145">
    <cfRule type="cellIs" dxfId="1250" priority="223" operator="equal">
      <formula>"雨"</formula>
    </cfRule>
    <cfRule type="cellIs" dxfId="1249" priority="224" operator="equal">
      <formula>"休"</formula>
    </cfRule>
  </conditionalFormatting>
  <conditionalFormatting sqref="N142:N145">
    <cfRule type="cellIs" dxfId="1248" priority="221" operator="equal">
      <formula>"雨"</formula>
    </cfRule>
    <cfRule type="cellIs" dxfId="1247" priority="222" operator="equal">
      <formula>"休"</formula>
    </cfRule>
  </conditionalFormatting>
  <conditionalFormatting sqref="P126:P129">
    <cfRule type="cellIs" dxfId="1246" priority="203" operator="equal">
      <formula>"雨"</formula>
    </cfRule>
    <cfRule type="cellIs" dxfId="1245" priority="204" operator="equal">
      <formula>"休"</formula>
    </cfRule>
  </conditionalFormatting>
  <conditionalFormatting sqref="J126:J129">
    <cfRule type="cellIs" dxfId="1244" priority="201" operator="equal">
      <formula>"雨"</formula>
    </cfRule>
    <cfRule type="cellIs" dxfId="1243" priority="202" operator="equal">
      <formula>"休"</formula>
    </cfRule>
  </conditionalFormatting>
  <conditionalFormatting sqref="Y110:Y113">
    <cfRule type="cellIs" dxfId="1242" priority="183" operator="equal">
      <formula>"雨"</formula>
    </cfRule>
    <cfRule type="cellIs" dxfId="1241" priority="184" operator="equal">
      <formula>"休"</formula>
    </cfRule>
  </conditionalFormatting>
  <conditionalFormatting sqref="AC94:AC97">
    <cfRule type="cellIs" dxfId="1240" priority="181" operator="equal">
      <formula>"雨"</formula>
    </cfRule>
    <cfRule type="cellIs" dxfId="1239" priority="182" operator="equal">
      <formula>"休"</formula>
    </cfRule>
  </conditionalFormatting>
  <conditionalFormatting sqref="U94:U97">
    <cfRule type="cellIs" dxfId="1238" priority="175" operator="equal">
      <formula>"雨"</formula>
    </cfRule>
    <cfRule type="cellIs" dxfId="1237" priority="176" operator="equal">
      <formula>"休"</formula>
    </cfRule>
  </conditionalFormatting>
  <conditionalFormatting sqref="O94:O97">
    <cfRule type="cellIs" dxfId="1236" priority="173" operator="equal">
      <formula>"雨"</formula>
    </cfRule>
    <cfRule type="cellIs" dxfId="1235" priority="174" operator="equal">
      <formula>"休"</formula>
    </cfRule>
  </conditionalFormatting>
  <conditionalFormatting sqref="G94:G97">
    <cfRule type="cellIs" dxfId="1234" priority="167" operator="equal">
      <formula>"雨"</formula>
    </cfRule>
    <cfRule type="cellIs" dxfId="1233" priority="168" operator="equal">
      <formula>"休"</formula>
    </cfRule>
  </conditionalFormatting>
  <conditionalFormatting sqref="AE78:AE81">
    <cfRule type="cellIs" dxfId="1232" priority="165" operator="equal">
      <formula>"雨"</formula>
    </cfRule>
    <cfRule type="cellIs" dxfId="1231" priority="166" operator="equal">
      <formula>"休"</formula>
    </cfRule>
  </conditionalFormatting>
  <conditionalFormatting sqref="W78:W81">
    <cfRule type="cellIs" dxfId="1230" priority="159" operator="equal">
      <formula>"雨"</formula>
    </cfRule>
    <cfRule type="cellIs" dxfId="1229" priority="160" operator="equal">
      <formula>"休"</formula>
    </cfRule>
  </conditionalFormatting>
  <conditionalFormatting sqref="Q78:Q81">
    <cfRule type="cellIs" dxfId="1228" priority="157" operator="equal">
      <formula>"雨"</formula>
    </cfRule>
    <cfRule type="cellIs" dxfId="1227" priority="158" operator="equal">
      <formula>"休"</formula>
    </cfRule>
  </conditionalFormatting>
  <conditionalFormatting sqref="I78:I81">
    <cfRule type="cellIs" dxfId="1226" priority="151" operator="equal">
      <formula>"雨"</formula>
    </cfRule>
    <cfRule type="cellIs" dxfId="1225" priority="152" operator="equal">
      <formula>"休"</formula>
    </cfRule>
  </conditionalFormatting>
  <conditionalFormatting sqref="AA62:AA65">
    <cfRule type="cellIs" dxfId="1224" priority="149" operator="equal">
      <formula>"雨"</formula>
    </cfRule>
    <cfRule type="cellIs" dxfId="1223" priority="150" operator="equal">
      <formula>"休"</formula>
    </cfRule>
  </conditionalFormatting>
  <conditionalFormatting sqref="S62:S65">
    <cfRule type="cellIs" dxfId="1222" priority="143" operator="equal">
      <formula>"雨"</formula>
    </cfRule>
    <cfRule type="cellIs" dxfId="1221" priority="144" operator="equal">
      <formula>"休"</formula>
    </cfRule>
  </conditionalFormatting>
  <conditionalFormatting sqref="M62:M65">
    <cfRule type="cellIs" dxfId="1220" priority="141" operator="equal">
      <formula>"雨"</formula>
    </cfRule>
    <cfRule type="cellIs" dxfId="1219" priority="142" operator="equal">
      <formula>"休"</formula>
    </cfRule>
  </conditionalFormatting>
  <conditionalFormatting sqref="U142:U145">
    <cfRule type="cellIs" dxfId="1218" priority="291" operator="equal">
      <formula>"雨"</formula>
    </cfRule>
    <cfRule type="cellIs" dxfId="1217" priority="292" operator="equal">
      <formula>"休"</formula>
    </cfRule>
  </conditionalFormatting>
  <conditionalFormatting sqref="I126:I129">
    <cfRule type="cellIs" dxfId="1216" priority="199" operator="equal">
      <formula>"雨"</formula>
    </cfRule>
    <cfRule type="cellIs" dxfId="1215" priority="200" operator="equal">
      <formula>"休"</formula>
    </cfRule>
  </conditionalFormatting>
  <conditionalFormatting sqref="E110:E113">
    <cfRule type="cellIs" dxfId="1214" priority="197" operator="equal">
      <formula>"雨"</formula>
    </cfRule>
    <cfRule type="cellIs" dxfId="1213" priority="198" operator="equal">
      <formula>"休"</formula>
    </cfRule>
  </conditionalFormatting>
  <conditionalFormatting sqref="V30:W33">
    <cfRule type="cellIs" dxfId="1212" priority="279" operator="equal">
      <formula>"雨"</formula>
    </cfRule>
    <cfRule type="cellIs" dxfId="1211" priority="280" operator="equal">
      <formula>"休"</formula>
    </cfRule>
  </conditionalFormatting>
  <conditionalFormatting sqref="AC30:AD33">
    <cfRule type="cellIs" dxfId="1210" priority="277" operator="equal">
      <formula>"雨"</formula>
    </cfRule>
    <cfRule type="cellIs" dxfId="1209" priority="278" operator="equal">
      <formula>"休"</formula>
    </cfRule>
  </conditionalFormatting>
  <conditionalFormatting sqref="E46:F49">
    <cfRule type="cellIs" dxfId="1208" priority="275" operator="equal">
      <formula>"雨"</formula>
    </cfRule>
    <cfRule type="cellIs" dxfId="1207" priority="276" operator="equal">
      <formula>"休"</formula>
    </cfRule>
  </conditionalFormatting>
  <conditionalFormatting sqref="L46:M49">
    <cfRule type="cellIs" dxfId="1206" priority="273" operator="equal">
      <formula>"雨"</formula>
    </cfRule>
    <cfRule type="cellIs" dxfId="1205" priority="274" operator="equal">
      <formula>"休"</formula>
    </cfRule>
  </conditionalFormatting>
  <conditionalFormatting sqref="S46:T49">
    <cfRule type="cellIs" dxfId="1204" priority="271" operator="equal">
      <formula>"雨"</formula>
    </cfRule>
    <cfRule type="cellIs" dxfId="1203" priority="272" operator="equal">
      <formula>"休"</formula>
    </cfRule>
  </conditionalFormatting>
  <conditionalFormatting sqref="Z46:AA49">
    <cfRule type="cellIs" dxfId="1202" priority="269" operator="equal">
      <formula>"雨"</formula>
    </cfRule>
    <cfRule type="cellIs" dxfId="1201" priority="270" operator="equal">
      <formula>"休"</formula>
    </cfRule>
  </conditionalFormatting>
  <conditionalFormatting sqref="U78:V81">
    <cfRule type="cellIs" dxfId="1200" priority="255" operator="equal">
      <formula>"雨"</formula>
    </cfRule>
    <cfRule type="cellIs" dxfId="1199" priority="256" operator="equal">
      <formula>"休"</formula>
    </cfRule>
  </conditionalFormatting>
  <conditionalFormatting sqref="AB78:AC81">
    <cfRule type="cellIs" dxfId="1198" priority="253" operator="equal">
      <formula>"雨"</formula>
    </cfRule>
    <cfRule type="cellIs" dxfId="1197" priority="254" operator="equal">
      <formula>"休"</formula>
    </cfRule>
  </conditionalFormatting>
  <conditionalFormatting sqref="D94:E97">
    <cfRule type="cellIs" dxfId="1196" priority="251" operator="equal">
      <formula>"雨"</formula>
    </cfRule>
    <cfRule type="cellIs" dxfId="1195" priority="252" operator="equal">
      <formula>"休"</formula>
    </cfRule>
  </conditionalFormatting>
  <conditionalFormatting sqref="K94:L97">
    <cfRule type="cellIs" dxfId="1194" priority="249" operator="equal">
      <formula>"雨"</formula>
    </cfRule>
    <cfRule type="cellIs" dxfId="1193" priority="250" operator="equal">
      <formula>"休"</formula>
    </cfRule>
  </conditionalFormatting>
  <conditionalFormatting sqref="I110:J113">
    <cfRule type="cellIs" dxfId="1192" priority="243" operator="equal">
      <formula>"雨"</formula>
    </cfRule>
    <cfRule type="cellIs" dxfId="1191" priority="244" operator="equal">
      <formula>"休"</formula>
    </cfRule>
  </conditionalFormatting>
  <conditionalFormatting sqref="P110:Q113">
    <cfRule type="cellIs" dxfId="1190" priority="241" operator="equal">
      <formula>"雨"</formula>
    </cfRule>
    <cfRule type="cellIs" dxfId="1189" priority="242" operator="equal">
      <formula>"休"</formula>
    </cfRule>
  </conditionalFormatting>
  <conditionalFormatting sqref="F126:G129">
    <cfRule type="cellIs" dxfId="1188" priority="235" operator="equal">
      <formula>"雨"</formula>
    </cfRule>
    <cfRule type="cellIs" dxfId="1187" priority="236" operator="equal">
      <formula>"休"</formula>
    </cfRule>
  </conditionalFormatting>
  <conditionalFormatting sqref="M126:N129">
    <cfRule type="cellIs" dxfId="1186" priority="233" operator="equal">
      <formula>"雨"</formula>
    </cfRule>
    <cfRule type="cellIs" dxfId="1185" priority="234" operator="equal">
      <formula>"休"</formula>
    </cfRule>
  </conditionalFormatting>
  <conditionalFormatting sqref="J142:K145">
    <cfRule type="cellIs" dxfId="1184" priority="227" operator="equal">
      <formula>"雨"</formula>
    </cfRule>
    <cfRule type="cellIs" dxfId="1183" priority="228" operator="equal">
      <formula>"休"</formula>
    </cfRule>
  </conditionalFormatting>
  <conditionalFormatting sqref="Q142:R145">
    <cfRule type="cellIs" dxfId="1182" priority="225" operator="equal">
      <formula>"雨"</formula>
    </cfRule>
    <cfRule type="cellIs" dxfId="1181" priority="226" operator="equal">
      <formula>"休"</formula>
    </cfRule>
  </conditionalFormatting>
  <conditionalFormatting sqref="M142:M145">
    <cfRule type="cellIs" dxfId="1180" priority="219" operator="equal">
      <formula>"雨"</formula>
    </cfRule>
    <cfRule type="cellIs" dxfId="1179" priority="220" operator="equal">
      <formula>"休"</formula>
    </cfRule>
  </conditionalFormatting>
  <conditionalFormatting sqref="G142:G145">
    <cfRule type="cellIs" dxfId="1178" priority="217" operator="equal">
      <formula>"雨"</formula>
    </cfRule>
    <cfRule type="cellIs" dxfId="1177" priority="218" operator="equal">
      <formula>"休"</formula>
    </cfRule>
  </conditionalFormatting>
  <conditionalFormatting sqref="F142:F145">
    <cfRule type="cellIs" dxfId="1176" priority="215" operator="equal">
      <formula>"雨"</formula>
    </cfRule>
    <cfRule type="cellIs" dxfId="1175" priority="216" operator="equal">
      <formula>"休"</formula>
    </cfRule>
  </conditionalFormatting>
  <conditionalFormatting sqref="AE126:AE129">
    <cfRule type="cellIs" dxfId="1174" priority="213" operator="equal">
      <formula>"雨"</formula>
    </cfRule>
    <cfRule type="cellIs" dxfId="1173" priority="214" operator="equal">
      <formula>"休"</formula>
    </cfRule>
  </conditionalFormatting>
  <conditionalFormatting sqref="AD126:AD129">
    <cfRule type="cellIs" dxfId="1172" priority="211" operator="equal">
      <formula>"雨"</formula>
    </cfRule>
    <cfRule type="cellIs" dxfId="1171" priority="212" operator="equal">
      <formula>"休"</formula>
    </cfRule>
  </conditionalFormatting>
  <conditionalFormatting sqref="X126:X129">
    <cfRule type="cellIs" dxfId="1170" priority="209" operator="equal">
      <formula>"雨"</formula>
    </cfRule>
    <cfRule type="cellIs" dxfId="1169" priority="210" operator="equal">
      <formula>"休"</formula>
    </cfRule>
  </conditionalFormatting>
  <conditionalFormatting sqref="W126:W129">
    <cfRule type="cellIs" dxfId="1168" priority="207" operator="equal">
      <formula>"雨"</formula>
    </cfRule>
    <cfRule type="cellIs" dxfId="1167" priority="208" operator="equal">
      <formula>"休"</formula>
    </cfRule>
  </conditionalFormatting>
  <conditionalFormatting sqref="Q126:Q129">
    <cfRule type="cellIs" dxfId="1166" priority="205" operator="equal">
      <formula>"雨"</formula>
    </cfRule>
    <cfRule type="cellIs" dxfId="1165" priority="206" operator="equal">
      <formula>"休"</formula>
    </cfRule>
  </conditionalFormatting>
  <conditionalFormatting sqref="D110:D113">
    <cfRule type="cellIs" dxfId="1164" priority="195" operator="equal">
      <formula>"雨"</formula>
    </cfRule>
    <cfRule type="cellIs" dxfId="1163" priority="196" operator="equal">
      <formula>"休"</formula>
    </cfRule>
  </conditionalFormatting>
  <conditionalFormatting sqref="L110:L113">
    <cfRule type="cellIs" dxfId="1162" priority="193" operator="equal">
      <formula>"雨"</formula>
    </cfRule>
    <cfRule type="cellIs" dxfId="1161" priority="194" operator="equal">
      <formula>"休"</formula>
    </cfRule>
  </conditionalFormatting>
  <conditionalFormatting sqref="K110:K113">
    <cfRule type="cellIs" dxfId="1160" priority="191" operator="equal">
      <formula>"雨"</formula>
    </cfRule>
    <cfRule type="cellIs" dxfId="1159" priority="192" operator="equal">
      <formula>"休"</formula>
    </cfRule>
  </conditionalFormatting>
  <conditionalFormatting sqref="S110:S113">
    <cfRule type="cellIs" dxfId="1158" priority="189" operator="equal">
      <formula>"雨"</formula>
    </cfRule>
    <cfRule type="cellIs" dxfId="1157" priority="190" operator="equal">
      <formula>"休"</formula>
    </cfRule>
  </conditionalFormatting>
  <conditionalFormatting sqref="R110:R113">
    <cfRule type="cellIs" dxfId="1156" priority="187" operator="equal">
      <formula>"雨"</formula>
    </cfRule>
    <cfRule type="cellIs" dxfId="1155" priority="188" operator="equal">
      <formula>"休"</formula>
    </cfRule>
  </conditionalFormatting>
  <conditionalFormatting sqref="Z110:Z113">
    <cfRule type="cellIs" dxfId="1154" priority="185" operator="equal">
      <formula>"雨"</formula>
    </cfRule>
    <cfRule type="cellIs" dxfId="1153" priority="186" operator="equal">
      <formula>"休"</formula>
    </cfRule>
  </conditionalFormatting>
  <conditionalFormatting sqref="AB94:AB97">
    <cfRule type="cellIs" dxfId="1152" priority="179" operator="equal">
      <formula>"雨"</formula>
    </cfRule>
    <cfRule type="cellIs" dxfId="1151" priority="180" operator="equal">
      <formula>"休"</formula>
    </cfRule>
  </conditionalFormatting>
  <conditionalFormatting sqref="V94:V97">
    <cfRule type="cellIs" dxfId="1150" priority="177" operator="equal">
      <formula>"雨"</formula>
    </cfRule>
    <cfRule type="cellIs" dxfId="1149" priority="178" operator="equal">
      <formula>"休"</formula>
    </cfRule>
  </conditionalFormatting>
  <conditionalFormatting sqref="N94:N97">
    <cfRule type="cellIs" dxfId="1148" priority="171" operator="equal">
      <formula>"雨"</formula>
    </cfRule>
    <cfRule type="cellIs" dxfId="1147" priority="172" operator="equal">
      <formula>"休"</formula>
    </cfRule>
  </conditionalFormatting>
  <conditionalFormatting sqref="H94:H97">
    <cfRule type="cellIs" dxfId="1146" priority="169" operator="equal">
      <formula>"雨"</formula>
    </cfRule>
    <cfRule type="cellIs" dxfId="1145" priority="170" operator="equal">
      <formula>"休"</formula>
    </cfRule>
  </conditionalFormatting>
  <conditionalFormatting sqref="AD78:AD81">
    <cfRule type="cellIs" dxfId="1144" priority="163" operator="equal">
      <formula>"雨"</formula>
    </cfRule>
    <cfRule type="cellIs" dxfId="1143" priority="164" operator="equal">
      <formula>"休"</formula>
    </cfRule>
  </conditionalFormatting>
  <conditionalFormatting sqref="X78:X81">
    <cfRule type="cellIs" dxfId="1142" priority="161" operator="equal">
      <formula>"雨"</formula>
    </cfRule>
    <cfRule type="cellIs" dxfId="1141" priority="162" operator="equal">
      <formula>"休"</formula>
    </cfRule>
  </conditionalFormatting>
  <conditionalFormatting sqref="P78:P81">
    <cfRule type="cellIs" dxfId="1140" priority="155" operator="equal">
      <formula>"雨"</formula>
    </cfRule>
    <cfRule type="cellIs" dxfId="1139" priority="156" operator="equal">
      <formula>"休"</formula>
    </cfRule>
  </conditionalFormatting>
  <conditionalFormatting sqref="J78:J81">
    <cfRule type="cellIs" dxfId="1138" priority="153" operator="equal">
      <formula>"雨"</formula>
    </cfRule>
    <cfRule type="cellIs" dxfId="1137" priority="154" operator="equal">
      <formula>"休"</formula>
    </cfRule>
  </conditionalFormatting>
  <conditionalFormatting sqref="Z62:Z65">
    <cfRule type="cellIs" dxfId="1136" priority="147" operator="equal">
      <formula>"雨"</formula>
    </cfRule>
    <cfRule type="cellIs" dxfId="1135" priority="148" operator="equal">
      <formula>"休"</formula>
    </cfRule>
  </conditionalFormatting>
  <conditionalFormatting sqref="T62:T65">
    <cfRule type="cellIs" dxfId="1134" priority="145" operator="equal">
      <formula>"雨"</formula>
    </cfRule>
    <cfRule type="cellIs" dxfId="1133" priority="146" operator="equal">
      <formula>"休"</formula>
    </cfRule>
  </conditionalFormatting>
  <conditionalFormatting sqref="L62:L65">
    <cfRule type="cellIs" dxfId="1132" priority="139" operator="equal">
      <formula>"雨"</formula>
    </cfRule>
    <cfRule type="cellIs" dxfId="1131" priority="140" operator="equal">
      <formula>"休"</formula>
    </cfRule>
  </conditionalFormatting>
  <conditionalFormatting sqref="F62:F65">
    <cfRule type="cellIs" dxfId="1130" priority="137" operator="equal">
      <formula>"雨"</formula>
    </cfRule>
    <cfRule type="cellIs" dxfId="1129" priority="138" operator="equal">
      <formula>"休"</formula>
    </cfRule>
  </conditionalFormatting>
  <conditionalFormatting sqref="E62:E65">
    <cfRule type="cellIs" dxfId="1128" priority="135" operator="equal">
      <formula>"雨"</formula>
    </cfRule>
    <cfRule type="cellIs" dxfId="1127" priority="136" operator="equal">
      <formula>"休"</formula>
    </cfRule>
  </conditionalFormatting>
  <conditionalFormatting sqref="P46:P49">
    <cfRule type="cellIs" dxfId="1126" priority="133" operator="equal">
      <formula>"雨"</formula>
    </cfRule>
    <cfRule type="cellIs" dxfId="1125" priority="134" operator="equal">
      <formula>"休"</formula>
    </cfRule>
  </conditionalFormatting>
  <conditionalFormatting sqref="O46:O49">
    <cfRule type="cellIs" dxfId="1124" priority="131" operator="equal">
      <formula>"雨"</formula>
    </cfRule>
    <cfRule type="cellIs" dxfId="1123" priority="132" operator="equal">
      <formula>"休"</formula>
    </cfRule>
  </conditionalFormatting>
  <conditionalFormatting sqref="W46:W49">
    <cfRule type="cellIs" dxfId="1122" priority="129" operator="equal">
      <formula>"雨"</formula>
    </cfRule>
    <cfRule type="cellIs" dxfId="1121" priority="130" operator="equal">
      <formula>"休"</formula>
    </cfRule>
  </conditionalFormatting>
  <conditionalFormatting sqref="V46:V49">
    <cfRule type="cellIs" dxfId="1120" priority="127" operator="equal">
      <formula>"雨"</formula>
    </cfRule>
    <cfRule type="cellIs" dxfId="1119" priority="128" operator="equal">
      <formula>"休"</formula>
    </cfRule>
  </conditionalFormatting>
  <conditionalFormatting sqref="AD46:AD49">
    <cfRule type="cellIs" dxfId="1118" priority="125" operator="equal">
      <formula>"雨"</formula>
    </cfRule>
    <cfRule type="cellIs" dxfId="1117" priority="126" operator="equal">
      <formula>"休"</formula>
    </cfRule>
  </conditionalFormatting>
  <conditionalFormatting sqref="AC46:AC49">
    <cfRule type="cellIs" dxfId="1116" priority="123" operator="equal">
      <formula>"雨"</formula>
    </cfRule>
    <cfRule type="cellIs" dxfId="1115" priority="124" operator="equal">
      <formula>"休"</formula>
    </cfRule>
  </conditionalFormatting>
  <conditionalFormatting sqref="I46:I49">
    <cfRule type="cellIs" dxfId="1114" priority="121" operator="equal">
      <formula>"雨"</formula>
    </cfRule>
    <cfRule type="cellIs" dxfId="1113" priority="122" operator="equal">
      <formula>"休"</formula>
    </cfRule>
  </conditionalFormatting>
  <conditionalFormatting sqref="AF30:AF33">
    <cfRule type="cellIs" dxfId="1112" priority="117" operator="equal">
      <formula>"雨"</formula>
    </cfRule>
    <cfRule type="cellIs" dxfId="1111" priority="118" operator="equal">
      <formula>"休"</formula>
    </cfRule>
  </conditionalFormatting>
  <conditionalFormatting sqref="Y30:Y33">
    <cfRule type="cellIs" dxfId="1110" priority="113" operator="equal">
      <formula>"雨"</formula>
    </cfRule>
    <cfRule type="cellIs" dxfId="1109" priority="114" operator="equal">
      <formula>"休"</formula>
    </cfRule>
  </conditionalFormatting>
  <conditionalFormatting sqref="R30:R33">
    <cfRule type="cellIs" dxfId="1108" priority="109" operator="equal">
      <formula>"雨"</formula>
    </cfRule>
    <cfRule type="cellIs" dxfId="1107" priority="110" operator="equal">
      <formula>"休"</formula>
    </cfRule>
  </conditionalFormatting>
  <conditionalFormatting sqref="K30:K33">
    <cfRule type="cellIs" dxfId="1106" priority="105" operator="equal">
      <formula>"雨"</formula>
    </cfRule>
    <cfRule type="cellIs" dxfId="1105" priority="106" operator="equal">
      <formula>"休"</formula>
    </cfRule>
  </conditionalFormatting>
  <conditionalFormatting sqref="N14:N17">
    <cfRule type="cellIs" dxfId="1104" priority="101" operator="equal">
      <formula>"雨"</formula>
    </cfRule>
    <cfRule type="cellIs" dxfId="1103" priority="102" operator="equal">
      <formula>"休"</formula>
    </cfRule>
  </conditionalFormatting>
  <conditionalFormatting sqref="G14:G17">
    <cfRule type="cellIs" dxfId="1102" priority="97" operator="equal">
      <formula>"雨"</formula>
    </cfRule>
    <cfRule type="cellIs" dxfId="1101" priority="98" operator="equal">
      <formula>"休"</formula>
    </cfRule>
  </conditionalFormatting>
  <conditionalFormatting sqref="U14:U17">
    <cfRule type="cellIs" dxfId="1100" priority="93" operator="equal">
      <formula>"雨"</formula>
    </cfRule>
    <cfRule type="cellIs" dxfId="1099" priority="94" operator="equal">
      <formula>"休"</formula>
    </cfRule>
  </conditionalFormatting>
  <conditionalFormatting sqref="T14:T17">
    <cfRule type="cellIs" dxfId="1098" priority="91" operator="equal">
      <formula>"雨"</formula>
    </cfRule>
    <cfRule type="cellIs" dxfId="1097" priority="92" operator="equal">
      <formula>"休"</formula>
    </cfRule>
  </conditionalFormatting>
  <conditionalFormatting sqref="AB14:AB17">
    <cfRule type="cellIs" dxfId="1096" priority="89" operator="equal">
      <formula>"雨"</formula>
    </cfRule>
    <cfRule type="cellIs" dxfId="1095" priority="90" operator="equal">
      <formula>"休"</formula>
    </cfRule>
  </conditionalFormatting>
  <conditionalFormatting sqref="AA14:AA17">
    <cfRule type="cellIs" dxfId="1094" priority="87" operator="equal">
      <formula>"雨"</formula>
    </cfRule>
    <cfRule type="cellIs" dxfId="1093" priority="88" operator="equal">
      <formula>"休"</formula>
    </cfRule>
  </conditionalFormatting>
  <conditionalFormatting sqref="AL17">
    <cfRule type="expression" dxfId="1092" priority="86">
      <formula>AL17="NG"</formula>
    </cfRule>
  </conditionalFormatting>
  <conditionalFormatting sqref="AL33">
    <cfRule type="expression" dxfId="1091" priority="85">
      <formula>AL33="NG"</formula>
    </cfRule>
  </conditionalFormatting>
  <conditionalFormatting sqref="AL49">
    <cfRule type="expression" dxfId="1090" priority="84">
      <formula>AL49="NG"</formula>
    </cfRule>
  </conditionalFormatting>
  <conditionalFormatting sqref="AL65">
    <cfRule type="expression" dxfId="1089" priority="83">
      <formula>AL65="NG"</formula>
    </cfRule>
  </conditionalFormatting>
  <conditionalFormatting sqref="AL81">
    <cfRule type="expression" dxfId="1088" priority="82">
      <formula>AL81="NG"</formula>
    </cfRule>
  </conditionalFormatting>
  <conditionalFormatting sqref="AL97">
    <cfRule type="expression" dxfId="1087" priority="81">
      <formula>AL97="NG"</formula>
    </cfRule>
  </conditionalFormatting>
  <conditionalFormatting sqref="AL113">
    <cfRule type="expression" dxfId="1086" priority="80">
      <formula>AL113="NG"</formula>
    </cfRule>
  </conditionalFormatting>
  <conditionalFormatting sqref="AL129">
    <cfRule type="expression" dxfId="1085" priority="79">
      <formula>AL129="NG"</formula>
    </cfRule>
  </conditionalFormatting>
  <conditionalFormatting sqref="AL145">
    <cfRule type="expression" dxfId="1084" priority="78">
      <formula>AL145="NG"</formula>
    </cfRule>
  </conditionalFormatting>
  <conditionalFormatting sqref="AL161">
    <cfRule type="expression" dxfId="1083" priority="77">
      <formula>AL161="NG"</formula>
    </cfRule>
  </conditionalFormatting>
  <conditionalFormatting sqref="AL177">
    <cfRule type="expression" dxfId="1082" priority="76">
      <formula>AL177="NG"</formula>
    </cfRule>
  </conditionalFormatting>
  <conditionalFormatting sqref="AL193">
    <cfRule type="expression" dxfId="1081" priority="75">
      <formula>AL193="NG"</formula>
    </cfRule>
  </conditionalFormatting>
  <conditionalFormatting sqref="AL209">
    <cfRule type="expression" dxfId="1080" priority="74">
      <formula>AL209="NG"</formula>
    </cfRule>
  </conditionalFormatting>
  <conditionalFormatting sqref="AL225">
    <cfRule type="expression" dxfId="1079" priority="73">
      <formula>AL225="NG"</formula>
    </cfRule>
  </conditionalFormatting>
  <conditionalFormatting sqref="AL241">
    <cfRule type="expression" dxfId="1078" priority="72">
      <formula>AL241="NG"</formula>
    </cfRule>
  </conditionalFormatting>
  <conditionalFormatting sqref="AL257">
    <cfRule type="expression" dxfId="1077" priority="71">
      <formula>AL257="NG"</formula>
    </cfRule>
  </conditionalFormatting>
  <conditionalFormatting sqref="AL273">
    <cfRule type="expression" dxfId="1076" priority="70">
      <formula>AL273="NG"</formula>
    </cfRule>
  </conditionalFormatting>
  <conditionalFormatting sqref="AL289">
    <cfRule type="expression" dxfId="1075" priority="69">
      <formula>AL289="NG"</formula>
    </cfRule>
  </conditionalFormatting>
  <conditionalFormatting sqref="AL305">
    <cfRule type="expression" dxfId="1074" priority="68">
      <formula>AL305="NG"</formula>
    </cfRule>
  </conditionalFormatting>
  <conditionalFormatting sqref="AL321">
    <cfRule type="expression" dxfId="1073" priority="67">
      <formula>AL321="NG"</formula>
    </cfRule>
  </conditionalFormatting>
  <conditionalFormatting sqref="AL337">
    <cfRule type="expression" dxfId="1072" priority="66">
      <formula>AL337="NG"</formula>
    </cfRule>
  </conditionalFormatting>
  <conditionalFormatting sqref="AH3:AH5">
    <cfRule type="expression" dxfId="1071" priority="65">
      <formula>$AH$5="未達成"</formula>
    </cfRule>
  </conditionalFormatting>
  <conditionalFormatting sqref="AH2">
    <cfRule type="expression" dxfId="1070" priority="64">
      <formula>$AH$5="未達成"</formula>
    </cfRule>
  </conditionalFormatting>
  <conditionalFormatting sqref="AI16">
    <cfRule type="cellIs" dxfId="1069" priority="63" operator="lessThan">
      <formula>0.285</formula>
    </cfRule>
  </conditionalFormatting>
  <conditionalFormatting sqref="AI32">
    <cfRule type="cellIs" dxfId="1068" priority="62" operator="lessThan">
      <formula>0.285</formula>
    </cfRule>
  </conditionalFormatting>
  <conditionalFormatting sqref="AI17">
    <cfRule type="expression" dxfId="1067" priority="61">
      <formula>AI17="NG"</formula>
    </cfRule>
  </conditionalFormatting>
  <conditionalFormatting sqref="AI48">
    <cfRule type="cellIs" dxfId="1066" priority="60" operator="lessThan">
      <formula>0.285</formula>
    </cfRule>
  </conditionalFormatting>
  <conditionalFormatting sqref="AI64">
    <cfRule type="cellIs" dxfId="1065" priority="59" operator="lessThan">
      <formula>0.285</formula>
    </cfRule>
  </conditionalFormatting>
  <conditionalFormatting sqref="AI80">
    <cfRule type="cellIs" dxfId="1064" priority="58" operator="lessThan">
      <formula>0.285</formula>
    </cfRule>
  </conditionalFormatting>
  <conditionalFormatting sqref="AI96">
    <cfRule type="cellIs" dxfId="1063" priority="57" operator="lessThan">
      <formula>0.285</formula>
    </cfRule>
  </conditionalFormatting>
  <conditionalFormatting sqref="AI112">
    <cfRule type="cellIs" dxfId="1062" priority="56" operator="lessThan">
      <formula>0.285</formula>
    </cfRule>
  </conditionalFormatting>
  <conditionalFormatting sqref="AI128">
    <cfRule type="cellIs" dxfId="1061" priority="55" operator="lessThan">
      <formula>0.285</formula>
    </cfRule>
  </conditionalFormatting>
  <conditionalFormatting sqref="AI144">
    <cfRule type="cellIs" dxfId="1060" priority="54" operator="lessThan">
      <formula>0.285</formula>
    </cfRule>
  </conditionalFormatting>
  <conditionalFormatting sqref="AI160">
    <cfRule type="cellIs" dxfId="1059" priority="53" operator="lessThan">
      <formula>0.285</formula>
    </cfRule>
  </conditionalFormatting>
  <conditionalFormatting sqref="AI176">
    <cfRule type="cellIs" dxfId="1058" priority="52" operator="lessThan">
      <formula>0.285</formula>
    </cfRule>
  </conditionalFormatting>
  <conditionalFormatting sqref="AI192">
    <cfRule type="cellIs" dxfId="1057" priority="51" operator="lessThan">
      <formula>0.285</formula>
    </cfRule>
  </conditionalFormatting>
  <conditionalFormatting sqref="AI208">
    <cfRule type="cellIs" dxfId="1056" priority="50" operator="lessThan">
      <formula>0.285</formula>
    </cfRule>
  </conditionalFormatting>
  <conditionalFormatting sqref="AI224">
    <cfRule type="cellIs" dxfId="1055" priority="49" operator="lessThan">
      <formula>0.285</formula>
    </cfRule>
  </conditionalFormatting>
  <conditionalFormatting sqref="AI240">
    <cfRule type="cellIs" dxfId="1054" priority="48" operator="lessThan">
      <formula>0.285</formula>
    </cfRule>
  </conditionalFormatting>
  <conditionalFormatting sqref="AI256">
    <cfRule type="cellIs" dxfId="1053" priority="47" operator="lessThan">
      <formula>0.285</formula>
    </cfRule>
  </conditionalFormatting>
  <conditionalFormatting sqref="AI272">
    <cfRule type="cellIs" dxfId="1052" priority="46" operator="lessThan">
      <formula>0.285</formula>
    </cfRule>
  </conditionalFormatting>
  <conditionalFormatting sqref="AI288">
    <cfRule type="cellIs" dxfId="1051" priority="45" operator="lessThan">
      <formula>0.285</formula>
    </cfRule>
  </conditionalFormatting>
  <conditionalFormatting sqref="AI304">
    <cfRule type="cellIs" dxfId="1050" priority="44" operator="lessThan">
      <formula>0.285</formula>
    </cfRule>
  </conditionalFormatting>
  <conditionalFormatting sqref="AI320">
    <cfRule type="cellIs" dxfId="1049" priority="43" operator="lessThan">
      <formula>0.285</formula>
    </cfRule>
  </conditionalFormatting>
  <conditionalFormatting sqref="AI336">
    <cfRule type="cellIs" dxfId="1048" priority="42" operator="lessThan">
      <formula>0.285</formula>
    </cfRule>
  </conditionalFormatting>
  <conditionalFormatting sqref="AI33">
    <cfRule type="expression" dxfId="1047" priority="41">
      <formula>AI33="NG"</formula>
    </cfRule>
  </conditionalFormatting>
  <conditionalFormatting sqref="AI49">
    <cfRule type="expression" dxfId="1046" priority="40">
      <formula>AI49="NG"</formula>
    </cfRule>
  </conditionalFormatting>
  <conditionalFormatting sqref="AI65">
    <cfRule type="expression" dxfId="1045" priority="39">
      <formula>AI65="NG"</formula>
    </cfRule>
  </conditionalFormatting>
  <conditionalFormatting sqref="AI81">
    <cfRule type="expression" dxfId="1044" priority="38">
      <formula>AI81="NG"</formula>
    </cfRule>
  </conditionalFormatting>
  <conditionalFormatting sqref="AI97">
    <cfRule type="expression" dxfId="1043" priority="37">
      <formula>AI97="NG"</formula>
    </cfRule>
  </conditionalFormatting>
  <conditionalFormatting sqref="AI113">
    <cfRule type="expression" dxfId="1042" priority="36">
      <formula>AI113="NG"</formula>
    </cfRule>
  </conditionalFormatting>
  <conditionalFormatting sqref="AI129">
    <cfRule type="expression" dxfId="1041" priority="35">
      <formula>AI129="NG"</formula>
    </cfRule>
  </conditionalFormatting>
  <conditionalFormatting sqref="AI145">
    <cfRule type="expression" dxfId="1040" priority="34">
      <formula>AI145="NG"</formula>
    </cfRule>
  </conditionalFormatting>
  <conditionalFormatting sqref="AI161">
    <cfRule type="expression" dxfId="1039" priority="33">
      <formula>AI161="NG"</formula>
    </cfRule>
  </conditionalFormatting>
  <conditionalFormatting sqref="AI177">
    <cfRule type="expression" dxfId="1038" priority="32">
      <formula>AI177="NG"</formula>
    </cfRule>
  </conditionalFormatting>
  <conditionalFormatting sqref="AI193">
    <cfRule type="expression" dxfId="1037" priority="31">
      <formula>AI193="NG"</formula>
    </cfRule>
  </conditionalFormatting>
  <conditionalFormatting sqref="AI209">
    <cfRule type="expression" dxfId="1036" priority="30">
      <formula>AI209="NG"</formula>
    </cfRule>
  </conditionalFormatting>
  <conditionalFormatting sqref="AI225">
    <cfRule type="expression" dxfId="1035" priority="29">
      <formula>AI225="NG"</formula>
    </cfRule>
  </conditionalFormatting>
  <conditionalFormatting sqref="AI241">
    <cfRule type="expression" dxfId="1034" priority="28">
      <formula>AI241="NG"</formula>
    </cfRule>
  </conditionalFormatting>
  <conditionalFormatting sqref="AI257">
    <cfRule type="expression" dxfId="1033" priority="27">
      <formula>AI257="NG"</formula>
    </cfRule>
  </conditionalFormatting>
  <conditionalFormatting sqref="AI273">
    <cfRule type="expression" dxfId="1032" priority="26">
      <formula>AI273="NG"</formula>
    </cfRule>
  </conditionalFormatting>
  <conditionalFormatting sqref="AI289">
    <cfRule type="expression" dxfId="1031" priority="25">
      <formula>AI289="NG"</formula>
    </cfRule>
  </conditionalFormatting>
  <conditionalFormatting sqref="AI305">
    <cfRule type="expression" dxfId="1030" priority="24">
      <formula>AI305="NG"</formula>
    </cfRule>
  </conditionalFormatting>
  <conditionalFormatting sqref="AI321">
    <cfRule type="expression" dxfId="1029" priority="23">
      <formula>AI321="NG"</formula>
    </cfRule>
  </conditionalFormatting>
  <conditionalFormatting sqref="AI337">
    <cfRule type="expression" dxfId="1028" priority="22">
      <formula>AI337="NG"</formula>
    </cfRule>
  </conditionalFormatting>
  <dataValidations count="3">
    <dataValidation type="list" allowBlank="1" showInputMessage="1" showErrorMessage="1" sqref="AB158:AG159 C62:G63 C174:AG175 C334:AG335 P62:U63 T78:Y79 AF46:AG47 AE94:AG95 O110:T111 S126:X127 AE142:AG143 C190:AG191 C206:AG207 C222:AG223 C238:AG239 C254:AG255 C270:AG271 C286:AG287 C302:AG303 C318:AG319 AB30:AG31 T30:Y31 C46:I47 Y46:AD47 G30:K31 N30:R31 AD62:AG63 C30:D31 K46:P47 I62:N63 F78:K79 R46:W47 C78:D79 AA78:AG79 Q142:V143 W62:AB63 M78:R79 C94:H95 J94:O95 Q94:V95 X94:AC95 E126:J127 V110:AA111 C110:F111 C126:C127 H110:M111 AC110:AG111 L126:Q127 Z126:AG127 J142:O143 C142:H143 X142:AC143 C158:E159 G158:L159 N158:S159 U158:Z159 C14:AG15">
      <formula1>"休"</formula1>
    </dataValidation>
    <dataValidation type="list" showInputMessage="1" showErrorMessage="1" sqref="AA158:AA159 C176:AG177 E30:F31 C336:AG337 V62:V63 Z78:Z79 AD94:AD95 AB110:AB111 Y126:Y127 AD142:AD143 C192:AG193 C208:AG209 C224:AG225 C240:AG241 C256:AG257 C272:AG273 C288:AG289 C304:AG305 C320:AG321 C80:AG81 Z30:AA31 L30:M31 C32:AG33 H62:H63 O62:O63 AC62:AC63 AE46:AE47 E78:E79 S78:S79 L78:L79 C64:AG65 I94:I95 P94:P95 W94:W95 C144:AG145 G110:G111 N110:N111 U110:U111 C96:AG97 D126:D127 K126:K127 R126:R127 C112:AG113 I142:I143 P142:P143 W142:W143 C128:AG129 F158:F159 M158:M159 T158:T159 C160:AG161 S30:S31 J46:J47 Q46:Q47 X46:X47 C48:AG49 C16:AG17">
      <formula1>"休,雨"</formula1>
    </dataValidation>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zoomScaleNormal="100" zoomScaleSheetLayoutView="100" workbookViewId="0">
      <selection activeCell="AN40" sqref="AN40"/>
    </sheetView>
  </sheetViews>
  <sheetFormatPr defaultColWidth="9" defaultRowHeight="13.5"/>
  <cols>
    <col min="1" max="1" width="3.625" style="1455" customWidth="1"/>
    <col min="2" max="2" width="11" style="1453" customWidth="1"/>
    <col min="3" max="33" width="3.75" style="1453" customWidth="1"/>
    <col min="34" max="34" width="11.125" style="1455" customWidth="1"/>
    <col min="35" max="35" width="8.5" style="1453" bestFit="1" customWidth="1"/>
    <col min="36" max="37" width="9" style="1455"/>
    <col min="38" max="38" width="9" style="1457"/>
    <col min="39" max="16384" width="9" style="1455"/>
  </cols>
  <sheetData>
    <row r="1" spans="2:38" ht="19.5" thickBot="1">
      <c r="B1" s="1452" t="s">
        <v>2028</v>
      </c>
      <c r="M1" s="1454"/>
      <c r="AI1" s="1456"/>
    </row>
    <row r="2" spans="2:38" ht="13.5" customHeight="1" thickBot="1">
      <c r="Q2" s="1455"/>
      <c r="S2" s="1458"/>
      <c r="T2" s="1459"/>
      <c r="U2" s="3435" t="s">
        <v>847</v>
      </c>
      <c r="V2" s="3436"/>
      <c r="W2" s="3435" t="s">
        <v>838</v>
      </c>
      <c r="X2" s="3436"/>
      <c r="Y2" s="3437" t="s">
        <v>839</v>
      </c>
      <c r="Z2" s="3438"/>
      <c r="AB2" s="3439" t="s">
        <v>2160</v>
      </c>
      <c r="AC2" s="3440"/>
      <c r="AD2" s="3440"/>
      <c r="AE2" s="3440"/>
      <c r="AF2" s="3440"/>
      <c r="AG2" s="3440"/>
      <c r="AH2" s="1460" t="str">
        <f>IF(AND(AH3="未達成",Y3&lt;0.285),"未達成","達成")</f>
        <v>達成</v>
      </c>
      <c r="AI2" s="1455"/>
    </row>
    <row r="3" spans="2:38" ht="13.5" customHeight="1" thickBot="1">
      <c r="B3" s="3441" t="s">
        <v>840</v>
      </c>
      <c r="C3" s="3441"/>
      <c r="D3" s="3441"/>
      <c r="E3" s="3441"/>
      <c r="F3" s="1453" t="s">
        <v>2161</v>
      </c>
      <c r="G3" s="1461" t="str">
        <f>入力シート!C10</f>
        <v>県道博多天神線排水性舗装工事（第２工区）</v>
      </c>
      <c r="H3" s="1461"/>
      <c r="I3" s="1462"/>
      <c r="J3" s="1461"/>
      <c r="K3" s="1461"/>
      <c r="L3" s="1461"/>
      <c r="M3" s="1461"/>
      <c r="N3" s="1461"/>
      <c r="O3" s="1461"/>
      <c r="P3" s="1461"/>
      <c r="R3" s="1455"/>
      <c r="S3" s="3442" t="s">
        <v>841</v>
      </c>
      <c r="T3" s="3443"/>
      <c r="U3" s="3444">
        <f>+AI12+AI28+AI44+AI60+AI76+AI92+AI108+AI124+AI140+AI156+AI172+AI188+AI204+AI220+AI236+AI252+AI268+AI284+AI300+AI316+AI332</f>
        <v>199</v>
      </c>
      <c r="V3" s="3445"/>
      <c r="W3" s="3444">
        <f>AI13+AI29+AI45+AI61+AI77+AI93+AI109+AI125+AI141+AI157+AI173+AI189+AI205+AI221+AI237+AI253+AI269+AI285+AI301+AI317+AI333</f>
        <v>75</v>
      </c>
      <c r="X3" s="3446"/>
      <c r="Y3" s="3447">
        <f>ROUNDDOWN(W3/U3,3)</f>
        <v>0.376</v>
      </c>
      <c r="Z3" s="3448"/>
      <c r="AB3" s="3449" t="s">
        <v>2162</v>
      </c>
      <c r="AC3" s="3450"/>
      <c r="AD3" s="3450"/>
      <c r="AE3" s="3450"/>
      <c r="AF3" s="3450"/>
      <c r="AG3" s="3450"/>
      <c r="AH3" s="1463" t="str">
        <f>IF(COUNTIF(AL9:AL337,"NG")&gt;=1,"未達成","達成")</f>
        <v>未達成</v>
      </c>
      <c r="AI3" s="1455"/>
      <c r="AJ3" s="1464"/>
    </row>
    <row r="4" spans="2:38" ht="13.5" customHeight="1" thickBot="1">
      <c r="B4" s="3441" t="s">
        <v>842</v>
      </c>
      <c r="C4" s="3441"/>
      <c r="D4" s="3441"/>
      <c r="E4" s="3441"/>
      <c r="F4" s="1453" t="s">
        <v>2161</v>
      </c>
      <c r="G4" s="3467">
        <f>入力シート!C14</f>
        <v>45840</v>
      </c>
      <c r="H4" s="3468"/>
      <c r="I4" s="3468"/>
      <c r="J4" s="3469"/>
      <c r="R4" s="1455"/>
      <c r="S4" s="3470" t="s">
        <v>843</v>
      </c>
      <c r="T4" s="3471"/>
      <c r="U4" s="3472">
        <f>+U3</f>
        <v>199</v>
      </c>
      <c r="V4" s="3473"/>
      <c r="W4" s="3472">
        <f>+AI15+AI31+AI47+AI63+AI79+AI95+AI111+AI127+AI143+AI159+AI175+AI191+AI207+AI223+AI239+AI255+AI271+AI287+AI303+AI319+AI335</f>
        <v>75</v>
      </c>
      <c r="X4" s="3474"/>
      <c r="Y4" s="3475">
        <f>ROUNDDOWN(W4/U4,3)</f>
        <v>0.376</v>
      </c>
      <c r="Z4" s="3476"/>
      <c r="AB4" s="3439" t="s">
        <v>2163</v>
      </c>
      <c r="AC4" s="3440"/>
      <c r="AD4" s="3440"/>
      <c r="AE4" s="3440"/>
      <c r="AF4" s="3440"/>
      <c r="AG4" s="3440"/>
      <c r="AH4" s="1460" t="str">
        <f>IF(AND(AH5="未達成",Y4&lt;0.285),"未達成","達成")</f>
        <v>達成</v>
      </c>
      <c r="AI4" s="1465"/>
      <c r="AK4" s="1464"/>
    </row>
    <row r="5" spans="2:38" ht="13.5" customHeight="1" thickTop="1" thickBot="1">
      <c r="B5" s="3457" t="s">
        <v>844</v>
      </c>
      <c r="C5" s="3457"/>
      <c r="D5" s="3457"/>
      <c r="E5" s="3457"/>
      <c r="F5" s="1453" t="s">
        <v>2161</v>
      </c>
      <c r="G5" s="3458">
        <v>46047</v>
      </c>
      <c r="H5" s="3458"/>
      <c r="I5" s="3458"/>
      <c r="J5" s="3458"/>
      <c r="L5" s="3459" t="s">
        <v>845</v>
      </c>
      <c r="M5" s="3459"/>
      <c r="N5" s="3459"/>
      <c r="O5" s="1453" t="s">
        <v>2161</v>
      </c>
      <c r="P5" s="3461">
        <f>+G5-G4+1</f>
        <v>208</v>
      </c>
      <c r="Q5" s="3461"/>
      <c r="R5" s="3461"/>
      <c r="S5" s="3462" t="s">
        <v>2023</v>
      </c>
      <c r="T5" s="3463"/>
      <c r="U5" s="3464">
        <f>AI18+AI34+AI50+AI66+AI82+AI98+AI114+AI130+AI146+AI162+AI178+AI194+AI210+AI226+AI242+AI258+AI274+AI290+AI306+AI322+AI338+AI20+AI36+AI52+AI68+AI84+AI100+AI116+AI132+AI148+AI164+AI180+AI196+AI212+AI228+AI244+AI260+AI276+AI292+AI308+AI324+AI340</f>
        <v>14</v>
      </c>
      <c r="V5" s="3464"/>
      <c r="W5" s="3464">
        <f>AI19+AI35+AI51+AI67+AI83+AI99+AI115+AI131+AI147+AI163+AI179+AI195+AI211+AI227+AI243+AI259+AI275+AI291+AI307+AI323+AI339+AI21+AI37+AI53+AI69+AI85+AI101+AI117+AI133+AI149+AI165+AI181+AI197+AI213+AI229+AI245+AI261+AI277+AI293+AI309+AI325+AI341</f>
        <v>2</v>
      </c>
      <c r="X5" s="3464"/>
      <c r="Y5" s="3465">
        <f>ROUNDDOWN(W5/U5,3)</f>
        <v>0.14199999999999999</v>
      </c>
      <c r="Z5" s="3466"/>
      <c r="AA5" s="1466"/>
      <c r="AB5" s="3449" t="s">
        <v>2164</v>
      </c>
      <c r="AC5" s="3450"/>
      <c r="AD5" s="3450"/>
      <c r="AE5" s="3450"/>
      <c r="AF5" s="3450"/>
      <c r="AG5" s="3450"/>
      <c r="AH5" s="1463" t="str">
        <f>IF(COUNTIF(AI9:AI339,"NG")&gt;=1,"未達成","達成")</f>
        <v>未達成</v>
      </c>
      <c r="AI5" s="1465"/>
      <c r="AK5" s="1464"/>
    </row>
    <row r="6" spans="2:38" ht="18" customHeight="1">
      <c r="B6" s="1467"/>
      <c r="C6" s="1467"/>
      <c r="D6" s="1467"/>
      <c r="E6" s="1467"/>
      <c r="G6" s="1468"/>
      <c r="H6" s="1468"/>
      <c r="I6" s="1468"/>
      <c r="J6" s="1468"/>
      <c r="K6" s="1469"/>
      <c r="L6" s="1470"/>
      <c r="M6" s="1470"/>
      <c r="N6" s="1470"/>
      <c r="P6" s="1471"/>
      <c r="Q6" s="1471"/>
      <c r="R6" s="1471"/>
      <c r="AA6" s="1466"/>
      <c r="AB6" s="1472"/>
      <c r="AC6" s="1472"/>
      <c r="AD6" s="1472"/>
      <c r="AE6" s="1472"/>
      <c r="AF6" s="1472"/>
      <c r="AG6" s="1472"/>
      <c r="AH6" s="1472"/>
      <c r="AI6" s="1465"/>
      <c r="AK6" s="1464"/>
    </row>
    <row r="7" spans="2:38" ht="13.5" hidden="1" customHeight="1">
      <c r="C7" s="1455">
        <f>YEAR(G4)</f>
        <v>2025</v>
      </c>
      <c r="D7" s="1455">
        <f>MONTH(G4)</f>
        <v>7</v>
      </c>
      <c r="E7" s="1455"/>
      <c r="F7" s="1473">
        <f>DATE(C7,D7,1)</f>
        <v>45839</v>
      </c>
      <c r="W7" s="1474"/>
      <c r="X7" s="1474"/>
      <c r="Y7" s="1474"/>
      <c r="Z7" s="1474"/>
      <c r="AA7" s="1474"/>
      <c r="AB7" s="1474"/>
      <c r="AC7" s="1474"/>
      <c r="AD7" s="1474"/>
      <c r="AE7" s="1474"/>
      <c r="AF7" s="1474"/>
      <c r="AG7" s="1474"/>
    </row>
    <row r="8" spans="2:38" ht="13.5" customHeight="1">
      <c r="B8" s="1475" t="s">
        <v>1986</v>
      </c>
      <c r="C8" s="3452">
        <f>C9</f>
        <v>45839</v>
      </c>
      <c r="D8" s="3452"/>
      <c r="E8" s="3452"/>
      <c r="F8" s="3452"/>
      <c r="G8" s="3452"/>
      <c r="H8" s="3452"/>
      <c r="I8" s="3452"/>
      <c r="J8" s="3452"/>
      <c r="K8" s="3452"/>
      <c r="L8" s="3452"/>
      <c r="M8" s="3452"/>
      <c r="N8" s="3452"/>
      <c r="O8" s="3452"/>
      <c r="P8" s="3452"/>
      <c r="Q8" s="3452"/>
      <c r="R8" s="3452"/>
      <c r="S8" s="3452"/>
      <c r="T8" s="3452"/>
      <c r="U8" s="3452"/>
      <c r="V8" s="3452"/>
      <c r="W8" s="3452"/>
      <c r="X8" s="3452"/>
      <c r="Y8" s="3452"/>
      <c r="Z8" s="3452"/>
      <c r="AA8" s="3452"/>
      <c r="AB8" s="3452"/>
      <c r="AC8" s="3452"/>
      <c r="AD8" s="3452"/>
      <c r="AE8" s="3452"/>
      <c r="AF8" s="3452"/>
      <c r="AG8" s="3452"/>
      <c r="AH8" s="3452"/>
      <c r="AI8" s="3453"/>
    </row>
    <row r="9" spans="2:38" hidden="1">
      <c r="B9" s="1476"/>
      <c r="C9" s="1477">
        <f>DATE($C7,$D7,1)</f>
        <v>45839</v>
      </c>
      <c r="D9" s="1478">
        <f>C9+1</f>
        <v>45840</v>
      </c>
      <c r="E9" s="1478">
        <f t="shared" ref="E9:AG9" si="0">D9+1</f>
        <v>45841</v>
      </c>
      <c r="F9" s="1478">
        <f t="shared" si="0"/>
        <v>45842</v>
      </c>
      <c r="G9" s="1478">
        <f t="shared" si="0"/>
        <v>45843</v>
      </c>
      <c r="H9" s="1478">
        <f t="shared" si="0"/>
        <v>45844</v>
      </c>
      <c r="I9" s="1478">
        <f t="shared" si="0"/>
        <v>45845</v>
      </c>
      <c r="J9" s="1478">
        <f t="shared" si="0"/>
        <v>45846</v>
      </c>
      <c r="K9" s="1478">
        <f t="shared" si="0"/>
        <v>45847</v>
      </c>
      <c r="L9" s="1478">
        <f t="shared" si="0"/>
        <v>45848</v>
      </c>
      <c r="M9" s="1478">
        <f t="shared" si="0"/>
        <v>45849</v>
      </c>
      <c r="N9" s="1478">
        <f t="shared" si="0"/>
        <v>45850</v>
      </c>
      <c r="O9" s="1478">
        <f t="shared" si="0"/>
        <v>45851</v>
      </c>
      <c r="P9" s="1478">
        <f t="shared" si="0"/>
        <v>45852</v>
      </c>
      <c r="Q9" s="1478">
        <f t="shared" si="0"/>
        <v>45853</v>
      </c>
      <c r="R9" s="1478">
        <f t="shared" si="0"/>
        <v>45854</v>
      </c>
      <c r="S9" s="1478">
        <f t="shared" si="0"/>
        <v>45855</v>
      </c>
      <c r="T9" s="1478">
        <f t="shared" si="0"/>
        <v>45856</v>
      </c>
      <c r="U9" s="1478">
        <f t="shared" si="0"/>
        <v>45857</v>
      </c>
      <c r="V9" s="1478">
        <f t="shared" si="0"/>
        <v>45858</v>
      </c>
      <c r="W9" s="1478">
        <f t="shared" si="0"/>
        <v>45859</v>
      </c>
      <c r="X9" s="1478">
        <f t="shared" si="0"/>
        <v>45860</v>
      </c>
      <c r="Y9" s="1478">
        <f t="shared" si="0"/>
        <v>45861</v>
      </c>
      <c r="Z9" s="1478">
        <f t="shared" si="0"/>
        <v>45862</v>
      </c>
      <c r="AA9" s="1478">
        <f t="shared" si="0"/>
        <v>45863</v>
      </c>
      <c r="AB9" s="1478">
        <f t="shared" si="0"/>
        <v>45864</v>
      </c>
      <c r="AC9" s="1478">
        <f t="shared" si="0"/>
        <v>45865</v>
      </c>
      <c r="AD9" s="1478">
        <f t="shared" si="0"/>
        <v>45866</v>
      </c>
      <c r="AE9" s="1478">
        <f t="shared" si="0"/>
        <v>45867</v>
      </c>
      <c r="AF9" s="1478">
        <f t="shared" si="0"/>
        <v>45868</v>
      </c>
      <c r="AG9" s="1478">
        <f t="shared" si="0"/>
        <v>45869</v>
      </c>
      <c r="AH9" s="1479"/>
      <c r="AI9" s="1480"/>
    </row>
    <row r="10" spans="2:38">
      <c r="B10" s="1476" t="s">
        <v>1990</v>
      </c>
      <c r="C10" s="1481" t="str">
        <f>IF(C9&gt;=G4,C9,"")</f>
        <v/>
      </c>
      <c r="D10" s="1482">
        <f>IF(D9&lt;$G4,"",IF(C9=EOMONTH(DATE($C7,$D7,1),0),"",IF(C9="","",C9+1)))</f>
        <v>45840</v>
      </c>
      <c r="E10" s="1482">
        <f t="shared" ref="E10:AE10" si="1">IF(E9&lt;$G4,"",IF(D9=EOMONTH(DATE($C7,$D7,1),0),"",IF(D9="","",D9+1)))</f>
        <v>45841</v>
      </c>
      <c r="F10" s="1482">
        <f t="shared" si="1"/>
        <v>45842</v>
      </c>
      <c r="G10" s="1482">
        <f t="shared" si="1"/>
        <v>45843</v>
      </c>
      <c r="H10" s="1482">
        <f t="shared" si="1"/>
        <v>45844</v>
      </c>
      <c r="I10" s="1482">
        <f t="shared" si="1"/>
        <v>45845</v>
      </c>
      <c r="J10" s="1482">
        <f t="shared" si="1"/>
        <v>45846</v>
      </c>
      <c r="K10" s="1482">
        <f t="shared" si="1"/>
        <v>45847</v>
      </c>
      <c r="L10" s="1482">
        <f>IF(L9&lt;$G4,"",IF(K9=EOMONTH(DATE($C7,$D7,1),0),"",IF(K9="","",K9+1)))</f>
        <v>45848</v>
      </c>
      <c r="M10" s="1482">
        <f>IF(M9&lt;$G4,"",IF(L9=EOMONTH(DATE($C7,$D7,1),0),"",IF(L9="","",L9+1)))</f>
        <v>45849</v>
      </c>
      <c r="N10" s="1482">
        <f t="shared" si="1"/>
        <v>45850</v>
      </c>
      <c r="O10" s="1482">
        <f t="shared" si="1"/>
        <v>45851</v>
      </c>
      <c r="P10" s="1482">
        <f t="shared" si="1"/>
        <v>45852</v>
      </c>
      <c r="Q10" s="1482">
        <f t="shared" si="1"/>
        <v>45853</v>
      </c>
      <c r="R10" s="1482">
        <f t="shared" si="1"/>
        <v>45854</v>
      </c>
      <c r="S10" s="1482">
        <f t="shared" si="1"/>
        <v>45855</v>
      </c>
      <c r="T10" s="1482">
        <f t="shared" si="1"/>
        <v>45856</v>
      </c>
      <c r="U10" s="1482">
        <f t="shared" si="1"/>
        <v>45857</v>
      </c>
      <c r="V10" s="1482">
        <f t="shared" si="1"/>
        <v>45858</v>
      </c>
      <c r="W10" s="1482">
        <f t="shared" si="1"/>
        <v>45859</v>
      </c>
      <c r="X10" s="1482">
        <f t="shared" si="1"/>
        <v>45860</v>
      </c>
      <c r="Y10" s="1482">
        <f t="shared" si="1"/>
        <v>45861</v>
      </c>
      <c r="Z10" s="1482">
        <f t="shared" si="1"/>
        <v>45862</v>
      </c>
      <c r="AA10" s="1482">
        <f>IF(AA9&lt;$G4,"",IF(Z9=EOMONTH(DATE($C7,$D7,1),0),"",IF(Z9="","",Z9+1)))</f>
        <v>45863</v>
      </c>
      <c r="AB10" s="1482">
        <f>IF(AB9&lt;$G4,"",IF(AA9=EOMONTH(DATE($C7,$D7,1),0),"",IF(AA9="","",AA9+1)))</f>
        <v>45864</v>
      </c>
      <c r="AC10" s="1482">
        <f t="shared" si="1"/>
        <v>45865</v>
      </c>
      <c r="AD10" s="1482">
        <f t="shared" si="1"/>
        <v>45866</v>
      </c>
      <c r="AE10" s="1482">
        <f t="shared" si="1"/>
        <v>45867</v>
      </c>
      <c r="AF10" s="1482">
        <f>IF(AF9&lt;$G4,"",IF(AE9=EOMONTH(DATE($C7,$D7,1),0),"",IF(AE10="","",AE10+1)))</f>
        <v>45868</v>
      </c>
      <c r="AG10" s="1482">
        <f>IF(AG9&lt;$G4,"",IF(AF10=EOMONTH(DATE($C7,$D7,1),0),"",IF(AF10="","",AF10+1)))</f>
        <v>45869</v>
      </c>
      <c r="AH10" s="1483" t="s">
        <v>2024</v>
      </c>
      <c r="AI10" s="1484">
        <f>+COUNTIFS(C11:AG11,"土",C12:AG12,"")+COUNTIFS(C11:AG11,"日",C12:AG12,"")</f>
        <v>8</v>
      </c>
    </row>
    <row r="11" spans="2:38">
      <c r="B11" s="1476" t="s">
        <v>846</v>
      </c>
      <c r="C11" s="1485" t="str">
        <f>IFERROR(TEXT(WEEKDAY(+C10),"aaa"),"")</f>
        <v/>
      </c>
      <c r="D11" s="1485" t="str">
        <f t="shared" ref="D11:AG11" si="2">IFERROR(TEXT(WEEKDAY(+D10),"aaa"),"")</f>
        <v>水</v>
      </c>
      <c r="E11" s="1485" t="str">
        <f t="shared" si="2"/>
        <v>木</v>
      </c>
      <c r="F11" s="1485" t="str">
        <f t="shared" si="2"/>
        <v>金</v>
      </c>
      <c r="G11" s="1485" t="str">
        <f t="shared" si="2"/>
        <v>土</v>
      </c>
      <c r="H11" s="1485" t="str">
        <f>IFERROR(TEXT(WEEKDAY(+H10),"aaa"),"")</f>
        <v>日</v>
      </c>
      <c r="I11" s="1485" t="str">
        <f t="shared" si="2"/>
        <v>月</v>
      </c>
      <c r="J11" s="1485" t="str">
        <f t="shared" si="2"/>
        <v>火</v>
      </c>
      <c r="K11" s="1485" t="str">
        <f t="shared" si="2"/>
        <v>水</v>
      </c>
      <c r="L11" s="1485" t="str">
        <f t="shared" si="2"/>
        <v>木</v>
      </c>
      <c r="M11" s="1485" t="str">
        <f t="shared" si="2"/>
        <v>金</v>
      </c>
      <c r="N11" s="1485" t="str">
        <f t="shared" si="2"/>
        <v>土</v>
      </c>
      <c r="O11" s="1485" t="str">
        <f t="shared" si="2"/>
        <v>日</v>
      </c>
      <c r="P11" s="1485" t="str">
        <f t="shared" si="2"/>
        <v>月</v>
      </c>
      <c r="Q11" s="1485" t="str">
        <f t="shared" si="2"/>
        <v>火</v>
      </c>
      <c r="R11" s="1485" t="str">
        <f t="shared" si="2"/>
        <v>水</v>
      </c>
      <c r="S11" s="1485" t="str">
        <f t="shared" si="2"/>
        <v>木</v>
      </c>
      <c r="T11" s="1485" t="str">
        <f t="shared" si="2"/>
        <v>金</v>
      </c>
      <c r="U11" s="1485" t="str">
        <f t="shared" si="2"/>
        <v>土</v>
      </c>
      <c r="V11" s="1485" t="str">
        <f t="shared" si="2"/>
        <v>日</v>
      </c>
      <c r="W11" s="1485" t="str">
        <f t="shared" si="2"/>
        <v>月</v>
      </c>
      <c r="X11" s="1485" t="str">
        <f t="shared" si="2"/>
        <v>火</v>
      </c>
      <c r="Y11" s="1485" t="str">
        <f t="shared" si="2"/>
        <v>水</v>
      </c>
      <c r="Z11" s="1485" t="str">
        <f t="shared" si="2"/>
        <v>木</v>
      </c>
      <c r="AA11" s="1485" t="str">
        <f t="shared" si="2"/>
        <v>金</v>
      </c>
      <c r="AB11" s="1485" t="str">
        <f t="shared" si="2"/>
        <v>土</v>
      </c>
      <c r="AC11" s="1485" t="str">
        <f t="shared" si="2"/>
        <v>日</v>
      </c>
      <c r="AD11" s="1485" t="str">
        <f t="shared" si="2"/>
        <v>月</v>
      </c>
      <c r="AE11" s="1485" t="str">
        <f t="shared" si="2"/>
        <v>火</v>
      </c>
      <c r="AF11" s="1485" t="str">
        <f t="shared" si="2"/>
        <v>水</v>
      </c>
      <c r="AG11" s="1485" t="str">
        <f t="shared" si="2"/>
        <v>木</v>
      </c>
      <c r="AH11" s="1483" t="s">
        <v>2025</v>
      </c>
      <c r="AI11" s="1484">
        <f>+COUNTIF(C12:AG12,"夏休")+COUNTIF(C12:AG12,"冬休")+COUNTIF(C12:AG12,"中止")</f>
        <v>0</v>
      </c>
      <c r="AJ11" s="1486"/>
    </row>
    <row r="12" spans="2:38" ht="13.5" customHeight="1">
      <c r="B12" s="3454" t="s">
        <v>1994</v>
      </c>
      <c r="C12" s="3456"/>
      <c r="D12" s="3451"/>
      <c r="E12" s="3451"/>
      <c r="F12" s="3451"/>
      <c r="G12" s="3451"/>
      <c r="H12" s="3451"/>
      <c r="I12" s="3451"/>
      <c r="J12" s="3451"/>
      <c r="K12" s="3451"/>
      <c r="L12" s="3451"/>
      <c r="M12" s="3451"/>
      <c r="N12" s="3451"/>
      <c r="O12" s="3451"/>
      <c r="P12" s="3451"/>
      <c r="Q12" s="3451"/>
      <c r="R12" s="3451"/>
      <c r="S12" s="3451"/>
      <c r="T12" s="3451"/>
      <c r="U12" s="3451"/>
      <c r="V12" s="3451"/>
      <c r="W12" s="3451"/>
      <c r="X12" s="3451"/>
      <c r="Y12" s="3451"/>
      <c r="Z12" s="3451"/>
      <c r="AA12" s="3451"/>
      <c r="AB12" s="3451"/>
      <c r="AC12" s="3451"/>
      <c r="AD12" s="3451"/>
      <c r="AE12" s="3451"/>
      <c r="AF12" s="3451"/>
      <c r="AG12" s="3478"/>
      <c r="AH12" s="1487" t="s">
        <v>847</v>
      </c>
      <c r="AI12" s="1488">
        <f>COUNT(C10:AG10)-AI11</f>
        <v>30</v>
      </c>
      <c r="AJ12" s="1486"/>
    </row>
    <row r="13" spans="2:38" ht="13.5" customHeight="1">
      <c r="B13" s="3455"/>
      <c r="C13" s="3456"/>
      <c r="D13" s="3451"/>
      <c r="E13" s="3451"/>
      <c r="F13" s="3451"/>
      <c r="G13" s="3451"/>
      <c r="H13" s="3451"/>
      <c r="I13" s="3451"/>
      <c r="J13" s="3451"/>
      <c r="K13" s="3451"/>
      <c r="L13" s="3451"/>
      <c r="M13" s="3451"/>
      <c r="N13" s="3451"/>
      <c r="O13" s="3451"/>
      <c r="P13" s="3451"/>
      <c r="Q13" s="3451"/>
      <c r="R13" s="3451"/>
      <c r="S13" s="3451"/>
      <c r="T13" s="3451"/>
      <c r="U13" s="3451"/>
      <c r="V13" s="3451"/>
      <c r="W13" s="3451"/>
      <c r="X13" s="3451"/>
      <c r="Y13" s="3451"/>
      <c r="Z13" s="3451"/>
      <c r="AA13" s="3451"/>
      <c r="AB13" s="3451"/>
      <c r="AC13" s="3451"/>
      <c r="AD13" s="3451"/>
      <c r="AE13" s="3451"/>
      <c r="AF13" s="3451"/>
      <c r="AG13" s="3478"/>
      <c r="AH13" s="1487" t="s">
        <v>848</v>
      </c>
      <c r="AI13" s="1488">
        <f>+COUNTIF(C14:AG15,"休")</f>
        <v>7</v>
      </c>
      <c r="AJ13" s="1489" t="str">
        <f>IF(AI14&gt;0.285,"",IF(AI13&lt;AI10,"←計画日数が足りません",""))</f>
        <v>←計画日数が足りません</v>
      </c>
    </row>
    <row r="14" spans="2:38" ht="13.5" customHeight="1">
      <c r="B14" s="3479" t="s">
        <v>841</v>
      </c>
      <c r="C14" s="3480"/>
      <c r="D14" s="3477"/>
      <c r="E14" s="3477"/>
      <c r="F14" s="3477"/>
      <c r="G14" s="3477"/>
      <c r="H14" s="3477"/>
      <c r="I14" s="3477"/>
      <c r="J14" s="3477"/>
      <c r="K14" s="3477"/>
      <c r="L14" s="3477" t="s">
        <v>864</v>
      </c>
      <c r="M14" s="3477" t="s">
        <v>864</v>
      </c>
      <c r="N14" s="3477"/>
      <c r="O14" s="3477"/>
      <c r="P14" s="3477"/>
      <c r="Q14" s="3477"/>
      <c r="R14" s="3477"/>
      <c r="S14" s="3477" t="s">
        <v>864</v>
      </c>
      <c r="T14" s="3477" t="s">
        <v>864</v>
      </c>
      <c r="U14" s="3477"/>
      <c r="V14" s="3477"/>
      <c r="W14" s="3477"/>
      <c r="X14" s="3477"/>
      <c r="Y14" s="3477"/>
      <c r="Z14" s="3477" t="s">
        <v>864</v>
      </c>
      <c r="AA14" s="3477" t="s">
        <v>864</v>
      </c>
      <c r="AB14" s="3477"/>
      <c r="AC14" s="3477"/>
      <c r="AD14" s="3477"/>
      <c r="AE14" s="3477"/>
      <c r="AF14" s="3477"/>
      <c r="AG14" s="3483" t="s">
        <v>864</v>
      </c>
      <c r="AH14" s="1487" t="s">
        <v>849</v>
      </c>
      <c r="AI14" s="1490">
        <f>+AI13/AI12</f>
        <v>0.23333333333333334</v>
      </c>
      <c r="AJ14" s="1486"/>
    </row>
    <row r="15" spans="2:38">
      <c r="B15" s="3479"/>
      <c r="C15" s="3480"/>
      <c r="D15" s="3477"/>
      <c r="E15" s="3477"/>
      <c r="F15" s="3477"/>
      <c r="G15" s="3477"/>
      <c r="H15" s="3477"/>
      <c r="I15" s="3477"/>
      <c r="J15" s="3477"/>
      <c r="K15" s="3477"/>
      <c r="L15" s="3477"/>
      <c r="M15" s="3477"/>
      <c r="N15" s="3477"/>
      <c r="O15" s="3477"/>
      <c r="P15" s="3477"/>
      <c r="Q15" s="3477"/>
      <c r="R15" s="3477"/>
      <c r="S15" s="3477"/>
      <c r="T15" s="3477"/>
      <c r="U15" s="3477"/>
      <c r="V15" s="3477"/>
      <c r="W15" s="3477"/>
      <c r="X15" s="3477"/>
      <c r="Y15" s="3477"/>
      <c r="Z15" s="3477"/>
      <c r="AA15" s="3477"/>
      <c r="AB15" s="3477"/>
      <c r="AC15" s="3477"/>
      <c r="AD15" s="3477"/>
      <c r="AE15" s="3477"/>
      <c r="AF15" s="3477"/>
      <c r="AG15" s="3483"/>
      <c r="AH15" s="1487" t="s">
        <v>838</v>
      </c>
      <c r="AI15" s="1488">
        <f>+COUNTA(C16:AG17)</f>
        <v>7</v>
      </c>
      <c r="AJ15" s="1486"/>
    </row>
    <row r="16" spans="2:38">
      <c r="B16" s="3484" t="s">
        <v>843</v>
      </c>
      <c r="C16" s="3486"/>
      <c r="D16" s="3481"/>
      <c r="E16" s="3481"/>
      <c r="F16" s="3481"/>
      <c r="G16" s="3481"/>
      <c r="H16" s="3481"/>
      <c r="I16" s="3481"/>
      <c r="J16" s="3481"/>
      <c r="K16" s="3481"/>
      <c r="L16" s="3481" t="s">
        <v>864</v>
      </c>
      <c r="M16" s="3481" t="s">
        <v>864</v>
      </c>
      <c r="N16" s="3481"/>
      <c r="O16" s="3481"/>
      <c r="P16" s="3481"/>
      <c r="Q16" s="3481"/>
      <c r="R16" s="3481"/>
      <c r="S16" s="3481" t="s">
        <v>864</v>
      </c>
      <c r="T16" s="3481" t="s">
        <v>864</v>
      </c>
      <c r="U16" s="3481"/>
      <c r="V16" s="3481"/>
      <c r="W16" s="3481"/>
      <c r="X16" s="3481"/>
      <c r="Y16" s="3481"/>
      <c r="Z16" s="3481" t="s">
        <v>864</v>
      </c>
      <c r="AA16" s="3481" t="s">
        <v>864</v>
      </c>
      <c r="AB16" s="3481"/>
      <c r="AC16" s="3481"/>
      <c r="AD16" s="3481"/>
      <c r="AE16" s="3481"/>
      <c r="AF16" s="3481"/>
      <c r="AG16" s="3488" t="s">
        <v>864</v>
      </c>
      <c r="AH16" s="1491" t="s">
        <v>850</v>
      </c>
      <c r="AI16" s="1492">
        <f>+AI15/AI12</f>
        <v>0.23333333333333334</v>
      </c>
      <c r="AJ16" s="1486"/>
      <c r="AL16" s="1474">
        <f>+COUNTIF(C14:AG15,"休")</f>
        <v>7</v>
      </c>
    </row>
    <row r="17" spans="2:38">
      <c r="B17" s="3485"/>
      <c r="C17" s="3487"/>
      <c r="D17" s="3482"/>
      <c r="E17" s="3482"/>
      <c r="F17" s="3482"/>
      <c r="G17" s="3482"/>
      <c r="H17" s="3482"/>
      <c r="I17" s="3482"/>
      <c r="J17" s="3482"/>
      <c r="K17" s="3482"/>
      <c r="L17" s="3482"/>
      <c r="M17" s="3482"/>
      <c r="N17" s="3482"/>
      <c r="O17" s="3482"/>
      <c r="P17" s="3482"/>
      <c r="Q17" s="3482"/>
      <c r="R17" s="3482"/>
      <c r="S17" s="3482"/>
      <c r="T17" s="3482"/>
      <c r="U17" s="3482"/>
      <c r="V17" s="3482"/>
      <c r="W17" s="3482"/>
      <c r="X17" s="3482"/>
      <c r="Y17" s="3482"/>
      <c r="Z17" s="3482"/>
      <c r="AA17" s="3482"/>
      <c r="AB17" s="3482"/>
      <c r="AC17" s="3482"/>
      <c r="AD17" s="3482"/>
      <c r="AE17" s="3482"/>
      <c r="AF17" s="3482"/>
      <c r="AG17" s="3489"/>
      <c r="AH17" s="1493" t="s">
        <v>1998</v>
      </c>
      <c r="AI17" s="1494" t="str">
        <f>IF(7&gt;AI12,"対象外",IF(AI15&gt;=AI10,"OK","NG"))</f>
        <v>NG</v>
      </c>
      <c r="AJ17" s="1489" t="str">
        <f>IF(AI17="対象外","←７日間に満たない期間は達成判定の対象外",IF(AI17="NG","←月単位未達成","←月単位達成"))</f>
        <v>←月単位未達成</v>
      </c>
      <c r="AL17" s="1495" t="str">
        <f>IF(7&gt;AI12,"対象外",IF(AL16&gt;=AI10,"OK","NG"))</f>
        <v>NG</v>
      </c>
    </row>
    <row r="18" spans="2:38" hidden="1">
      <c r="B18" s="1496" t="s">
        <v>2165</v>
      </c>
      <c r="C18" s="1497" t="e">
        <f>IF(AND(DAY(C10)&gt;=22,DAY(C10)&lt;=28,C11="土"),1,0)</f>
        <v>#VALUE!</v>
      </c>
      <c r="D18" s="1497">
        <f t="shared" ref="D18:AG18" si="3">IF(AND(DAY(D10)&gt;=22,DAY(D10)&lt;=28,D11="土"),1,0)</f>
        <v>0</v>
      </c>
      <c r="E18" s="1497">
        <f t="shared" si="3"/>
        <v>0</v>
      </c>
      <c r="F18" s="1497">
        <f t="shared" si="3"/>
        <v>0</v>
      </c>
      <c r="G18" s="1497">
        <f t="shared" si="3"/>
        <v>0</v>
      </c>
      <c r="H18" s="1497">
        <f t="shared" si="3"/>
        <v>0</v>
      </c>
      <c r="I18" s="1497">
        <f t="shared" si="3"/>
        <v>0</v>
      </c>
      <c r="J18" s="1497">
        <f t="shared" si="3"/>
        <v>0</v>
      </c>
      <c r="K18" s="1497">
        <f t="shared" si="3"/>
        <v>0</v>
      </c>
      <c r="L18" s="1497">
        <f t="shared" si="3"/>
        <v>0</v>
      </c>
      <c r="M18" s="1497">
        <f t="shared" si="3"/>
        <v>0</v>
      </c>
      <c r="N18" s="1497">
        <f t="shared" si="3"/>
        <v>0</v>
      </c>
      <c r="O18" s="1497">
        <f t="shared" si="3"/>
        <v>0</v>
      </c>
      <c r="P18" s="1497">
        <f t="shared" si="3"/>
        <v>0</v>
      </c>
      <c r="Q18" s="1497">
        <f t="shared" si="3"/>
        <v>0</v>
      </c>
      <c r="R18" s="1497">
        <f t="shared" si="3"/>
        <v>0</v>
      </c>
      <c r="S18" s="1497">
        <f t="shared" si="3"/>
        <v>0</v>
      </c>
      <c r="T18" s="1497">
        <f t="shared" si="3"/>
        <v>0</v>
      </c>
      <c r="U18" s="1497">
        <f t="shared" si="3"/>
        <v>0</v>
      </c>
      <c r="V18" s="1497">
        <f t="shared" si="3"/>
        <v>0</v>
      </c>
      <c r="W18" s="1497">
        <f t="shared" si="3"/>
        <v>0</v>
      </c>
      <c r="X18" s="1497">
        <f t="shared" si="3"/>
        <v>0</v>
      </c>
      <c r="Y18" s="1497">
        <f t="shared" si="3"/>
        <v>0</v>
      </c>
      <c r="Z18" s="1497">
        <f t="shared" si="3"/>
        <v>0</v>
      </c>
      <c r="AA18" s="1497">
        <f t="shared" si="3"/>
        <v>0</v>
      </c>
      <c r="AB18" s="1497">
        <f t="shared" si="3"/>
        <v>1</v>
      </c>
      <c r="AC18" s="1497">
        <f t="shared" si="3"/>
        <v>0</v>
      </c>
      <c r="AD18" s="1497">
        <f t="shared" si="3"/>
        <v>0</v>
      </c>
      <c r="AE18" s="1497">
        <f>IF(AND(DAY(AE10)&gt;=22,DAY(AE10)&lt;=28,AE11="土"),1,0)</f>
        <v>0</v>
      </c>
      <c r="AF18" s="1497">
        <f t="shared" si="3"/>
        <v>0</v>
      </c>
      <c r="AG18" s="1497">
        <f t="shared" si="3"/>
        <v>0</v>
      </c>
      <c r="AH18" s="1498" t="s">
        <v>2026</v>
      </c>
      <c r="AI18" s="1499">
        <f>_xlfn.AGGREGATE(9,6,C18:AG18)</f>
        <v>1</v>
      </c>
      <c r="AJ18" s="1489"/>
    </row>
    <row r="19" spans="2:38" hidden="1">
      <c r="B19" s="1496" t="s">
        <v>2166</v>
      </c>
      <c r="C19" s="1500" t="e">
        <f>IF(AND(DAY(C10)&gt;=22,DAY(C10)&lt;=28,C11="土",OR(C16="休",C16="雨")),1,0)</f>
        <v>#VALUE!</v>
      </c>
      <c r="D19" s="1500">
        <f t="shared" ref="D19:AG19" si="4">IF(AND(DAY(D10)&gt;=22,DAY(D10)&lt;=28,D11="土",OR(D16="休",D16="雨")),1,0)</f>
        <v>0</v>
      </c>
      <c r="E19" s="1500">
        <f t="shared" si="4"/>
        <v>0</v>
      </c>
      <c r="F19" s="1500">
        <f t="shared" si="4"/>
        <v>0</v>
      </c>
      <c r="G19" s="1500">
        <f t="shared" si="4"/>
        <v>0</v>
      </c>
      <c r="H19" s="1500">
        <f t="shared" si="4"/>
        <v>0</v>
      </c>
      <c r="I19" s="1500">
        <f t="shared" si="4"/>
        <v>0</v>
      </c>
      <c r="J19" s="1500">
        <f t="shared" si="4"/>
        <v>0</v>
      </c>
      <c r="K19" s="1500">
        <f t="shared" si="4"/>
        <v>0</v>
      </c>
      <c r="L19" s="1500">
        <f t="shared" si="4"/>
        <v>0</v>
      </c>
      <c r="M19" s="1500">
        <f t="shared" si="4"/>
        <v>0</v>
      </c>
      <c r="N19" s="1500">
        <f t="shared" si="4"/>
        <v>0</v>
      </c>
      <c r="O19" s="1500">
        <f t="shared" si="4"/>
        <v>0</v>
      </c>
      <c r="P19" s="1500">
        <f t="shared" si="4"/>
        <v>0</v>
      </c>
      <c r="Q19" s="1500">
        <f t="shared" si="4"/>
        <v>0</v>
      </c>
      <c r="R19" s="1500">
        <f t="shared" si="4"/>
        <v>0</v>
      </c>
      <c r="S19" s="1500">
        <f t="shared" si="4"/>
        <v>0</v>
      </c>
      <c r="T19" s="1500">
        <f t="shared" si="4"/>
        <v>0</v>
      </c>
      <c r="U19" s="1500">
        <f t="shared" si="4"/>
        <v>0</v>
      </c>
      <c r="V19" s="1500">
        <f t="shared" si="4"/>
        <v>0</v>
      </c>
      <c r="W19" s="1500">
        <f t="shared" si="4"/>
        <v>0</v>
      </c>
      <c r="X19" s="1500">
        <f t="shared" si="4"/>
        <v>0</v>
      </c>
      <c r="Y19" s="1500">
        <f t="shared" si="4"/>
        <v>0</v>
      </c>
      <c r="Z19" s="1500">
        <f t="shared" si="4"/>
        <v>0</v>
      </c>
      <c r="AA19" s="1500">
        <f t="shared" si="4"/>
        <v>0</v>
      </c>
      <c r="AB19" s="1500">
        <f t="shared" si="4"/>
        <v>0</v>
      </c>
      <c r="AC19" s="1500">
        <f t="shared" si="4"/>
        <v>0</v>
      </c>
      <c r="AD19" s="1500">
        <f t="shared" si="4"/>
        <v>0</v>
      </c>
      <c r="AE19" s="1500">
        <f t="shared" si="4"/>
        <v>0</v>
      </c>
      <c r="AF19" s="1500">
        <f t="shared" si="4"/>
        <v>0</v>
      </c>
      <c r="AG19" s="1500">
        <f t="shared" si="4"/>
        <v>0</v>
      </c>
      <c r="AH19" s="1501" t="s">
        <v>2027</v>
      </c>
      <c r="AI19" s="1499">
        <f>_xlfn.AGGREGATE(9,6,C19:AG19)</f>
        <v>0</v>
      </c>
      <c r="AJ19" s="1489"/>
    </row>
    <row r="20" spans="2:38" hidden="1">
      <c r="B20" s="1496" t="s">
        <v>2167</v>
      </c>
      <c r="C20" s="1497" t="e">
        <f>IF(AND(DAY(C10)&gt;=8,DAY(C10)&lt;=14,C11="土"),1,0)</f>
        <v>#VALUE!</v>
      </c>
      <c r="D20" s="1497">
        <f t="shared" ref="D20:AG20" si="5">IF(AND(DAY(D10)&gt;=8,DAY(D10)&lt;=14,D11="土"),1,0)</f>
        <v>0</v>
      </c>
      <c r="E20" s="1497">
        <f t="shared" si="5"/>
        <v>0</v>
      </c>
      <c r="F20" s="1497">
        <f t="shared" si="5"/>
        <v>0</v>
      </c>
      <c r="G20" s="1497">
        <f t="shared" si="5"/>
        <v>0</v>
      </c>
      <c r="H20" s="1497">
        <f t="shared" si="5"/>
        <v>0</v>
      </c>
      <c r="I20" s="1497">
        <f t="shared" si="5"/>
        <v>0</v>
      </c>
      <c r="J20" s="1497">
        <f t="shared" si="5"/>
        <v>0</v>
      </c>
      <c r="K20" s="1497">
        <f t="shared" si="5"/>
        <v>0</v>
      </c>
      <c r="L20" s="1497">
        <f t="shared" si="5"/>
        <v>0</v>
      </c>
      <c r="M20" s="1497">
        <f t="shared" si="5"/>
        <v>0</v>
      </c>
      <c r="N20" s="1497">
        <f t="shared" si="5"/>
        <v>1</v>
      </c>
      <c r="O20" s="1497">
        <f t="shared" si="5"/>
        <v>0</v>
      </c>
      <c r="P20" s="1497">
        <f t="shared" si="5"/>
        <v>0</v>
      </c>
      <c r="Q20" s="1497">
        <f t="shared" si="5"/>
        <v>0</v>
      </c>
      <c r="R20" s="1497">
        <f t="shared" si="5"/>
        <v>0</v>
      </c>
      <c r="S20" s="1497">
        <f t="shared" si="5"/>
        <v>0</v>
      </c>
      <c r="T20" s="1497">
        <f t="shared" si="5"/>
        <v>0</v>
      </c>
      <c r="U20" s="1497">
        <f t="shared" si="5"/>
        <v>0</v>
      </c>
      <c r="V20" s="1497">
        <f t="shared" si="5"/>
        <v>0</v>
      </c>
      <c r="W20" s="1497">
        <f t="shared" si="5"/>
        <v>0</v>
      </c>
      <c r="X20" s="1497">
        <f t="shared" si="5"/>
        <v>0</v>
      </c>
      <c r="Y20" s="1497">
        <f t="shared" si="5"/>
        <v>0</v>
      </c>
      <c r="Z20" s="1497">
        <f t="shared" si="5"/>
        <v>0</v>
      </c>
      <c r="AA20" s="1497">
        <f t="shared" si="5"/>
        <v>0</v>
      </c>
      <c r="AB20" s="1497">
        <f t="shared" si="5"/>
        <v>0</v>
      </c>
      <c r="AC20" s="1497">
        <f t="shared" si="5"/>
        <v>0</v>
      </c>
      <c r="AD20" s="1497">
        <f t="shared" si="5"/>
        <v>0</v>
      </c>
      <c r="AE20" s="1497">
        <f t="shared" si="5"/>
        <v>0</v>
      </c>
      <c r="AF20" s="1497">
        <f t="shared" si="5"/>
        <v>0</v>
      </c>
      <c r="AG20" s="1497">
        <f t="shared" si="5"/>
        <v>0</v>
      </c>
      <c r="AH20" s="1498" t="s">
        <v>2026</v>
      </c>
      <c r="AI20" s="1499">
        <f>_xlfn.AGGREGATE(9,6,C20:AG20)</f>
        <v>1</v>
      </c>
      <c r="AJ20" s="1489"/>
    </row>
    <row r="21" spans="2:38" hidden="1">
      <c r="B21" s="1496" t="s">
        <v>2168</v>
      </c>
      <c r="C21" s="1500" t="e">
        <f>IF(AND(DAY(C10)&gt;=8,DAY(C10)&lt;=14,C11="土",OR(C16="休",C16="雨")),1,0)</f>
        <v>#VALUE!</v>
      </c>
      <c r="D21" s="1500">
        <f t="shared" ref="D21:AG21" si="6">IF(AND(DAY(D10)&gt;=8,DAY(D10)&lt;=14,D11="土",OR(D16="休",D16="雨")),1,0)</f>
        <v>0</v>
      </c>
      <c r="E21" s="1500">
        <f t="shared" si="6"/>
        <v>0</v>
      </c>
      <c r="F21" s="1500">
        <f t="shared" si="6"/>
        <v>0</v>
      </c>
      <c r="G21" s="1500">
        <f t="shared" si="6"/>
        <v>0</v>
      </c>
      <c r="H21" s="1500">
        <f t="shared" si="6"/>
        <v>0</v>
      </c>
      <c r="I21" s="1500">
        <f t="shared" si="6"/>
        <v>0</v>
      </c>
      <c r="J21" s="1500">
        <f t="shared" si="6"/>
        <v>0</v>
      </c>
      <c r="K21" s="1500">
        <f t="shared" si="6"/>
        <v>0</v>
      </c>
      <c r="L21" s="1500">
        <f t="shared" si="6"/>
        <v>0</v>
      </c>
      <c r="M21" s="1500">
        <f t="shared" si="6"/>
        <v>0</v>
      </c>
      <c r="N21" s="1500">
        <f t="shared" si="6"/>
        <v>0</v>
      </c>
      <c r="O21" s="1500">
        <f t="shared" si="6"/>
        <v>0</v>
      </c>
      <c r="P21" s="1500">
        <f t="shared" si="6"/>
        <v>0</v>
      </c>
      <c r="Q21" s="1500">
        <f t="shared" si="6"/>
        <v>0</v>
      </c>
      <c r="R21" s="1500">
        <f t="shared" si="6"/>
        <v>0</v>
      </c>
      <c r="S21" s="1500">
        <f t="shared" si="6"/>
        <v>0</v>
      </c>
      <c r="T21" s="1500">
        <f t="shared" si="6"/>
        <v>0</v>
      </c>
      <c r="U21" s="1500">
        <f t="shared" si="6"/>
        <v>0</v>
      </c>
      <c r="V21" s="1500">
        <f t="shared" si="6"/>
        <v>0</v>
      </c>
      <c r="W21" s="1500">
        <f t="shared" si="6"/>
        <v>0</v>
      </c>
      <c r="X21" s="1500">
        <f t="shared" si="6"/>
        <v>0</v>
      </c>
      <c r="Y21" s="1500">
        <f t="shared" si="6"/>
        <v>0</v>
      </c>
      <c r="Z21" s="1500">
        <f t="shared" si="6"/>
        <v>0</v>
      </c>
      <c r="AA21" s="1500">
        <f t="shared" si="6"/>
        <v>0</v>
      </c>
      <c r="AB21" s="1500">
        <f t="shared" si="6"/>
        <v>0</v>
      </c>
      <c r="AC21" s="1500">
        <f t="shared" si="6"/>
        <v>0</v>
      </c>
      <c r="AD21" s="1500">
        <f t="shared" si="6"/>
        <v>0</v>
      </c>
      <c r="AE21" s="1500">
        <f t="shared" si="6"/>
        <v>0</v>
      </c>
      <c r="AF21" s="1500">
        <f t="shared" si="6"/>
        <v>0</v>
      </c>
      <c r="AG21" s="1500">
        <f t="shared" si="6"/>
        <v>0</v>
      </c>
      <c r="AH21" s="1501" t="s">
        <v>2027</v>
      </c>
      <c r="AI21" s="1499">
        <f>_xlfn.AGGREGATE(9,6,C21:AG21)</f>
        <v>0</v>
      </c>
      <c r="AJ21" s="1489"/>
    </row>
    <row r="22" spans="2:38">
      <c r="C22" s="1502"/>
      <c r="D22" s="1502"/>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row>
    <row r="23" spans="2:38" hidden="1">
      <c r="C23" s="1453">
        <f>YEAR(C26)</f>
        <v>2025</v>
      </c>
      <c r="D23" s="1453">
        <f>MONTH(C26)</f>
        <v>8</v>
      </c>
    </row>
    <row r="24" spans="2:38">
      <c r="B24" s="1458" t="s">
        <v>1986</v>
      </c>
      <c r="C24" s="3490">
        <f>C26</f>
        <v>45870</v>
      </c>
      <c r="D24" s="3452"/>
      <c r="E24" s="3452"/>
      <c r="F24" s="3452"/>
      <c r="G24" s="3452"/>
      <c r="H24" s="3452"/>
      <c r="I24" s="3452"/>
      <c r="J24" s="3452"/>
      <c r="K24" s="3452"/>
      <c r="L24" s="3452"/>
      <c r="M24" s="3452"/>
      <c r="N24" s="3452"/>
      <c r="O24" s="3452"/>
      <c r="P24" s="3452"/>
      <c r="Q24" s="3452"/>
      <c r="R24" s="3452"/>
      <c r="S24" s="3452"/>
      <c r="T24" s="3452"/>
      <c r="U24" s="3452"/>
      <c r="V24" s="3452"/>
      <c r="W24" s="3452"/>
      <c r="X24" s="3452"/>
      <c r="Y24" s="3452"/>
      <c r="Z24" s="3452"/>
      <c r="AA24" s="3452"/>
      <c r="AB24" s="3452"/>
      <c r="AC24" s="3452"/>
      <c r="AD24" s="3452"/>
      <c r="AE24" s="3452"/>
      <c r="AF24" s="3452"/>
      <c r="AG24" s="3452"/>
      <c r="AH24" s="3452"/>
      <c r="AI24" s="3453"/>
    </row>
    <row r="25" spans="2:38" hidden="1">
      <c r="B25" s="1503"/>
      <c r="C25" s="1482">
        <f>DATE($C23,$D23,1)</f>
        <v>45870</v>
      </c>
      <c r="D25" s="1482">
        <f>C25+1</f>
        <v>45871</v>
      </c>
      <c r="E25" s="1482">
        <f t="shared" ref="E25:AG25" si="7">D25+1</f>
        <v>45872</v>
      </c>
      <c r="F25" s="1482">
        <f t="shared" si="7"/>
        <v>45873</v>
      </c>
      <c r="G25" s="1482">
        <f t="shared" si="7"/>
        <v>45874</v>
      </c>
      <c r="H25" s="1482">
        <f t="shared" si="7"/>
        <v>45875</v>
      </c>
      <c r="I25" s="1482">
        <f t="shared" si="7"/>
        <v>45876</v>
      </c>
      <c r="J25" s="1482">
        <f t="shared" si="7"/>
        <v>45877</v>
      </c>
      <c r="K25" s="1482">
        <f t="shared" si="7"/>
        <v>45878</v>
      </c>
      <c r="L25" s="1482">
        <f t="shared" si="7"/>
        <v>45879</v>
      </c>
      <c r="M25" s="1482">
        <f t="shared" si="7"/>
        <v>45880</v>
      </c>
      <c r="N25" s="1482">
        <f t="shared" si="7"/>
        <v>45881</v>
      </c>
      <c r="O25" s="1482">
        <f t="shared" si="7"/>
        <v>45882</v>
      </c>
      <c r="P25" s="1482">
        <f t="shared" si="7"/>
        <v>45883</v>
      </c>
      <c r="Q25" s="1482">
        <f t="shared" si="7"/>
        <v>45884</v>
      </c>
      <c r="R25" s="1482">
        <f t="shared" si="7"/>
        <v>45885</v>
      </c>
      <c r="S25" s="1482">
        <f t="shared" si="7"/>
        <v>45886</v>
      </c>
      <c r="T25" s="1482">
        <f t="shared" si="7"/>
        <v>45887</v>
      </c>
      <c r="U25" s="1482">
        <f t="shared" si="7"/>
        <v>45888</v>
      </c>
      <c r="V25" s="1482">
        <f t="shared" si="7"/>
        <v>45889</v>
      </c>
      <c r="W25" s="1482">
        <f t="shared" si="7"/>
        <v>45890</v>
      </c>
      <c r="X25" s="1482">
        <f t="shared" si="7"/>
        <v>45891</v>
      </c>
      <c r="Y25" s="1482">
        <f t="shared" si="7"/>
        <v>45892</v>
      </c>
      <c r="Z25" s="1482">
        <f t="shared" si="7"/>
        <v>45893</v>
      </c>
      <c r="AA25" s="1482">
        <f t="shared" si="7"/>
        <v>45894</v>
      </c>
      <c r="AB25" s="1482">
        <f t="shared" si="7"/>
        <v>45895</v>
      </c>
      <c r="AC25" s="1482">
        <f t="shared" si="7"/>
        <v>45896</v>
      </c>
      <c r="AD25" s="1482">
        <f t="shared" si="7"/>
        <v>45897</v>
      </c>
      <c r="AE25" s="1482">
        <f t="shared" si="7"/>
        <v>45898</v>
      </c>
      <c r="AF25" s="1482">
        <f t="shared" si="7"/>
        <v>45899</v>
      </c>
      <c r="AG25" s="1482">
        <f t="shared" si="7"/>
        <v>45900</v>
      </c>
      <c r="AH25" s="1504"/>
      <c r="AI25" s="1505"/>
    </row>
    <row r="26" spans="2:38">
      <c r="B26" s="1506" t="s">
        <v>1990</v>
      </c>
      <c r="C26" s="1507">
        <f>IF(EDATE(C9,1)&gt;$G$5,"",EDATE(C9,1))</f>
        <v>45870</v>
      </c>
      <c r="D26" s="1482">
        <f>IF(D25&gt;$G$5,"",IF(C26=EOMONTH(DATE($C23,$D23,1),0),"",IF(C26="","",C26+1)))</f>
        <v>45871</v>
      </c>
      <c r="E26" s="1482">
        <f t="shared" ref="E26:AG26" si="8">IF(E25&gt;$G$5,"",IF(D26=EOMONTH(DATE($C23,$D23,1),0),"",IF(D26="","",D26+1)))</f>
        <v>45872</v>
      </c>
      <c r="F26" s="1482">
        <f t="shared" si="8"/>
        <v>45873</v>
      </c>
      <c r="G26" s="1482">
        <f t="shared" si="8"/>
        <v>45874</v>
      </c>
      <c r="H26" s="1482">
        <f t="shared" si="8"/>
        <v>45875</v>
      </c>
      <c r="I26" s="1482">
        <f t="shared" si="8"/>
        <v>45876</v>
      </c>
      <c r="J26" s="1482">
        <f t="shared" si="8"/>
        <v>45877</v>
      </c>
      <c r="K26" s="1482">
        <f t="shared" si="8"/>
        <v>45878</v>
      </c>
      <c r="L26" s="1482">
        <f t="shared" si="8"/>
        <v>45879</v>
      </c>
      <c r="M26" s="1482">
        <f t="shared" si="8"/>
        <v>45880</v>
      </c>
      <c r="N26" s="1482">
        <f t="shared" si="8"/>
        <v>45881</v>
      </c>
      <c r="O26" s="1482">
        <f t="shared" si="8"/>
        <v>45882</v>
      </c>
      <c r="P26" s="1482">
        <f t="shared" si="8"/>
        <v>45883</v>
      </c>
      <c r="Q26" s="1482">
        <f t="shared" si="8"/>
        <v>45884</v>
      </c>
      <c r="R26" s="1482">
        <f t="shared" si="8"/>
        <v>45885</v>
      </c>
      <c r="S26" s="1482">
        <f t="shared" si="8"/>
        <v>45886</v>
      </c>
      <c r="T26" s="1482">
        <f t="shared" si="8"/>
        <v>45887</v>
      </c>
      <c r="U26" s="1482">
        <f t="shared" si="8"/>
        <v>45888</v>
      </c>
      <c r="V26" s="1482">
        <f t="shared" si="8"/>
        <v>45889</v>
      </c>
      <c r="W26" s="1482">
        <f t="shared" si="8"/>
        <v>45890</v>
      </c>
      <c r="X26" s="1482">
        <f t="shared" si="8"/>
        <v>45891</v>
      </c>
      <c r="Y26" s="1482">
        <f t="shared" si="8"/>
        <v>45892</v>
      </c>
      <c r="Z26" s="1482">
        <f t="shared" si="8"/>
        <v>45893</v>
      </c>
      <c r="AA26" s="1482">
        <f>IF(AA25&gt;$G$5,"",IF(Z26=EOMONTH(DATE($C23,$D23,1),0),"",IF(Z26="","",Z26+1)))</f>
        <v>45894</v>
      </c>
      <c r="AB26" s="1482">
        <f t="shared" si="8"/>
        <v>45895</v>
      </c>
      <c r="AC26" s="1482">
        <f t="shared" si="8"/>
        <v>45896</v>
      </c>
      <c r="AD26" s="1482">
        <f t="shared" si="8"/>
        <v>45897</v>
      </c>
      <c r="AE26" s="1482">
        <f t="shared" si="8"/>
        <v>45898</v>
      </c>
      <c r="AF26" s="1482">
        <f t="shared" si="8"/>
        <v>45899</v>
      </c>
      <c r="AG26" s="1482">
        <f t="shared" si="8"/>
        <v>45900</v>
      </c>
      <c r="AH26" s="1483" t="s">
        <v>2024</v>
      </c>
      <c r="AI26" s="1484">
        <f>+COUNTIFS(C27:AG27,"土",C28:AG28,"")+COUNTIFS(C27:AG27,"日",C28:AG28,"")</f>
        <v>10</v>
      </c>
    </row>
    <row r="27" spans="2:38" s="1486" customFormat="1">
      <c r="B27" s="1508" t="s">
        <v>846</v>
      </c>
      <c r="C27" s="1485" t="str">
        <f>IFERROR(TEXT(WEEKDAY(+C26),"aaa"),"")</f>
        <v>金</v>
      </c>
      <c r="D27" s="1485" t="str">
        <f t="shared" ref="D27:AG27" si="9">IFERROR(TEXT(WEEKDAY(+D26),"aaa"),"")</f>
        <v>土</v>
      </c>
      <c r="E27" s="1485" t="str">
        <f t="shared" si="9"/>
        <v>日</v>
      </c>
      <c r="F27" s="1485" t="str">
        <f t="shared" si="9"/>
        <v>月</v>
      </c>
      <c r="G27" s="1485" t="str">
        <f t="shared" si="9"/>
        <v>火</v>
      </c>
      <c r="H27" s="1485" t="str">
        <f t="shared" si="9"/>
        <v>水</v>
      </c>
      <c r="I27" s="1485" t="str">
        <f t="shared" si="9"/>
        <v>木</v>
      </c>
      <c r="J27" s="1485" t="str">
        <f t="shared" si="9"/>
        <v>金</v>
      </c>
      <c r="K27" s="1485" t="str">
        <f t="shared" si="9"/>
        <v>土</v>
      </c>
      <c r="L27" s="1485" t="str">
        <f t="shared" si="9"/>
        <v>日</v>
      </c>
      <c r="M27" s="1485" t="str">
        <f t="shared" si="9"/>
        <v>月</v>
      </c>
      <c r="N27" s="1485" t="str">
        <f t="shared" si="9"/>
        <v>火</v>
      </c>
      <c r="O27" s="1485" t="str">
        <f t="shared" si="9"/>
        <v>水</v>
      </c>
      <c r="P27" s="1485" t="str">
        <f t="shared" si="9"/>
        <v>木</v>
      </c>
      <c r="Q27" s="1485" t="str">
        <f t="shared" si="9"/>
        <v>金</v>
      </c>
      <c r="R27" s="1485" t="str">
        <f t="shared" si="9"/>
        <v>土</v>
      </c>
      <c r="S27" s="1485" t="str">
        <f t="shared" si="9"/>
        <v>日</v>
      </c>
      <c r="T27" s="1485" t="str">
        <f t="shared" si="9"/>
        <v>月</v>
      </c>
      <c r="U27" s="1485" t="str">
        <f t="shared" si="9"/>
        <v>火</v>
      </c>
      <c r="V27" s="1485" t="str">
        <f t="shared" si="9"/>
        <v>水</v>
      </c>
      <c r="W27" s="1485" t="str">
        <f t="shared" si="9"/>
        <v>木</v>
      </c>
      <c r="X27" s="1485" t="str">
        <f t="shared" si="9"/>
        <v>金</v>
      </c>
      <c r="Y27" s="1485" t="str">
        <f t="shared" si="9"/>
        <v>土</v>
      </c>
      <c r="Z27" s="1485" t="str">
        <f t="shared" si="9"/>
        <v>日</v>
      </c>
      <c r="AA27" s="1485" t="str">
        <f>IFERROR(TEXT(WEEKDAY(+AA26),"aaa"),"")</f>
        <v>月</v>
      </c>
      <c r="AB27" s="1485" t="str">
        <f t="shared" si="9"/>
        <v>火</v>
      </c>
      <c r="AC27" s="1485" t="str">
        <f t="shared" si="9"/>
        <v>水</v>
      </c>
      <c r="AD27" s="1485" t="str">
        <f t="shared" si="9"/>
        <v>木</v>
      </c>
      <c r="AE27" s="1485" t="str">
        <f t="shared" si="9"/>
        <v>金</v>
      </c>
      <c r="AF27" s="1485" t="str">
        <f t="shared" si="9"/>
        <v>土</v>
      </c>
      <c r="AG27" s="1485" t="str">
        <f t="shared" si="9"/>
        <v>日</v>
      </c>
      <c r="AH27" s="1483" t="s">
        <v>2025</v>
      </c>
      <c r="AI27" s="1484">
        <f>+COUNTIF(C28:AG28,"夏休")+COUNTIF(C28:AG28,"冬休")+COUNTIF(C28:AG28,"中止")</f>
        <v>0</v>
      </c>
      <c r="AL27" s="1509"/>
    </row>
    <row r="28" spans="2:38" s="1486" customFormat="1" ht="13.5" customHeight="1">
      <c r="B28" s="3454" t="s">
        <v>1994</v>
      </c>
      <c r="C28" s="3456"/>
      <c r="D28" s="3451"/>
      <c r="E28" s="3451"/>
      <c r="F28" s="3451"/>
      <c r="G28" s="3451"/>
      <c r="H28" s="3451"/>
      <c r="I28" s="3451"/>
      <c r="J28" s="3451"/>
      <c r="K28" s="3451"/>
      <c r="L28" s="3451"/>
      <c r="M28" s="3451"/>
      <c r="N28" s="3451"/>
      <c r="O28" s="3451"/>
      <c r="P28" s="3451"/>
      <c r="Q28" s="3451"/>
      <c r="R28" s="3451"/>
      <c r="S28" s="3451"/>
      <c r="T28" s="3451"/>
      <c r="U28" s="3451"/>
      <c r="V28" s="3451"/>
      <c r="W28" s="3451"/>
      <c r="X28" s="3451"/>
      <c r="Y28" s="3451"/>
      <c r="Z28" s="3451"/>
      <c r="AA28" s="3451"/>
      <c r="AB28" s="3451"/>
      <c r="AC28" s="3451"/>
      <c r="AD28" s="3451"/>
      <c r="AE28" s="3451"/>
      <c r="AF28" s="3451"/>
      <c r="AG28" s="3478"/>
      <c r="AH28" s="1487" t="s">
        <v>847</v>
      </c>
      <c r="AI28" s="1488">
        <f>COUNT(C26:AG26)-AI27</f>
        <v>31</v>
      </c>
      <c r="AL28" s="1509"/>
    </row>
    <row r="29" spans="2:38" s="1486" customFormat="1" ht="13.5" customHeight="1">
      <c r="B29" s="3455"/>
      <c r="C29" s="3456"/>
      <c r="D29" s="3451"/>
      <c r="E29" s="3451"/>
      <c r="F29" s="3451"/>
      <c r="G29" s="3451"/>
      <c r="H29" s="3451"/>
      <c r="I29" s="3451"/>
      <c r="J29" s="3451"/>
      <c r="K29" s="3451"/>
      <c r="L29" s="3451"/>
      <c r="M29" s="3451"/>
      <c r="N29" s="3451"/>
      <c r="O29" s="3451"/>
      <c r="P29" s="3451"/>
      <c r="Q29" s="3451"/>
      <c r="R29" s="3451"/>
      <c r="S29" s="3451"/>
      <c r="T29" s="3451"/>
      <c r="U29" s="3451"/>
      <c r="V29" s="3451"/>
      <c r="W29" s="3451"/>
      <c r="X29" s="3451"/>
      <c r="Y29" s="3451"/>
      <c r="Z29" s="3451"/>
      <c r="AA29" s="3451"/>
      <c r="AB29" s="3451"/>
      <c r="AC29" s="3451"/>
      <c r="AD29" s="3451"/>
      <c r="AE29" s="3451"/>
      <c r="AF29" s="3451"/>
      <c r="AG29" s="3478"/>
      <c r="AH29" s="1487" t="s">
        <v>848</v>
      </c>
      <c r="AI29" s="1488">
        <f>+COUNTIF(C30:AG31,"休")</f>
        <v>9</v>
      </c>
      <c r="AJ29" s="1489" t="str">
        <f>IF(AI30&gt;0.285,"",IF(AI29&lt;AI26,"←計画日数が足りません",""))</f>
        <v/>
      </c>
      <c r="AL29" s="1509"/>
    </row>
    <row r="30" spans="2:38" s="1486" customFormat="1" ht="13.5" customHeight="1">
      <c r="B30" s="3479" t="s">
        <v>841</v>
      </c>
      <c r="C30" s="3493" t="s">
        <v>864</v>
      </c>
      <c r="D30" s="3495"/>
      <c r="E30" s="3491"/>
      <c r="F30" s="3491"/>
      <c r="G30" s="3495"/>
      <c r="H30" s="3477"/>
      <c r="I30" s="3477" t="s">
        <v>864</v>
      </c>
      <c r="J30" s="3477" t="s">
        <v>864</v>
      </c>
      <c r="K30" s="3477"/>
      <c r="L30" s="3491"/>
      <c r="M30" s="3491"/>
      <c r="N30" s="3495"/>
      <c r="O30" s="3477"/>
      <c r="P30" s="3477" t="s">
        <v>864</v>
      </c>
      <c r="Q30" s="3477" t="s">
        <v>864</v>
      </c>
      <c r="R30" s="3477"/>
      <c r="S30" s="3491"/>
      <c r="T30" s="3495"/>
      <c r="U30" s="3495"/>
      <c r="V30" s="3477"/>
      <c r="W30" s="3477" t="s">
        <v>864</v>
      </c>
      <c r="X30" s="3477" t="s">
        <v>864</v>
      </c>
      <c r="Y30" s="3477"/>
      <c r="Z30" s="3481"/>
      <c r="AA30" s="3481"/>
      <c r="AB30" s="3477"/>
      <c r="AC30" s="3477"/>
      <c r="AD30" s="3477" t="s">
        <v>864</v>
      </c>
      <c r="AE30" s="3477" t="s">
        <v>864</v>
      </c>
      <c r="AF30" s="3477"/>
      <c r="AG30" s="3483"/>
      <c r="AH30" s="1487" t="s">
        <v>849</v>
      </c>
      <c r="AI30" s="1490">
        <f>+AI29/AI28</f>
        <v>0.29032258064516131</v>
      </c>
      <c r="AL30" s="1509"/>
    </row>
    <row r="31" spans="2:38" s="1486" customFormat="1">
      <c r="B31" s="3479"/>
      <c r="C31" s="3494"/>
      <c r="D31" s="3496"/>
      <c r="E31" s="3492"/>
      <c r="F31" s="3492"/>
      <c r="G31" s="3496"/>
      <c r="H31" s="3477"/>
      <c r="I31" s="3477"/>
      <c r="J31" s="3477"/>
      <c r="K31" s="3477"/>
      <c r="L31" s="3492"/>
      <c r="M31" s="3492"/>
      <c r="N31" s="3496"/>
      <c r="O31" s="3477"/>
      <c r="P31" s="3477"/>
      <c r="Q31" s="3477"/>
      <c r="R31" s="3477"/>
      <c r="S31" s="3492"/>
      <c r="T31" s="3496"/>
      <c r="U31" s="3496"/>
      <c r="V31" s="3477"/>
      <c r="W31" s="3477"/>
      <c r="X31" s="3477"/>
      <c r="Y31" s="3477"/>
      <c r="Z31" s="3481"/>
      <c r="AA31" s="3481"/>
      <c r="AB31" s="3477"/>
      <c r="AC31" s="3477"/>
      <c r="AD31" s="3477"/>
      <c r="AE31" s="3477"/>
      <c r="AF31" s="3477"/>
      <c r="AG31" s="3483"/>
      <c r="AH31" s="1487" t="s">
        <v>838</v>
      </c>
      <c r="AI31" s="1488">
        <f>+COUNTA(C32:AG33)</f>
        <v>9</v>
      </c>
      <c r="AL31" s="1509"/>
    </row>
    <row r="32" spans="2:38" s="1486" customFormat="1">
      <c r="B32" s="3484" t="s">
        <v>843</v>
      </c>
      <c r="C32" s="3498" t="s">
        <v>864</v>
      </c>
      <c r="D32" s="3491"/>
      <c r="E32" s="3491"/>
      <c r="F32" s="3491"/>
      <c r="G32" s="3491"/>
      <c r="H32" s="3481"/>
      <c r="I32" s="3481" t="s">
        <v>864</v>
      </c>
      <c r="J32" s="3481" t="s">
        <v>864</v>
      </c>
      <c r="K32" s="3481"/>
      <c r="L32" s="3491"/>
      <c r="M32" s="3491"/>
      <c r="N32" s="3491"/>
      <c r="O32" s="3481"/>
      <c r="P32" s="3481" t="s">
        <v>864</v>
      </c>
      <c r="Q32" s="3481" t="s">
        <v>864</v>
      </c>
      <c r="R32" s="3481"/>
      <c r="S32" s="3491"/>
      <c r="T32" s="3491"/>
      <c r="U32" s="3491"/>
      <c r="V32" s="3481"/>
      <c r="W32" s="3481" t="s">
        <v>864</v>
      </c>
      <c r="X32" s="3481" t="s">
        <v>864</v>
      </c>
      <c r="Y32" s="3481"/>
      <c r="Z32" s="3492"/>
      <c r="AA32" s="3492"/>
      <c r="AB32" s="3481"/>
      <c r="AC32" s="3481"/>
      <c r="AD32" s="3481" t="s">
        <v>864</v>
      </c>
      <c r="AE32" s="3481" t="s">
        <v>864</v>
      </c>
      <c r="AF32" s="3481"/>
      <c r="AG32" s="3488"/>
      <c r="AH32" s="1491" t="s">
        <v>850</v>
      </c>
      <c r="AI32" s="1492">
        <f>+AI31/AI28</f>
        <v>0.29032258064516131</v>
      </c>
      <c r="AL32" s="1474">
        <f>+COUNTIF(C30:AG31,"休")</f>
        <v>9</v>
      </c>
    </row>
    <row r="33" spans="2:38" s="1486" customFormat="1">
      <c r="B33" s="3485"/>
      <c r="C33" s="3499"/>
      <c r="D33" s="3497"/>
      <c r="E33" s="3497"/>
      <c r="F33" s="3497"/>
      <c r="G33" s="3497"/>
      <c r="H33" s="3482"/>
      <c r="I33" s="3482"/>
      <c r="J33" s="3482"/>
      <c r="K33" s="3482"/>
      <c r="L33" s="3497"/>
      <c r="M33" s="3497"/>
      <c r="N33" s="3497"/>
      <c r="O33" s="3482"/>
      <c r="P33" s="3482"/>
      <c r="Q33" s="3482"/>
      <c r="R33" s="3482"/>
      <c r="S33" s="3497"/>
      <c r="T33" s="3497"/>
      <c r="U33" s="3497"/>
      <c r="V33" s="3482"/>
      <c r="W33" s="3482"/>
      <c r="X33" s="3482"/>
      <c r="Y33" s="3482"/>
      <c r="Z33" s="3482"/>
      <c r="AA33" s="3482"/>
      <c r="AB33" s="3482"/>
      <c r="AC33" s="3482"/>
      <c r="AD33" s="3482"/>
      <c r="AE33" s="3482"/>
      <c r="AF33" s="3482"/>
      <c r="AG33" s="3489"/>
      <c r="AH33" s="1493" t="s">
        <v>1998</v>
      </c>
      <c r="AI33" s="1494" t="str">
        <f>IF(7&gt;AI28,"対象外",IF(AI31&gt;=AI26,"OK","NG"))</f>
        <v>NG</v>
      </c>
      <c r="AJ33" s="1489" t="str">
        <f>IF(AI33="対象外","←７日間に満たない期間は達成判定の対象外",IF(AI33="NG","←月単位未達成","←月単位達成"))</f>
        <v>←月単位未達成</v>
      </c>
      <c r="AL33" s="1495" t="str">
        <f>IF(7&gt;AI28,"対象外",IF(AL32&gt;=AI26,"OK","NG"))</f>
        <v>NG</v>
      </c>
    </row>
    <row r="34" spans="2:38" hidden="1">
      <c r="B34" s="1496" t="s">
        <v>2165</v>
      </c>
      <c r="C34" s="1497">
        <f t="shared" ref="C34:AG34" si="10">IF(AND(DAY(C26)&gt;=22,DAY(C26)&lt;=28,C27="土"),1,0)</f>
        <v>0</v>
      </c>
      <c r="D34" s="1497">
        <f t="shared" si="10"/>
        <v>0</v>
      </c>
      <c r="E34" s="1497">
        <f t="shared" si="10"/>
        <v>0</v>
      </c>
      <c r="F34" s="1497">
        <f t="shared" si="10"/>
        <v>0</v>
      </c>
      <c r="G34" s="1497">
        <f t="shared" si="10"/>
        <v>0</v>
      </c>
      <c r="H34" s="1497">
        <f t="shared" si="10"/>
        <v>0</v>
      </c>
      <c r="I34" s="1497">
        <f t="shared" si="10"/>
        <v>0</v>
      </c>
      <c r="J34" s="1497">
        <f t="shared" si="10"/>
        <v>0</v>
      </c>
      <c r="K34" s="1497">
        <f t="shared" si="10"/>
        <v>0</v>
      </c>
      <c r="L34" s="1497">
        <f t="shared" si="10"/>
        <v>0</v>
      </c>
      <c r="M34" s="1497">
        <f t="shared" si="10"/>
        <v>0</v>
      </c>
      <c r="N34" s="1497">
        <f t="shared" si="10"/>
        <v>0</v>
      </c>
      <c r="O34" s="1497">
        <f t="shared" si="10"/>
        <v>0</v>
      </c>
      <c r="P34" s="1497">
        <f t="shared" si="10"/>
        <v>0</v>
      </c>
      <c r="Q34" s="1497">
        <f t="shared" si="10"/>
        <v>0</v>
      </c>
      <c r="R34" s="1497">
        <f t="shared" si="10"/>
        <v>0</v>
      </c>
      <c r="S34" s="1497">
        <f t="shared" si="10"/>
        <v>0</v>
      </c>
      <c r="T34" s="1497">
        <f t="shared" si="10"/>
        <v>0</v>
      </c>
      <c r="U34" s="1497">
        <f t="shared" si="10"/>
        <v>0</v>
      </c>
      <c r="V34" s="1497">
        <f t="shared" si="10"/>
        <v>0</v>
      </c>
      <c r="W34" s="1497">
        <f t="shared" si="10"/>
        <v>0</v>
      </c>
      <c r="X34" s="1497">
        <f t="shared" si="10"/>
        <v>0</v>
      </c>
      <c r="Y34" s="1497">
        <f t="shared" si="10"/>
        <v>1</v>
      </c>
      <c r="Z34" s="1497">
        <f t="shared" si="10"/>
        <v>0</v>
      </c>
      <c r="AA34" s="1497">
        <f t="shared" si="10"/>
        <v>0</v>
      </c>
      <c r="AB34" s="1497">
        <f t="shared" si="10"/>
        <v>0</v>
      </c>
      <c r="AC34" s="1497">
        <f t="shared" si="10"/>
        <v>0</v>
      </c>
      <c r="AD34" s="1497">
        <f t="shared" si="10"/>
        <v>0</v>
      </c>
      <c r="AE34" s="1497">
        <f t="shared" si="10"/>
        <v>0</v>
      </c>
      <c r="AF34" s="1497">
        <f t="shared" si="10"/>
        <v>0</v>
      </c>
      <c r="AG34" s="1497">
        <f t="shared" si="10"/>
        <v>0</v>
      </c>
      <c r="AH34" s="1498" t="s">
        <v>2026</v>
      </c>
      <c r="AI34" s="1499">
        <f>_xlfn.AGGREGATE(9,6,C34:AG34)</f>
        <v>1</v>
      </c>
      <c r="AJ34" s="1489"/>
    </row>
    <row r="35" spans="2:38" hidden="1">
      <c r="B35" s="1496" t="s">
        <v>2166</v>
      </c>
      <c r="C35" s="1500">
        <f t="shared" ref="C35:AG35" si="11">IF(AND(DAY(C26)&gt;=22,DAY(C26)&lt;=28,C27="土",OR(C32="休",C32="雨")),1,0)</f>
        <v>0</v>
      </c>
      <c r="D35" s="1500">
        <f t="shared" si="11"/>
        <v>0</v>
      </c>
      <c r="E35" s="1500">
        <f t="shared" si="11"/>
        <v>0</v>
      </c>
      <c r="F35" s="1500">
        <f t="shared" si="11"/>
        <v>0</v>
      </c>
      <c r="G35" s="1500">
        <f t="shared" si="11"/>
        <v>0</v>
      </c>
      <c r="H35" s="1500">
        <f t="shared" si="11"/>
        <v>0</v>
      </c>
      <c r="I35" s="1500">
        <f t="shared" si="11"/>
        <v>0</v>
      </c>
      <c r="J35" s="1500">
        <f t="shared" si="11"/>
        <v>0</v>
      </c>
      <c r="K35" s="1500">
        <f t="shared" si="11"/>
        <v>0</v>
      </c>
      <c r="L35" s="1500">
        <f t="shared" si="11"/>
        <v>0</v>
      </c>
      <c r="M35" s="1500">
        <f t="shared" si="11"/>
        <v>0</v>
      </c>
      <c r="N35" s="1500">
        <f t="shared" si="11"/>
        <v>0</v>
      </c>
      <c r="O35" s="1500">
        <f t="shared" si="11"/>
        <v>0</v>
      </c>
      <c r="P35" s="1500">
        <f t="shared" si="11"/>
        <v>0</v>
      </c>
      <c r="Q35" s="1500">
        <f t="shared" si="11"/>
        <v>0</v>
      </c>
      <c r="R35" s="1500">
        <f t="shared" si="11"/>
        <v>0</v>
      </c>
      <c r="S35" s="1500">
        <f t="shared" si="11"/>
        <v>0</v>
      </c>
      <c r="T35" s="1500">
        <f t="shared" si="11"/>
        <v>0</v>
      </c>
      <c r="U35" s="1500">
        <f t="shared" si="11"/>
        <v>0</v>
      </c>
      <c r="V35" s="1500">
        <f t="shared" si="11"/>
        <v>0</v>
      </c>
      <c r="W35" s="1500">
        <f t="shared" si="11"/>
        <v>0</v>
      </c>
      <c r="X35" s="1500">
        <f t="shared" si="11"/>
        <v>0</v>
      </c>
      <c r="Y35" s="1500">
        <f t="shared" si="11"/>
        <v>0</v>
      </c>
      <c r="Z35" s="1500">
        <f t="shared" si="11"/>
        <v>0</v>
      </c>
      <c r="AA35" s="1500">
        <f t="shared" si="11"/>
        <v>0</v>
      </c>
      <c r="AB35" s="1500">
        <f t="shared" si="11"/>
        <v>0</v>
      </c>
      <c r="AC35" s="1500">
        <f t="shared" si="11"/>
        <v>0</v>
      </c>
      <c r="AD35" s="1500">
        <f t="shared" si="11"/>
        <v>0</v>
      </c>
      <c r="AE35" s="1500">
        <f t="shared" si="11"/>
        <v>0</v>
      </c>
      <c r="AF35" s="1500">
        <f t="shared" si="11"/>
        <v>0</v>
      </c>
      <c r="AG35" s="1500">
        <f t="shared" si="11"/>
        <v>0</v>
      </c>
      <c r="AH35" s="1501" t="s">
        <v>2027</v>
      </c>
      <c r="AI35" s="1499">
        <f>_xlfn.AGGREGATE(9,6,C35:AG35)</f>
        <v>0</v>
      </c>
      <c r="AJ35" s="1489"/>
    </row>
    <row r="36" spans="2:38" hidden="1">
      <c r="B36" s="1496" t="s">
        <v>2167</v>
      </c>
      <c r="C36" s="1497">
        <f>IF(AND(DAY(C26)&gt;=8,DAY(C26)&lt;=14,C27="土"),1,0)</f>
        <v>0</v>
      </c>
      <c r="D36" s="1497">
        <f>IF(AND(DAY(D26)&gt;=8,DAY(D26)&lt;=14,D27="土"),1,0)</f>
        <v>0</v>
      </c>
      <c r="E36" s="1497">
        <f t="shared" ref="E36:AG36" si="12">IF(AND(DAY(E26)&gt;=8,DAY(E26)&lt;=14,E27="土"),1,0)</f>
        <v>0</v>
      </c>
      <c r="F36" s="1497">
        <f t="shared" si="12"/>
        <v>0</v>
      </c>
      <c r="G36" s="1497">
        <f t="shared" si="12"/>
        <v>0</v>
      </c>
      <c r="H36" s="1497">
        <f t="shared" si="12"/>
        <v>0</v>
      </c>
      <c r="I36" s="1497">
        <f t="shared" si="12"/>
        <v>0</v>
      </c>
      <c r="J36" s="1497">
        <f t="shared" si="12"/>
        <v>0</v>
      </c>
      <c r="K36" s="1497">
        <f t="shared" si="12"/>
        <v>1</v>
      </c>
      <c r="L36" s="1497">
        <f t="shared" si="12"/>
        <v>0</v>
      </c>
      <c r="M36" s="1497">
        <f t="shared" si="12"/>
        <v>0</v>
      </c>
      <c r="N36" s="1497">
        <f t="shared" si="12"/>
        <v>0</v>
      </c>
      <c r="O36" s="1497">
        <f t="shared" si="12"/>
        <v>0</v>
      </c>
      <c r="P36" s="1497">
        <f t="shared" si="12"/>
        <v>0</v>
      </c>
      <c r="Q36" s="1497">
        <f t="shared" si="12"/>
        <v>0</v>
      </c>
      <c r="R36" s="1497">
        <f t="shared" si="12"/>
        <v>0</v>
      </c>
      <c r="S36" s="1497">
        <f t="shared" si="12"/>
        <v>0</v>
      </c>
      <c r="T36" s="1497">
        <f t="shared" si="12"/>
        <v>0</v>
      </c>
      <c r="U36" s="1497">
        <f t="shared" si="12"/>
        <v>0</v>
      </c>
      <c r="V36" s="1497">
        <f t="shared" si="12"/>
        <v>0</v>
      </c>
      <c r="W36" s="1497">
        <f t="shared" si="12"/>
        <v>0</v>
      </c>
      <c r="X36" s="1497">
        <f t="shared" si="12"/>
        <v>0</v>
      </c>
      <c r="Y36" s="1497">
        <f t="shared" si="12"/>
        <v>0</v>
      </c>
      <c r="Z36" s="1497">
        <f t="shared" si="12"/>
        <v>0</v>
      </c>
      <c r="AA36" s="1497">
        <f t="shared" si="12"/>
        <v>0</v>
      </c>
      <c r="AB36" s="1497">
        <f t="shared" si="12"/>
        <v>0</v>
      </c>
      <c r="AC36" s="1497">
        <f t="shared" si="12"/>
        <v>0</v>
      </c>
      <c r="AD36" s="1497">
        <f t="shared" si="12"/>
        <v>0</v>
      </c>
      <c r="AE36" s="1497">
        <f t="shared" si="12"/>
        <v>0</v>
      </c>
      <c r="AF36" s="1497">
        <f t="shared" si="12"/>
        <v>0</v>
      </c>
      <c r="AG36" s="1497">
        <f t="shared" si="12"/>
        <v>0</v>
      </c>
      <c r="AH36" s="1498" t="s">
        <v>2026</v>
      </c>
      <c r="AI36" s="1499">
        <f>_xlfn.AGGREGATE(9,6,C36:AG36)</f>
        <v>1</v>
      </c>
      <c r="AJ36" s="1489"/>
    </row>
    <row r="37" spans="2:38" hidden="1">
      <c r="B37" s="1496" t="s">
        <v>2168</v>
      </c>
      <c r="C37" s="1500">
        <f>IF(AND(DAY(C26)&gt;=8,DAY(C26)&lt;=14,C27="土",OR(C32="休",C32="雨")),1,0)</f>
        <v>0</v>
      </c>
      <c r="D37" s="1500">
        <f>IF(AND(DAY(D26)&gt;=8,DAY(D26)&lt;=14,D27="土",OR(D32="休",D32="雨")),1,0)</f>
        <v>0</v>
      </c>
      <c r="E37" s="1500">
        <f t="shared" ref="E37:AG37" si="13">IF(AND(DAY(E26)&gt;=8,DAY(E26)&lt;=14,E27="土",OR(E32="休",E32="雨")),1,0)</f>
        <v>0</v>
      </c>
      <c r="F37" s="1500">
        <f t="shared" si="13"/>
        <v>0</v>
      </c>
      <c r="G37" s="1500">
        <f t="shared" si="13"/>
        <v>0</v>
      </c>
      <c r="H37" s="1500">
        <f t="shared" si="13"/>
        <v>0</v>
      </c>
      <c r="I37" s="1500">
        <f t="shared" si="13"/>
        <v>0</v>
      </c>
      <c r="J37" s="1500">
        <f t="shared" si="13"/>
        <v>0</v>
      </c>
      <c r="K37" s="1500">
        <f t="shared" si="13"/>
        <v>0</v>
      </c>
      <c r="L37" s="1500">
        <f t="shared" si="13"/>
        <v>0</v>
      </c>
      <c r="M37" s="1500">
        <f t="shared" si="13"/>
        <v>0</v>
      </c>
      <c r="N37" s="1500">
        <f t="shared" si="13"/>
        <v>0</v>
      </c>
      <c r="O37" s="1500">
        <f t="shared" si="13"/>
        <v>0</v>
      </c>
      <c r="P37" s="1500">
        <f t="shared" si="13"/>
        <v>0</v>
      </c>
      <c r="Q37" s="1500">
        <f t="shared" si="13"/>
        <v>0</v>
      </c>
      <c r="R37" s="1500">
        <f t="shared" si="13"/>
        <v>0</v>
      </c>
      <c r="S37" s="1500">
        <f t="shared" si="13"/>
        <v>0</v>
      </c>
      <c r="T37" s="1500">
        <f t="shared" si="13"/>
        <v>0</v>
      </c>
      <c r="U37" s="1500">
        <f t="shared" si="13"/>
        <v>0</v>
      </c>
      <c r="V37" s="1500">
        <f t="shared" si="13"/>
        <v>0</v>
      </c>
      <c r="W37" s="1500">
        <f t="shared" si="13"/>
        <v>0</v>
      </c>
      <c r="X37" s="1500">
        <f t="shared" si="13"/>
        <v>0</v>
      </c>
      <c r="Y37" s="1500">
        <f t="shared" si="13"/>
        <v>0</v>
      </c>
      <c r="Z37" s="1500">
        <f t="shared" si="13"/>
        <v>0</v>
      </c>
      <c r="AA37" s="1500">
        <f t="shared" si="13"/>
        <v>0</v>
      </c>
      <c r="AB37" s="1500">
        <f t="shared" si="13"/>
        <v>0</v>
      </c>
      <c r="AC37" s="1500">
        <f t="shared" si="13"/>
        <v>0</v>
      </c>
      <c r="AD37" s="1500">
        <f t="shared" si="13"/>
        <v>0</v>
      </c>
      <c r="AE37" s="1500">
        <f t="shared" si="13"/>
        <v>0</v>
      </c>
      <c r="AF37" s="1500">
        <f t="shared" si="13"/>
        <v>0</v>
      </c>
      <c r="AG37" s="1500">
        <f t="shared" si="13"/>
        <v>0</v>
      </c>
      <c r="AH37" s="1501" t="s">
        <v>2027</v>
      </c>
      <c r="AI37" s="1499">
        <f>_xlfn.AGGREGATE(9,6,C37:AG37)</f>
        <v>0</v>
      </c>
      <c r="AJ37" s="1489"/>
    </row>
    <row r="38" spans="2:38">
      <c r="C38" s="1502"/>
      <c r="D38" s="1502"/>
      <c r="E38" s="1502"/>
      <c r="F38" s="1502"/>
      <c r="G38" s="1502"/>
      <c r="H38" s="1502"/>
      <c r="I38" s="1502"/>
      <c r="J38" s="1502"/>
      <c r="K38" s="1502"/>
      <c r="L38" s="1502"/>
      <c r="M38" s="1502"/>
      <c r="N38" s="1502"/>
      <c r="O38" s="1502"/>
      <c r="P38" s="1502"/>
      <c r="Q38" s="1502"/>
      <c r="R38" s="1502"/>
      <c r="S38" s="1502"/>
      <c r="T38" s="1502"/>
      <c r="U38" s="1502"/>
      <c r="V38" s="1502"/>
      <c r="W38" s="1502"/>
      <c r="X38" s="1502"/>
      <c r="Y38" s="1502"/>
      <c r="Z38" s="1502"/>
      <c r="AA38" s="1502"/>
      <c r="AB38" s="1502"/>
      <c r="AC38" s="1502"/>
      <c r="AD38" s="1502"/>
      <c r="AE38" s="1502"/>
      <c r="AF38" s="1502"/>
      <c r="AG38" s="1502"/>
    </row>
    <row r="39" spans="2:38" hidden="1">
      <c r="C39" s="1453">
        <f>YEAR(C42)</f>
        <v>2025</v>
      </c>
      <c r="D39" s="1453">
        <f>MONTH(C42)</f>
        <v>9</v>
      </c>
    </row>
    <row r="40" spans="2:38">
      <c r="B40" s="1458" t="s">
        <v>1986</v>
      </c>
      <c r="C40" s="3490">
        <f>C42</f>
        <v>45901</v>
      </c>
      <c r="D40" s="3452"/>
      <c r="E40" s="3452"/>
      <c r="F40" s="3452"/>
      <c r="G40" s="3452"/>
      <c r="H40" s="3452"/>
      <c r="I40" s="3452"/>
      <c r="J40" s="3452"/>
      <c r="K40" s="3452"/>
      <c r="L40" s="3452"/>
      <c r="M40" s="3452"/>
      <c r="N40" s="3452"/>
      <c r="O40" s="3452"/>
      <c r="P40" s="3452"/>
      <c r="Q40" s="3452"/>
      <c r="R40" s="3452"/>
      <c r="S40" s="3452"/>
      <c r="T40" s="3452"/>
      <c r="U40" s="3452"/>
      <c r="V40" s="3452"/>
      <c r="W40" s="3452"/>
      <c r="X40" s="3452"/>
      <c r="Y40" s="3452"/>
      <c r="Z40" s="3452"/>
      <c r="AA40" s="3452"/>
      <c r="AB40" s="3452"/>
      <c r="AC40" s="3452"/>
      <c r="AD40" s="3452"/>
      <c r="AE40" s="3452"/>
      <c r="AF40" s="3452"/>
      <c r="AG40" s="3452"/>
      <c r="AH40" s="3452"/>
      <c r="AI40" s="3453"/>
    </row>
    <row r="41" spans="2:38" hidden="1">
      <c r="B41" s="1503"/>
      <c r="C41" s="1482">
        <f>DATE($C39,$D39,1)</f>
        <v>45901</v>
      </c>
      <c r="D41" s="1482">
        <f t="shared" ref="D41:AG41" si="14">C41+1</f>
        <v>45902</v>
      </c>
      <c r="E41" s="1482">
        <f t="shared" si="14"/>
        <v>45903</v>
      </c>
      <c r="F41" s="1482">
        <f t="shared" si="14"/>
        <v>45904</v>
      </c>
      <c r="G41" s="1482">
        <f t="shared" si="14"/>
        <v>45905</v>
      </c>
      <c r="H41" s="1482">
        <f t="shared" si="14"/>
        <v>45906</v>
      </c>
      <c r="I41" s="1482">
        <f t="shared" si="14"/>
        <v>45907</v>
      </c>
      <c r="J41" s="1482">
        <f t="shared" si="14"/>
        <v>45908</v>
      </c>
      <c r="K41" s="1482">
        <f t="shared" si="14"/>
        <v>45909</v>
      </c>
      <c r="L41" s="1482">
        <f t="shared" si="14"/>
        <v>45910</v>
      </c>
      <c r="M41" s="1482">
        <f t="shared" si="14"/>
        <v>45911</v>
      </c>
      <c r="N41" s="1482">
        <f t="shared" si="14"/>
        <v>45912</v>
      </c>
      <c r="O41" s="1482">
        <f t="shared" si="14"/>
        <v>45913</v>
      </c>
      <c r="P41" s="1482">
        <f t="shared" si="14"/>
        <v>45914</v>
      </c>
      <c r="Q41" s="1482">
        <f t="shared" si="14"/>
        <v>45915</v>
      </c>
      <c r="R41" s="1482">
        <f t="shared" si="14"/>
        <v>45916</v>
      </c>
      <c r="S41" s="1482">
        <f t="shared" si="14"/>
        <v>45917</v>
      </c>
      <c r="T41" s="1482">
        <f t="shared" si="14"/>
        <v>45918</v>
      </c>
      <c r="U41" s="1482">
        <f t="shared" si="14"/>
        <v>45919</v>
      </c>
      <c r="V41" s="1482">
        <f t="shared" si="14"/>
        <v>45920</v>
      </c>
      <c r="W41" s="1482">
        <f t="shared" si="14"/>
        <v>45921</v>
      </c>
      <c r="X41" s="1482">
        <f t="shared" si="14"/>
        <v>45922</v>
      </c>
      <c r="Y41" s="1482">
        <f t="shared" si="14"/>
        <v>45923</v>
      </c>
      <c r="Z41" s="1482">
        <f t="shared" si="14"/>
        <v>45924</v>
      </c>
      <c r="AA41" s="1482">
        <f t="shared" si="14"/>
        <v>45925</v>
      </c>
      <c r="AB41" s="1482">
        <f t="shared" si="14"/>
        <v>45926</v>
      </c>
      <c r="AC41" s="1482">
        <f t="shared" si="14"/>
        <v>45927</v>
      </c>
      <c r="AD41" s="1482">
        <f t="shared" si="14"/>
        <v>45928</v>
      </c>
      <c r="AE41" s="1482">
        <f t="shared" si="14"/>
        <v>45929</v>
      </c>
      <c r="AF41" s="1482">
        <f t="shared" si="14"/>
        <v>45930</v>
      </c>
      <c r="AG41" s="1482">
        <f t="shared" si="14"/>
        <v>45931</v>
      </c>
      <c r="AH41" s="1504"/>
      <c r="AI41" s="1505"/>
    </row>
    <row r="42" spans="2:38">
      <c r="B42" s="1506" t="s">
        <v>1990</v>
      </c>
      <c r="C42" s="1507">
        <f>IF(EDATE(C25,1)&gt;$G$5,"",EDATE(C25,1))</f>
        <v>45901</v>
      </c>
      <c r="D42" s="1482">
        <f t="shared" ref="D42:AG42" si="15">IF(D41&gt;$G$5,"",IF(C42=EOMONTH(DATE($C39,$D39,1),0),"",IF(C42="","",C42+1)))</f>
        <v>45902</v>
      </c>
      <c r="E42" s="1482">
        <f t="shared" si="15"/>
        <v>45903</v>
      </c>
      <c r="F42" s="1482">
        <f t="shared" si="15"/>
        <v>45904</v>
      </c>
      <c r="G42" s="1482">
        <f t="shared" si="15"/>
        <v>45905</v>
      </c>
      <c r="H42" s="1482">
        <f t="shared" si="15"/>
        <v>45906</v>
      </c>
      <c r="I42" s="1482">
        <f t="shared" si="15"/>
        <v>45907</v>
      </c>
      <c r="J42" s="1482">
        <f t="shared" si="15"/>
        <v>45908</v>
      </c>
      <c r="K42" s="1482">
        <f t="shared" si="15"/>
        <v>45909</v>
      </c>
      <c r="L42" s="1482">
        <f t="shared" si="15"/>
        <v>45910</v>
      </c>
      <c r="M42" s="1482">
        <f t="shared" si="15"/>
        <v>45911</v>
      </c>
      <c r="N42" s="1482">
        <f t="shared" si="15"/>
        <v>45912</v>
      </c>
      <c r="O42" s="1482">
        <f t="shared" si="15"/>
        <v>45913</v>
      </c>
      <c r="P42" s="1482">
        <f t="shared" si="15"/>
        <v>45914</v>
      </c>
      <c r="Q42" s="1482">
        <f t="shared" si="15"/>
        <v>45915</v>
      </c>
      <c r="R42" s="1482">
        <f t="shared" si="15"/>
        <v>45916</v>
      </c>
      <c r="S42" s="1482">
        <f t="shared" si="15"/>
        <v>45917</v>
      </c>
      <c r="T42" s="1482">
        <f t="shared" si="15"/>
        <v>45918</v>
      </c>
      <c r="U42" s="1482">
        <f t="shared" si="15"/>
        <v>45919</v>
      </c>
      <c r="V42" s="1482">
        <f t="shared" si="15"/>
        <v>45920</v>
      </c>
      <c r="W42" s="1482">
        <f t="shared" si="15"/>
        <v>45921</v>
      </c>
      <c r="X42" s="1482">
        <f t="shared" si="15"/>
        <v>45922</v>
      </c>
      <c r="Y42" s="1482">
        <f t="shared" si="15"/>
        <v>45923</v>
      </c>
      <c r="Z42" s="1482">
        <f t="shared" si="15"/>
        <v>45924</v>
      </c>
      <c r="AA42" s="1482">
        <f t="shared" si="15"/>
        <v>45925</v>
      </c>
      <c r="AB42" s="1482">
        <f t="shared" si="15"/>
        <v>45926</v>
      </c>
      <c r="AC42" s="1482">
        <f t="shared" si="15"/>
        <v>45927</v>
      </c>
      <c r="AD42" s="1482">
        <f t="shared" si="15"/>
        <v>45928</v>
      </c>
      <c r="AE42" s="1482">
        <f t="shared" si="15"/>
        <v>45929</v>
      </c>
      <c r="AF42" s="1482">
        <f t="shared" si="15"/>
        <v>45930</v>
      </c>
      <c r="AG42" s="1482" t="str">
        <f t="shared" si="15"/>
        <v/>
      </c>
      <c r="AH42" s="1483" t="s">
        <v>2024</v>
      </c>
      <c r="AI42" s="1484">
        <f>+COUNTIFS(C43:AG43,"土",C44:AG44,"")+COUNTIFS(C43:AG43,"日",C44:AG44,"")</f>
        <v>8</v>
      </c>
    </row>
    <row r="43" spans="2:38" s="1486" customFormat="1">
      <c r="B43" s="1508" t="s">
        <v>846</v>
      </c>
      <c r="C43" s="1485" t="str">
        <f>IFERROR(TEXT(WEEKDAY(+C42),"aaa"),"")</f>
        <v>月</v>
      </c>
      <c r="D43" s="1485" t="str">
        <f t="shared" ref="D43:AG43" si="16">IFERROR(TEXT(WEEKDAY(+D42),"aaa"),"")</f>
        <v>火</v>
      </c>
      <c r="E43" s="1485" t="str">
        <f t="shared" si="16"/>
        <v>水</v>
      </c>
      <c r="F43" s="1485" t="str">
        <f t="shared" si="16"/>
        <v>木</v>
      </c>
      <c r="G43" s="1485" t="str">
        <f t="shared" si="16"/>
        <v>金</v>
      </c>
      <c r="H43" s="1485" t="str">
        <f t="shared" si="16"/>
        <v>土</v>
      </c>
      <c r="I43" s="1485" t="str">
        <f t="shared" si="16"/>
        <v>日</v>
      </c>
      <c r="J43" s="1485" t="str">
        <f t="shared" si="16"/>
        <v>月</v>
      </c>
      <c r="K43" s="1485" t="str">
        <f t="shared" si="16"/>
        <v>火</v>
      </c>
      <c r="L43" s="1485" t="str">
        <f t="shared" si="16"/>
        <v>水</v>
      </c>
      <c r="M43" s="1485" t="str">
        <f t="shared" si="16"/>
        <v>木</v>
      </c>
      <c r="N43" s="1485" t="str">
        <f t="shared" si="16"/>
        <v>金</v>
      </c>
      <c r="O43" s="1485" t="str">
        <f t="shared" si="16"/>
        <v>土</v>
      </c>
      <c r="P43" s="1485" t="str">
        <f t="shared" si="16"/>
        <v>日</v>
      </c>
      <c r="Q43" s="1485" t="str">
        <f t="shared" si="16"/>
        <v>月</v>
      </c>
      <c r="R43" s="1485" t="str">
        <f t="shared" si="16"/>
        <v>火</v>
      </c>
      <c r="S43" s="1485" t="str">
        <f t="shared" si="16"/>
        <v>水</v>
      </c>
      <c r="T43" s="1485" t="str">
        <f t="shared" si="16"/>
        <v>木</v>
      </c>
      <c r="U43" s="1485" t="str">
        <f t="shared" si="16"/>
        <v>金</v>
      </c>
      <c r="V43" s="1485" t="str">
        <f t="shared" si="16"/>
        <v>土</v>
      </c>
      <c r="W43" s="1485" t="str">
        <f t="shared" si="16"/>
        <v>日</v>
      </c>
      <c r="X43" s="1485" t="str">
        <f t="shared" si="16"/>
        <v>月</v>
      </c>
      <c r="Y43" s="1485" t="str">
        <f t="shared" si="16"/>
        <v>火</v>
      </c>
      <c r="Z43" s="1485" t="str">
        <f t="shared" si="16"/>
        <v>水</v>
      </c>
      <c r="AA43" s="1485" t="str">
        <f t="shared" si="16"/>
        <v>木</v>
      </c>
      <c r="AB43" s="1485" t="str">
        <f t="shared" si="16"/>
        <v>金</v>
      </c>
      <c r="AC43" s="1485" t="str">
        <f t="shared" si="16"/>
        <v>土</v>
      </c>
      <c r="AD43" s="1485" t="str">
        <f t="shared" si="16"/>
        <v>日</v>
      </c>
      <c r="AE43" s="1485" t="str">
        <f t="shared" si="16"/>
        <v>月</v>
      </c>
      <c r="AF43" s="1485" t="str">
        <f t="shared" si="16"/>
        <v>火</v>
      </c>
      <c r="AG43" s="1485" t="str">
        <f t="shared" si="16"/>
        <v/>
      </c>
      <c r="AH43" s="1483" t="s">
        <v>2025</v>
      </c>
      <c r="AI43" s="1484">
        <f>+COUNTIF(C44:AG44,"夏休")+COUNTIF(C44:AG44,"冬休")+COUNTIF(C44:AG44,"中止")</f>
        <v>0</v>
      </c>
      <c r="AL43" s="1509"/>
    </row>
    <row r="44" spans="2:38" s="1486" customFormat="1" ht="13.5" customHeight="1">
      <c r="B44" s="3454" t="s">
        <v>1994</v>
      </c>
      <c r="C44" s="3456"/>
      <c r="D44" s="3451"/>
      <c r="E44" s="3451"/>
      <c r="F44" s="3451"/>
      <c r="G44" s="3451"/>
      <c r="H44" s="3451"/>
      <c r="I44" s="3451"/>
      <c r="J44" s="3451"/>
      <c r="K44" s="3451"/>
      <c r="L44" s="3451"/>
      <c r="M44" s="3451"/>
      <c r="N44" s="3451"/>
      <c r="O44" s="3451"/>
      <c r="P44" s="3451"/>
      <c r="Q44" s="3451"/>
      <c r="R44" s="3451"/>
      <c r="S44" s="3451"/>
      <c r="T44" s="3451"/>
      <c r="U44" s="3451"/>
      <c r="V44" s="3451"/>
      <c r="W44" s="3451"/>
      <c r="X44" s="3451"/>
      <c r="Y44" s="3451"/>
      <c r="Z44" s="3451"/>
      <c r="AA44" s="3451"/>
      <c r="AB44" s="3451"/>
      <c r="AC44" s="3451"/>
      <c r="AD44" s="3451"/>
      <c r="AE44" s="3451"/>
      <c r="AF44" s="3451"/>
      <c r="AG44" s="3478"/>
      <c r="AH44" s="1487" t="s">
        <v>847</v>
      </c>
      <c r="AI44" s="1488">
        <f>COUNT(C42:AG42)-AI43</f>
        <v>30</v>
      </c>
      <c r="AL44" s="1509"/>
    </row>
    <row r="45" spans="2:38" s="1486" customFormat="1" ht="13.5" customHeight="1">
      <c r="B45" s="3455"/>
      <c r="C45" s="3456"/>
      <c r="D45" s="3451"/>
      <c r="E45" s="3451"/>
      <c r="F45" s="3451"/>
      <c r="G45" s="3451"/>
      <c r="H45" s="3451"/>
      <c r="I45" s="3451"/>
      <c r="J45" s="3451"/>
      <c r="K45" s="3451"/>
      <c r="L45" s="3451"/>
      <c r="M45" s="3451"/>
      <c r="N45" s="3451"/>
      <c r="O45" s="3451"/>
      <c r="P45" s="3451"/>
      <c r="Q45" s="3451"/>
      <c r="R45" s="3451"/>
      <c r="S45" s="3451"/>
      <c r="T45" s="3451"/>
      <c r="U45" s="3451"/>
      <c r="V45" s="3451"/>
      <c r="W45" s="3451"/>
      <c r="X45" s="3451"/>
      <c r="Y45" s="3451"/>
      <c r="Z45" s="3451"/>
      <c r="AA45" s="3451"/>
      <c r="AB45" s="3451"/>
      <c r="AC45" s="3451"/>
      <c r="AD45" s="3451"/>
      <c r="AE45" s="3451"/>
      <c r="AF45" s="3451"/>
      <c r="AG45" s="3478"/>
      <c r="AH45" s="1487" t="s">
        <v>848</v>
      </c>
      <c r="AI45" s="1488">
        <f>+COUNTIF(C46:AG47,"休")</f>
        <v>8</v>
      </c>
      <c r="AJ45" s="1489" t="str">
        <f>IF(AI46&gt;0.285,"",IF(AI45&lt;AI42,"←計画日数が足りません",""))</f>
        <v/>
      </c>
      <c r="AL45" s="1509"/>
    </row>
    <row r="46" spans="2:38" s="1486" customFormat="1" ht="13.5" customHeight="1">
      <c r="B46" s="3479" t="s">
        <v>841</v>
      </c>
      <c r="C46" s="3480"/>
      <c r="D46" s="3477"/>
      <c r="E46" s="3477"/>
      <c r="F46" s="3477"/>
      <c r="G46" s="3477" t="s">
        <v>864</v>
      </c>
      <c r="H46" s="3477" t="s">
        <v>864</v>
      </c>
      <c r="I46" s="3477"/>
      <c r="J46" s="3481"/>
      <c r="K46" s="3477"/>
      <c r="L46" s="3477"/>
      <c r="M46" s="3477"/>
      <c r="N46" s="3477" t="s">
        <v>864</v>
      </c>
      <c r="O46" s="3477" t="s">
        <v>864</v>
      </c>
      <c r="P46" s="3477"/>
      <c r="Q46" s="3481"/>
      <c r="R46" s="3477"/>
      <c r="S46" s="3477"/>
      <c r="T46" s="3477"/>
      <c r="U46" s="3477" t="s">
        <v>864</v>
      </c>
      <c r="V46" s="3477" t="s">
        <v>864</v>
      </c>
      <c r="W46" s="3477"/>
      <c r="X46" s="3481"/>
      <c r="Y46" s="3477"/>
      <c r="Z46" s="3477"/>
      <c r="AA46" s="3477"/>
      <c r="AB46" s="3477" t="s">
        <v>864</v>
      </c>
      <c r="AC46" s="3477" t="s">
        <v>864</v>
      </c>
      <c r="AD46" s="3477"/>
      <c r="AE46" s="3481"/>
      <c r="AF46" s="3477"/>
      <c r="AG46" s="3483"/>
      <c r="AH46" s="1487" t="s">
        <v>849</v>
      </c>
      <c r="AI46" s="1490">
        <f>+AI45/AI44</f>
        <v>0.26666666666666666</v>
      </c>
      <c r="AL46" s="1509"/>
    </row>
    <row r="47" spans="2:38" s="1486" customFormat="1">
      <c r="B47" s="3479"/>
      <c r="C47" s="3480"/>
      <c r="D47" s="3477"/>
      <c r="E47" s="3477"/>
      <c r="F47" s="3477"/>
      <c r="G47" s="3477"/>
      <c r="H47" s="3477"/>
      <c r="I47" s="3477"/>
      <c r="J47" s="3481"/>
      <c r="K47" s="3477"/>
      <c r="L47" s="3477"/>
      <c r="M47" s="3477"/>
      <c r="N47" s="3477"/>
      <c r="O47" s="3477"/>
      <c r="P47" s="3477"/>
      <c r="Q47" s="3481"/>
      <c r="R47" s="3477"/>
      <c r="S47" s="3477"/>
      <c r="T47" s="3477"/>
      <c r="U47" s="3477"/>
      <c r="V47" s="3477"/>
      <c r="W47" s="3477"/>
      <c r="X47" s="3481"/>
      <c r="Y47" s="3477"/>
      <c r="Z47" s="3477"/>
      <c r="AA47" s="3477"/>
      <c r="AB47" s="3477"/>
      <c r="AC47" s="3477"/>
      <c r="AD47" s="3477"/>
      <c r="AE47" s="3481"/>
      <c r="AF47" s="3477"/>
      <c r="AG47" s="3483"/>
      <c r="AH47" s="1487" t="s">
        <v>838</v>
      </c>
      <c r="AI47" s="1488">
        <f>+COUNTA(C48:AG49)</f>
        <v>8</v>
      </c>
      <c r="AL47" s="1509"/>
    </row>
    <row r="48" spans="2:38" s="1486" customFormat="1">
      <c r="B48" s="3484" t="s">
        <v>843</v>
      </c>
      <c r="C48" s="3486"/>
      <c r="D48" s="3481"/>
      <c r="E48" s="3481"/>
      <c r="F48" s="3481"/>
      <c r="G48" s="3481" t="s">
        <v>864</v>
      </c>
      <c r="H48" s="3481" t="s">
        <v>864</v>
      </c>
      <c r="I48" s="3481"/>
      <c r="J48" s="3492"/>
      <c r="K48" s="3481"/>
      <c r="L48" s="3481"/>
      <c r="M48" s="3481"/>
      <c r="N48" s="3481" t="s">
        <v>864</v>
      </c>
      <c r="O48" s="3481" t="s">
        <v>864</v>
      </c>
      <c r="P48" s="3481"/>
      <c r="Q48" s="3492"/>
      <c r="R48" s="3481"/>
      <c r="S48" s="3481"/>
      <c r="T48" s="3481" t="s">
        <v>887</v>
      </c>
      <c r="U48" s="3481" t="s">
        <v>864</v>
      </c>
      <c r="V48" s="3481"/>
      <c r="W48" s="3481"/>
      <c r="X48" s="3492"/>
      <c r="Y48" s="3481"/>
      <c r="Z48" s="3481"/>
      <c r="AA48" s="3481"/>
      <c r="AB48" s="3481" t="s">
        <v>864</v>
      </c>
      <c r="AC48" s="3481" t="s">
        <v>864</v>
      </c>
      <c r="AD48" s="3481"/>
      <c r="AE48" s="3492"/>
      <c r="AF48" s="3481"/>
      <c r="AG48" s="3488"/>
      <c r="AH48" s="1491" t="s">
        <v>850</v>
      </c>
      <c r="AI48" s="1492">
        <f>+AI47/AI44</f>
        <v>0.26666666666666666</v>
      </c>
      <c r="AL48" s="1474">
        <f>+COUNTIF(C46:AG47,"休")</f>
        <v>8</v>
      </c>
    </row>
    <row r="49" spans="2:38" s="1486" customFormat="1">
      <c r="B49" s="3485"/>
      <c r="C49" s="3487"/>
      <c r="D49" s="3482"/>
      <c r="E49" s="3482"/>
      <c r="F49" s="3482"/>
      <c r="G49" s="3482"/>
      <c r="H49" s="3482"/>
      <c r="I49" s="3482"/>
      <c r="J49" s="3482"/>
      <c r="K49" s="3482"/>
      <c r="L49" s="3482"/>
      <c r="M49" s="3482"/>
      <c r="N49" s="3482"/>
      <c r="O49" s="3482"/>
      <c r="P49" s="3482"/>
      <c r="Q49" s="3482"/>
      <c r="R49" s="3482"/>
      <c r="S49" s="3482"/>
      <c r="T49" s="3482"/>
      <c r="U49" s="3482"/>
      <c r="V49" s="3482"/>
      <c r="W49" s="3482"/>
      <c r="X49" s="3482"/>
      <c r="Y49" s="3482"/>
      <c r="Z49" s="3482"/>
      <c r="AA49" s="3482"/>
      <c r="AB49" s="3482"/>
      <c r="AC49" s="3482"/>
      <c r="AD49" s="3482"/>
      <c r="AE49" s="3482"/>
      <c r="AF49" s="3482"/>
      <c r="AG49" s="3489"/>
      <c r="AH49" s="1493" t="s">
        <v>1998</v>
      </c>
      <c r="AI49" s="1494" t="str">
        <f>IF(7&gt;AI44,"対象外",IF(AI47&gt;=AI42,"OK","NG"))</f>
        <v>OK</v>
      </c>
      <c r="AJ49" s="1489" t="str">
        <f>IF(AI49="対象外","←７日間に満たない期間は達成判定の対象外",IF(AI49="NG","←月単位未達成","←月単位達成"))</f>
        <v>←月単位達成</v>
      </c>
      <c r="AL49" s="1495" t="str">
        <f>IF(7&gt;AI44,"対象外",IF(AL48&gt;=AI42,"OK","NG"))</f>
        <v>OK</v>
      </c>
    </row>
    <row r="50" spans="2:38" hidden="1">
      <c r="B50" s="1496" t="s">
        <v>2165</v>
      </c>
      <c r="C50" s="1497">
        <f t="shared" ref="C50:AG50" si="17">IF(AND(DAY(C42)&gt;=22,DAY(C42)&lt;=28,C43="土"),1,0)</f>
        <v>0</v>
      </c>
      <c r="D50" s="1497">
        <f t="shared" si="17"/>
        <v>0</v>
      </c>
      <c r="E50" s="1497">
        <f t="shared" si="17"/>
        <v>0</v>
      </c>
      <c r="F50" s="1497">
        <f t="shared" si="17"/>
        <v>0</v>
      </c>
      <c r="G50" s="1497">
        <f t="shared" si="17"/>
        <v>0</v>
      </c>
      <c r="H50" s="1497">
        <f t="shared" si="17"/>
        <v>0</v>
      </c>
      <c r="I50" s="1497">
        <f t="shared" si="17"/>
        <v>0</v>
      </c>
      <c r="J50" s="1497">
        <f t="shared" si="17"/>
        <v>0</v>
      </c>
      <c r="K50" s="1497">
        <f t="shared" si="17"/>
        <v>0</v>
      </c>
      <c r="L50" s="1497">
        <f t="shared" si="17"/>
        <v>0</v>
      </c>
      <c r="M50" s="1497">
        <f t="shared" si="17"/>
        <v>0</v>
      </c>
      <c r="N50" s="1497">
        <f t="shared" si="17"/>
        <v>0</v>
      </c>
      <c r="O50" s="1497">
        <f t="shared" si="17"/>
        <v>0</v>
      </c>
      <c r="P50" s="1497">
        <f t="shared" si="17"/>
        <v>0</v>
      </c>
      <c r="Q50" s="1497">
        <f t="shared" si="17"/>
        <v>0</v>
      </c>
      <c r="R50" s="1497">
        <f t="shared" si="17"/>
        <v>0</v>
      </c>
      <c r="S50" s="1497">
        <f t="shared" si="17"/>
        <v>0</v>
      </c>
      <c r="T50" s="1497">
        <f t="shared" si="17"/>
        <v>0</v>
      </c>
      <c r="U50" s="1497">
        <f t="shared" si="17"/>
        <v>0</v>
      </c>
      <c r="V50" s="1497">
        <f t="shared" si="17"/>
        <v>0</v>
      </c>
      <c r="W50" s="1497">
        <f t="shared" si="17"/>
        <v>0</v>
      </c>
      <c r="X50" s="1497">
        <f t="shared" si="17"/>
        <v>0</v>
      </c>
      <c r="Y50" s="1497">
        <f t="shared" si="17"/>
        <v>0</v>
      </c>
      <c r="Z50" s="1497">
        <f t="shared" si="17"/>
        <v>0</v>
      </c>
      <c r="AA50" s="1497">
        <f t="shared" si="17"/>
        <v>0</v>
      </c>
      <c r="AB50" s="1497">
        <f t="shared" si="17"/>
        <v>0</v>
      </c>
      <c r="AC50" s="1497">
        <f t="shared" si="17"/>
        <v>1</v>
      </c>
      <c r="AD50" s="1497">
        <f t="shared" si="17"/>
        <v>0</v>
      </c>
      <c r="AE50" s="1497">
        <f t="shared" si="17"/>
        <v>0</v>
      </c>
      <c r="AF50" s="1497">
        <f t="shared" si="17"/>
        <v>0</v>
      </c>
      <c r="AG50" s="1497" t="e">
        <f t="shared" si="17"/>
        <v>#VALUE!</v>
      </c>
      <c r="AH50" s="1498" t="s">
        <v>2026</v>
      </c>
      <c r="AI50" s="1499">
        <f>_xlfn.AGGREGATE(9,6,C50:AG50)</f>
        <v>1</v>
      </c>
      <c r="AJ50" s="1489"/>
    </row>
    <row r="51" spans="2:38" hidden="1">
      <c r="B51" s="1496" t="s">
        <v>2166</v>
      </c>
      <c r="C51" s="1500">
        <f t="shared" ref="C51:AG51" si="18">IF(AND(DAY(C42)&gt;=22,DAY(C42)&lt;=28,C43="土",OR(C48="休",C48="雨")),1,0)</f>
        <v>0</v>
      </c>
      <c r="D51" s="1500">
        <f t="shared" si="18"/>
        <v>0</v>
      </c>
      <c r="E51" s="1500">
        <f t="shared" si="18"/>
        <v>0</v>
      </c>
      <c r="F51" s="1500">
        <f t="shared" si="18"/>
        <v>0</v>
      </c>
      <c r="G51" s="1500">
        <f t="shared" si="18"/>
        <v>0</v>
      </c>
      <c r="H51" s="1500">
        <f t="shared" si="18"/>
        <v>0</v>
      </c>
      <c r="I51" s="1500">
        <f t="shared" si="18"/>
        <v>0</v>
      </c>
      <c r="J51" s="1500">
        <f t="shared" si="18"/>
        <v>0</v>
      </c>
      <c r="K51" s="1500">
        <f t="shared" si="18"/>
        <v>0</v>
      </c>
      <c r="L51" s="1500">
        <f t="shared" si="18"/>
        <v>0</v>
      </c>
      <c r="M51" s="1500">
        <f t="shared" si="18"/>
        <v>0</v>
      </c>
      <c r="N51" s="1500">
        <f t="shared" si="18"/>
        <v>0</v>
      </c>
      <c r="O51" s="1500">
        <f t="shared" si="18"/>
        <v>0</v>
      </c>
      <c r="P51" s="1500">
        <f t="shared" si="18"/>
        <v>0</v>
      </c>
      <c r="Q51" s="1500">
        <f t="shared" si="18"/>
        <v>0</v>
      </c>
      <c r="R51" s="1500">
        <f t="shared" si="18"/>
        <v>0</v>
      </c>
      <c r="S51" s="1500">
        <f t="shared" si="18"/>
        <v>0</v>
      </c>
      <c r="T51" s="1500">
        <f t="shared" si="18"/>
        <v>0</v>
      </c>
      <c r="U51" s="1500">
        <f t="shared" si="18"/>
        <v>0</v>
      </c>
      <c r="V51" s="1500">
        <f t="shared" si="18"/>
        <v>0</v>
      </c>
      <c r="W51" s="1500">
        <f t="shared" si="18"/>
        <v>0</v>
      </c>
      <c r="X51" s="1500">
        <f t="shared" si="18"/>
        <v>0</v>
      </c>
      <c r="Y51" s="1500">
        <f t="shared" si="18"/>
        <v>0</v>
      </c>
      <c r="Z51" s="1500">
        <f t="shared" si="18"/>
        <v>0</v>
      </c>
      <c r="AA51" s="1500">
        <f t="shared" si="18"/>
        <v>0</v>
      </c>
      <c r="AB51" s="1500">
        <f t="shared" si="18"/>
        <v>0</v>
      </c>
      <c r="AC51" s="1500">
        <f t="shared" si="18"/>
        <v>1</v>
      </c>
      <c r="AD51" s="1500">
        <f t="shared" si="18"/>
        <v>0</v>
      </c>
      <c r="AE51" s="1500">
        <f>IF(AND(DAY(AE42)&gt;=22,DAY(AE42)&lt;=28,AE43="土",OR(AE48="休",AE48="雨")),1,0)</f>
        <v>0</v>
      </c>
      <c r="AF51" s="1500">
        <f>IF(AND(DAY(AF42)&gt;=22,DAY(AF42)&lt;=28,AF43="土",OR(AF48="休",AF48="雨")),1,0)</f>
        <v>0</v>
      </c>
      <c r="AG51" s="1500" t="e">
        <f t="shared" si="18"/>
        <v>#VALUE!</v>
      </c>
      <c r="AH51" s="1501" t="s">
        <v>2027</v>
      </c>
      <c r="AI51" s="1499">
        <f>_xlfn.AGGREGATE(9,6,C51:AG51)</f>
        <v>1</v>
      </c>
      <c r="AJ51" s="1489"/>
    </row>
    <row r="52" spans="2:38" hidden="1">
      <c r="B52" s="1496" t="s">
        <v>2167</v>
      </c>
      <c r="C52" s="1497">
        <f>IF(AND(DAY(C42)&gt;=8,DAY(C42)&lt;=14,C43="土"),1,0)</f>
        <v>0</v>
      </c>
      <c r="D52" s="1497">
        <f>IF(AND(DAY(D42)&gt;=8,DAY(D42)&lt;=14,D43="土"),1,0)</f>
        <v>0</v>
      </c>
      <c r="E52" s="1497">
        <f t="shared" ref="E52:AG52" si="19">IF(AND(DAY(E42)&gt;=8,DAY(E42)&lt;=14,E43="土"),1,0)</f>
        <v>0</v>
      </c>
      <c r="F52" s="1497">
        <f t="shared" si="19"/>
        <v>0</v>
      </c>
      <c r="G52" s="1497">
        <f t="shared" si="19"/>
        <v>0</v>
      </c>
      <c r="H52" s="1497">
        <f t="shared" si="19"/>
        <v>0</v>
      </c>
      <c r="I52" s="1497">
        <f t="shared" si="19"/>
        <v>0</v>
      </c>
      <c r="J52" s="1497">
        <f t="shared" si="19"/>
        <v>0</v>
      </c>
      <c r="K52" s="1497">
        <f t="shared" si="19"/>
        <v>0</v>
      </c>
      <c r="L52" s="1497">
        <f t="shared" si="19"/>
        <v>0</v>
      </c>
      <c r="M52" s="1497">
        <f t="shared" si="19"/>
        <v>0</v>
      </c>
      <c r="N52" s="1497">
        <f t="shared" si="19"/>
        <v>0</v>
      </c>
      <c r="O52" s="1497">
        <f t="shared" si="19"/>
        <v>1</v>
      </c>
      <c r="P52" s="1497">
        <f t="shared" si="19"/>
        <v>0</v>
      </c>
      <c r="Q52" s="1497">
        <f t="shared" si="19"/>
        <v>0</v>
      </c>
      <c r="R52" s="1497">
        <f t="shared" si="19"/>
        <v>0</v>
      </c>
      <c r="S52" s="1497">
        <f t="shared" si="19"/>
        <v>0</v>
      </c>
      <c r="T52" s="1497">
        <f t="shared" si="19"/>
        <v>0</v>
      </c>
      <c r="U52" s="1497">
        <f t="shared" si="19"/>
        <v>0</v>
      </c>
      <c r="V52" s="1497">
        <f t="shared" si="19"/>
        <v>0</v>
      </c>
      <c r="W52" s="1497">
        <f t="shared" si="19"/>
        <v>0</v>
      </c>
      <c r="X52" s="1497">
        <f t="shared" si="19"/>
        <v>0</v>
      </c>
      <c r="Y52" s="1497">
        <f t="shared" si="19"/>
        <v>0</v>
      </c>
      <c r="Z52" s="1497">
        <f t="shared" si="19"/>
        <v>0</v>
      </c>
      <c r="AA52" s="1497">
        <f t="shared" si="19"/>
        <v>0</v>
      </c>
      <c r="AB52" s="1497">
        <f t="shared" si="19"/>
        <v>0</v>
      </c>
      <c r="AC52" s="1497">
        <f t="shared" si="19"/>
        <v>0</v>
      </c>
      <c r="AD52" s="1497">
        <f t="shared" si="19"/>
        <v>0</v>
      </c>
      <c r="AE52" s="1497">
        <f t="shared" si="19"/>
        <v>0</v>
      </c>
      <c r="AF52" s="1497">
        <f t="shared" si="19"/>
        <v>0</v>
      </c>
      <c r="AG52" s="1497" t="e">
        <f t="shared" si="19"/>
        <v>#VALUE!</v>
      </c>
      <c r="AH52" s="1498" t="s">
        <v>2026</v>
      </c>
      <c r="AI52" s="1499">
        <f>_xlfn.AGGREGATE(9,6,C52:AG52)</f>
        <v>1</v>
      </c>
      <c r="AJ52" s="1489"/>
    </row>
    <row r="53" spans="2:38" hidden="1">
      <c r="B53" s="1496" t="s">
        <v>2168</v>
      </c>
      <c r="C53" s="1500">
        <f>IF(AND(DAY(C42)&gt;=8,DAY(C42)&lt;=14,C43="土",OR(C48="休",C48="雨")),1,0)</f>
        <v>0</v>
      </c>
      <c r="D53" s="1500">
        <f>IF(AND(DAY(D42)&gt;=8,DAY(D42)&lt;=14,D43="土",OR(D48="休",D48="雨")),1,0)</f>
        <v>0</v>
      </c>
      <c r="E53" s="1500">
        <f t="shared" ref="E53:AG53" si="20">IF(AND(DAY(E42)&gt;=8,DAY(E42)&lt;=14,E43="土",OR(E48="休",E48="雨")),1,0)</f>
        <v>0</v>
      </c>
      <c r="F53" s="1500">
        <f t="shared" si="20"/>
        <v>0</v>
      </c>
      <c r="G53" s="1500">
        <f t="shared" si="20"/>
        <v>0</v>
      </c>
      <c r="H53" s="1500">
        <f t="shared" si="20"/>
        <v>0</v>
      </c>
      <c r="I53" s="1500">
        <f t="shared" si="20"/>
        <v>0</v>
      </c>
      <c r="J53" s="1500">
        <f t="shared" si="20"/>
        <v>0</v>
      </c>
      <c r="K53" s="1500">
        <f t="shared" si="20"/>
        <v>0</v>
      </c>
      <c r="L53" s="1500">
        <f t="shared" si="20"/>
        <v>0</v>
      </c>
      <c r="M53" s="1500">
        <f t="shared" si="20"/>
        <v>0</v>
      </c>
      <c r="N53" s="1500">
        <f t="shared" si="20"/>
        <v>0</v>
      </c>
      <c r="O53" s="1500">
        <f t="shared" si="20"/>
        <v>1</v>
      </c>
      <c r="P53" s="1500">
        <f t="shared" si="20"/>
        <v>0</v>
      </c>
      <c r="Q53" s="1500">
        <f t="shared" si="20"/>
        <v>0</v>
      </c>
      <c r="R53" s="1500">
        <f t="shared" si="20"/>
        <v>0</v>
      </c>
      <c r="S53" s="1500">
        <f t="shared" si="20"/>
        <v>0</v>
      </c>
      <c r="T53" s="1500">
        <f t="shared" si="20"/>
        <v>0</v>
      </c>
      <c r="U53" s="1500">
        <f t="shared" si="20"/>
        <v>0</v>
      </c>
      <c r="V53" s="1500">
        <f t="shared" si="20"/>
        <v>0</v>
      </c>
      <c r="W53" s="1500">
        <f t="shared" si="20"/>
        <v>0</v>
      </c>
      <c r="X53" s="1500">
        <f t="shared" si="20"/>
        <v>0</v>
      </c>
      <c r="Y53" s="1500">
        <f t="shared" si="20"/>
        <v>0</v>
      </c>
      <c r="Z53" s="1500">
        <f t="shared" si="20"/>
        <v>0</v>
      </c>
      <c r="AA53" s="1500">
        <f t="shared" si="20"/>
        <v>0</v>
      </c>
      <c r="AB53" s="1500">
        <f t="shared" si="20"/>
        <v>0</v>
      </c>
      <c r="AC53" s="1500">
        <f t="shared" si="20"/>
        <v>0</v>
      </c>
      <c r="AD53" s="1500">
        <f t="shared" si="20"/>
        <v>0</v>
      </c>
      <c r="AE53" s="1500">
        <f t="shared" si="20"/>
        <v>0</v>
      </c>
      <c r="AF53" s="1500">
        <f t="shared" si="20"/>
        <v>0</v>
      </c>
      <c r="AG53" s="1500" t="e">
        <f t="shared" si="20"/>
        <v>#VALUE!</v>
      </c>
      <c r="AH53" s="1501" t="s">
        <v>2027</v>
      </c>
      <c r="AI53" s="1499">
        <f>_xlfn.AGGREGATE(9,6,C53:AG53)</f>
        <v>1</v>
      </c>
      <c r="AJ53" s="1489"/>
    </row>
    <row r="54" spans="2:38" s="1486" customFormat="1">
      <c r="B54" s="1510"/>
      <c r="C54" s="1510"/>
      <c r="D54" s="1510"/>
      <c r="E54" s="1510"/>
      <c r="F54" s="1510"/>
      <c r="G54" s="1510"/>
      <c r="H54" s="1510"/>
      <c r="I54" s="1510"/>
      <c r="J54" s="1510"/>
      <c r="K54" s="1510"/>
      <c r="L54" s="1510"/>
      <c r="M54" s="1510"/>
      <c r="N54" s="1510"/>
      <c r="O54" s="1510"/>
      <c r="P54" s="1510"/>
      <c r="Q54" s="1510"/>
      <c r="R54" s="1510"/>
      <c r="S54" s="1510"/>
      <c r="T54" s="1510"/>
      <c r="U54" s="1510"/>
      <c r="V54" s="1510"/>
      <c r="W54" s="1510"/>
      <c r="X54" s="1510"/>
      <c r="Y54" s="1510"/>
      <c r="Z54" s="1510"/>
      <c r="AA54" s="1510"/>
      <c r="AB54" s="1510"/>
      <c r="AC54" s="1510"/>
      <c r="AD54" s="1510"/>
      <c r="AE54" s="1510"/>
      <c r="AF54" s="1510"/>
      <c r="AG54" s="1510"/>
      <c r="AI54" s="1510"/>
      <c r="AL54" s="1509"/>
    </row>
    <row r="55" spans="2:38" hidden="1">
      <c r="C55" s="1453">
        <f>YEAR(C58)</f>
        <v>2025</v>
      </c>
      <c r="D55" s="1453">
        <f>MONTH(C58)</f>
        <v>10</v>
      </c>
    </row>
    <row r="56" spans="2:38">
      <c r="B56" s="1458" t="s">
        <v>1986</v>
      </c>
      <c r="C56" s="3490">
        <f>C58</f>
        <v>45931</v>
      </c>
      <c r="D56" s="3452"/>
      <c r="E56" s="3452"/>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3"/>
    </row>
    <row r="57" spans="2:38" hidden="1">
      <c r="B57" s="1503"/>
      <c r="C57" s="1482">
        <f>DATE($C55,$D55,1)</f>
        <v>45931</v>
      </c>
      <c r="D57" s="1482">
        <f t="shared" ref="D57:AG57" si="21">C57+1</f>
        <v>45932</v>
      </c>
      <c r="E57" s="1482">
        <f t="shared" si="21"/>
        <v>45933</v>
      </c>
      <c r="F57" s="1482">
        <f t="shared" si="21"/>
        <v>45934</v>
      </c>
      <c r="G57" s="1482">
        <f t="shared" si="21"/>
        <v>45935</v>
      </c>
      <c r="H57" s="1482">
        <f t="shared" si="21"/>
        <v>45936</v>
      </c>
      <c r="I57" s="1482">
        <f t="shared" si="21"/>
        <v>45937</v>
      </c>
      <c r="J57" s="1482">
        <f t="shared" si="21"/>
        <v>45938</v>
      </c>
      <c r="K57" s="1482">
        <f t="shared" si="21"/>
        <v>45939</v>
      </c>
      <c r="L57" s="1482">
        <f t="shared" si="21"/>
        <v>45940</v>
      </c>
      <c r="M57" s="1482">
        <f t="shared" si="21"/>
        <v>45941</v>
      </c>
      <c r="N57" s="1482">
        <f t="shared" si="21"/>
        <v>45942</v>
      </c>
      <c r="O57" s="1482">
        <f t="shared" si="21"/>
        <v>45943</v>
      </c>
      <c r="P57" s="1482">
        <f t="shared" si="21"/>
        <v>45944</v>
      </c>
      <c r="Q57" s="1482">
        <f t="shared" si="21"/>
        <v>45945</v>
      </c>
      <c r="R57" s="1482">
        <f t="shared" si="21"/>
        <v>45946</v>
      </c>
      <c r="S57" s="1482">
        <f t="shared" si="21"/>
        <v>45947</v>
      </c>
      <c r="T57" s="1482">
        <f t="shared" si="21"/>
        <v>45948</v>
      </c>
      <c r="U57" s="1482">
        <f t="shared" si="21"/>
        <v>45949</v>
      </c>
      <c r="V57" s="1482">
        <f t="shared" si="21"/>
        <v>45950</v>
      </c>
      <c r="W57" s="1482">
        <f t="shared" si="21"/>
        <v>45951</v>
      </c>
      <c r="X57" s="1482">
        <f t="shared" si="21"/>
        <v>45952</v>
      </c>
      <c r="Y57" s="1482">
        <f t="shared" si="21"/>
        <v>45953</v>
      </c>
      <c r="Z57" s="1482">
        <f t="shared" si="21"/>
        <v>45954</v>
      </c>
      <c r="AA57" s="1482">
        <f t="shared" si="21"/>
        <v>45955</v>
      </c>
      <c r="AB57" s="1482">
        <f t="shared" si="21"/>
        <v>45956</v>
      </c>
      <c r="AC57" s="1482">
        <f t="shared" si="21"/>
        <v>45957</v>
      </c>
      <c r="AD57" s="1482">
        <f t="shared" si="21"/>
        <v>45958</v>
      </c>
      <c r="AE57" s="1482">
        <f t="shared" si="21"/>
        <v>45959</v>
      </c>
      <c r="AF57" s="1482">
        <f t="shared" si="21"/>
        <v>45960</v>
      </c>
      <c r="AG57" s="1482">
        <f t="shared" si="21"/>
        <v>45961</v>
      </c>
      <c r="AH57" s="1504"/>
      <c r="AI57" s="1505"/>
    </row>
    <row r="58" spans="2:38">
      <c r="B58" s="1506" t="s">
        <v>1990</v>
      </c>
      <c r="C58" s="1507">
        <f>IF(EDATE(C41,1)&gt;$G$5,"",EDATE(C41,1))</f>
        <v>45931</v>
      </c>
      <c r="D58" s="1482">
        <f t="shared" ref="D58:AG58" si="22">IF(D57&gt;$G$5,"",IF(C58=EOMONTH(DATE($C55,$D55,1),0),"",IF(C58="","",C58+1)))</f>
        <v>45932</v>
      </c>
      <c r="E58" s="1482">
        <f t="shared" si="22"/>
        <v>45933</v>
      </c>
      <c r="F58" s="1482">
        <f t="shared" si="22"/>
        <v>45934</v>
      </c>
      <c r="G58" s="1482">
        <f t="shared" si="22"/>
        <v>45935</v>
      </c>
      <c r="H58" s="1482">
        <f t="shared" si="22"/>
        <v>45936</v>
      </c>
      <c r="I58" s="1482">
        <f t="shared" si="22"/>
        <v>45937</v>
      </c>
      <c r="J58" s="1482">
        <f t="shared" si="22"/>
        <v>45938</v>
      </c>
      <c r="K58" s="1482">
        <f t="shared" si="22"/>
        <v>45939</v>
      </c>
      <c r="L58" s="1482">
        <f t="shared" si="22"/>
        <v>45940</v>
      </c>
      <c r="M58" s="1482">
        <f t="shared" si="22"/>
        <v>45941</v>
      </c>
      <c r="N58" s="1482">
        <f t="shared" si="22"/>
        <v>45942</v>
      </c>
      <c r="O58" s="1482">
        <f t="shared" si="22"/>
        <v>45943</v>
      </c>
      <c r="P58" s="1482">
        <f t="shared" si="22"/>
        <v>45944</v>
      </c>
      <c r="Q58" s="1482">
        <f t="shared" si="22"/>
        <v>45945</v>
      </c>
      <c r="R58" s="1482">
        <f t="shared" si="22"/>
        <v>45946</v>
      </c>
      <c r="S58" s="1482">
        <f t="shared" si="22"/>
        <v>45947</v>
      </c>
      <c r="T58" s="1482">
        <f t="shared" si="22"/>
        <v>45948</v>
      </c>
      <c r="U58" s="1482">
        <f t="shared" si="22"/>
        <v>45949</v>
      </c>
      <c r="V58" s="1482">
        <f t="shared" si="22"/>
        <v>45950</v>
      </c>
      <c r="W58" s="1482">
        <f t="shared" si="22"/>
        <v>45951</v>
      </c>
      <c r="X58" s="1482">
        <f t="shared" si="22"/>
        <v>45952</v>
      </c>
      <c r="Y58" s="1482">
        <f t="shared" si="22"/>
        <v>45953</v>
      </c>
      <c r="Z58" s="1482">
        <f t="shared" si="22"/>
        <v>45954</v>
      </c>
      <c r="AA58" s="1482">
        <f t="shared" si="22"/>
        <v>45955</v>
      </c>
      <c r="AB58" s="1482">
        <f t="shared" si="22"/>
        <v>45956</v>
      </c>
      <c r="AC58" s="1482">
        <f t="shared" si="22"/>
        <v>45957</v>
      </c>
      <c r="AD58" s="1482">
        <f t="shared" si="22"/>
        <v>45958</v>
      </c>
      <c r="AE58" s="1482">
        <f t="shared" si="22"/>
        <v>45959</v>
      </c>
      <c r="AF58" s="1482">
        <f t="shared" si="22"/>
        <v>45960</v>
      </c>
      <c r="AG58" s="1482">
        <f t="shared" si="22"/>
        <v>45961</v>
      </c>
      <c r="AH58" s="1483" t="s">
        <v>2024</v>
      </c>
      <c r="AI58" s="1484">
        <f>+COUNTIFS(C59:AG59,"土",C60:AG60,"")+COUNTIFS(C59:AG59,"日",C60:AG60,"")</f>
        <v>8</v>
      </c>
    </row>
    <row r="59" spans="2:38" s="1486" customFormat="1">
      <c r="B59" s="1508" t="s">
        <v>846</v>
      </c>
      <c r="C59" s="1485" t="str">
        <f>IFERROR(TEXT(WEEKDAY(+C58),"aaa"),"")</f>
        <v>水</v>
      </c>
      <c r="D59" s="1485" t="str">
        <f t="shared" ref="D59:AG59" si="23">IFERROR(TEXT(WEEKDAY(+D58),"aaa"),"")</f>
        <v>木</v>
      </c>
      <c r="E59" s="1485" t="str">
        <f t="shared" si="23"/>
        <v>金</v>
      </c>
      <c r="F59" s="1485" t="str">
        <f t="shared" si="23"/>
        <v>土</v>
      </c>
      <c r="G59" s="1485" t="str">
        <f t="shared" si="23"/>
        <v>日</v>
      </c>
      <c r="H59" s="1485" t="str">
        <f t="shared" si="23"/>
        <v>月</v>
      </c>
      <c r="I59" s="1485" t="str">
        <f t="shared" si="23"/>
        <v>火</v>
      </c>
      <c r="J59" s="1485" t="str">
        <f t="shared" si="23"/>
        <v>水</v>
      </c>
      <c r="K59" s="1485" t="str">
        <f t="shared" si="23"/>
        <v>木</v>
      </c>
      <c r="L59" s="1485" t="str">
        <f t="shared" si="23"/>
        <v>金</v>
      </c>
      <c r="M59" s="1485" t="str">
        <f t="shared" si="23"/>
        <v>土</v>
      </c>
      <c r="N59" s="1485" t="str">
        <f t="shared" si="23"/>
        <v>日</v>
      </c>
      <c r="O59" s="1485" t="str">
        <f t="shared" si="23"/>
        <v>月</v>
      </c>
      <c r="P59" s="1485" t="str">
        <f t="shared" si="23"/>
        <v>火</v>
      </c>
      <c r="Q59" s="1485" t="str">
        <f t="shared" si="23"/>
        <v>水</v>
      </c>
      <c r="R59" s="1485" t="str">
        <f t="shared" si="23"/>
        <v>木</v>
      </c>
      <c r="S59" s="1485" t="str">
        <f t="shared" si="23"/>
        <v>金</v>
      </c>
      <c r="T59" s="1485" t="str">
        <f t="shared" si="23"/>
        <v>土</v>
      </c>
      <c r="U59" s="1485" t="str">
        <f t="shared" si="23"/>
        <v>日</v>
      </c>
      <c r="V59" s="1485" t="str">
        <f t="shared" si="23"/>
        <v>月</v>
      </c>
      <c r="W59" s="1485" t="str">
        <f t="shared" si="23"/>
        <v>火</v>
      </c>
      <c r="X59" s="1485" t="str">
        <f t="shared" si="23"/>
        <v>水</v>
      </c>
      <c r="Y59" s="1485" t="str">
        <f t="shared" si="23"/>
        <v>木</v>
      </c>
      <c r="Z59" s="1485" t="str">
        <f t="shared" si="23"/>
        <v>金</v>
      </c>
      <c r="AA59" s="1485" t="str">
        <f t="shared" si="23"/>
        <v>土</v>
      </c>
      <c r="AB59" s="1485" t="str">
        <f t="shared" si="23"/>
        <v>日</v>
      </c>
      <c r="AC59" s="1485" t="str">
        <f t="shared" si="23"/>
        <v>月</v>
      </c>
      <c r="AD59" s="1485" t="str">
        <f t="shared" si="23"/>
        <v>火</v>
      </c>
      <c r="AE59" s="1485" t="str">
        <f t="shared" si="23"/>
        <v>水</v>
      </c>
      <c r="AF59" s="1485" t="str">
        <f t="shared" si="23"/>
        <v>木</v>
      </c>
      <c r="AG59" s="1485" t="str">
        <f t="shared" si="23"/>
        <v>金</v>
      </c>
      <c r="AH59" s="1483" t="s">
        <v>2025</v>
      </c>
      <c r="AI59" s="1484">
        <f>+COUNTIF(C60:AG60,"夏休")+COUNTIF(C60:AG60,"冬休")+COUNTIF(C60:AG60,"中止")</f>
        <v>3</v>
      </c>
      <c r="AL59" s="1509"/>
    </row>
    <row r="60" spans="2:38" s="1486" customFormat="1" ht="13.5" customHeight="1">
      <c r="B60" s="3454" t="s">
        <v>1994</v>
      </c>
      <c r="C60" s="3456"/>
      <c r="D60" s="3451"/>
      <c r="E60" s="3451"/>
      <c r="F60" s="3451"/>
      <c r="G60" s="3451"/>
      <c r="H60" s="3451"/>
      <c r="I60" s="3451"/>
      <c r="J60" s="3451"/>
      <c r="K60" s="3451"/>
      <c r="L60" s="3451"/>
      <c r="M60" s="3451"/>
      <c r="N60" s="3451"/>
      <c r="O60" s="3451" t="s">
        <v>873</v>
      </c>
      <c r="P60" s="3451" t="s">
        <v>873</v>
      </c>
      <c r="Q60" s="3451" t="s">
        <v>873</v>
      </c>
      <c r="R60" s="3451"/>
      <c r="S60" s="3451"/>
      <c r="T60" s="3451"/>
      <c r="U60" s="3451"/>
      <c r="V60" s="3451"/>
      <c r="W60" s="3451"/>
      <c r="X60" s="3451"/>
      <c r="Y60" s="3451"/>
      <c r="Z60" s="3500"/>
      <c r="AA60" s="3500"/>
      <c r="AB60" s="3451"/>
      <c r="AC60" s="3451"/>
      <c r="AD60" s="3451"/>
      <c r="AE60" s="3451"/>
      <c r="AF60" s="3451"/>
      <c r="AG60" s="3478"/>
      <c r="AH60" s="1487" t="s">
        <v>847</v>
      </c>
      <c r="AI60" s="1488">
        <f>COUNT(C58:AG58)-AI59</f>
        <v>28</v>
      </c>
      <c r="AL60" s="1509"/>
    </row>
    <row r="61" spans="2:38" s="1486" customFormat="1" ht="13.5" customHeight="1">
      <c r="B61" s="3455"/>
      <c r="C61" s="3456"/>
      <c r="D61" s="3451"/>
      <c r="E61" s="3451"/>
      <c r="F61" s="3451"/>
      <c r="G61" s="3451"/>
      <c r="H61" s="3451"/>
      <c r="I61" s="3451"/>
      <c r="J61" s="3451"/>
      <c r="K61" s="3451"/>
      <c r="L61" s="3451"/>
      <c r="M61" s="3451"/>
      <c r="N61" s="3451"/>
      <c r="O61" s="3451"/>
      <c r="P61" s="3451"/>
      <c r="Q61" s="3451"/>
      <c r="R61" s="3451"/>
      <c r="S61" s="3451"/>
      <c r="T61" s="3451"/>
      <c r="U61" s="3451"/>
      <c r="V61" s="3451"/>
      <c r="W61" s="3451"/>
      <c r="X61" s="3451"/>
      <c r="Y61" s="3451"/>
      <c r="Z61" s="3501"/>
      <c r="AA61" s="3501"/>
      <c r="AB61" s="3451"/>
      <c r="AC61" s="3451"/>
      <c r="AD61" s="3451"/>
      <c r="AE61" s="3451"/>
      <c r="AF61" s="3451"/>
      <c r="AG61" s="3478"/>
      <c r="AH61" s="1487" t="s">
        <v>848</v>
      </c>
      <c r="AI61" s="1488">
        <f>+COUNTIF(C62:AG63,"休")</f>
        <v>10</v>
      </c>
      <c r="AJ61" s="1489" t="str">
        <f>IF(AI62&gt;0.285,"",IF(AI61&lt;AI58,"←計画日数が足りません",""))</f>
        <v/>
      </c>
      <c r="AL61" s="1509"/>
    </row>
    <row r="62" spans="2:38" s="1486" customFormat="1" ht="13.5" customHeight="1">
      <c r="B62" s="3479" t="s">
        <v>841</v>
      </c>
      <c r="C62" s="3480"/>
      <c r="D62" s="3477" t="s">
        <v>864</v>
      </c>
      <c r="E62" s="3477" t="s">
        <v>864</v>
      </c>
      <c r="F62" s="3477"/>
      <c r="G62" s="3477"/>
      <c r="H62" s="3481"/>
      <c r="I62" s="3477"/>
      <c r="J62" s="3477"/>
      <c r="K62" s="3477" t="s">
        <v>864</v>
      </c>
      <c r="L62" s="3477" t="s">
        <v>864</v>
      </c>
      <c r="M62" s="3477"/>
      <c r="N62" s="3477"/>
      <c r="O62" s="3481"/>
      <c r="P62" s="3477"/>
      <c r="Q62" s="3477"/>
      <c r="R62" s="3477" t="s">
        <v>864</v>
      </c>
      <c r="S62" s="3477" t="s">
        <v>864</v>
      </c>
      <c r="T62" s="3477"/>
      <c r="U62" s="3477"/>
      <c r="V62" s="3481"/>
      <c r="W62" s="3477"/>
      <c r="X62" s="3477"/>
      <c r="Y62" s="3477" t="s">
        <v>864</v>
      </c>
      <c r="Z62" s="3477" t="s">
        <v>864</v>
      </c>
      <c r="AA62" s="3477"/>
      <c r="AB62" s="3477"/>
      <c r="AC62" s="3481"/>
      <c r="AD62" s="3477"/>
      <c r="AE62" s="3477"/>
      <c r="AF62" s="3477" t="s">
        <v>864</v>
      </c>
      <c r="AG62" s="3483" t="s">
        <v>864</v>
      </c>
      <c r="AH62" s="1487" t="s">
        <v>849</v>
      </c>
      <c r="AI62" s="1490">
        <f>+AI61/AI60</f>
        <v>0.35714285714285715</v>
      </c>
      <c r="AL62" s="1509"/>
    </row>
    <row r="63" spans="2:38" s="1486" customFormat="1">
      <c r="B63" s="3479"/>
      <c r="C63" s="3480"/>
      <c r="D63" s="3477"/>
      <c r="E63" s="3477"/>
      <c r="F63" s="3477"/>
      <c r="G63" s="3477"/>
      <c r="H63" s="3481"/>
      <c r="I63" s="3477"/>
      <c r="J63" s="3477"/>
      <c r="K63" s="3477"/>
      <c r="L63" s="3477"/>
      <c r="M63" s="3477"/>
      <c r="N63" s="3477"/>
      <c r="O63" s="3481"/>
      <c r="P63" s="3477"/>
      <c r="Q63" s="3477"/>
      <c r="R63" s="3477"/>
      <c r="S63" s="3477"/>
      <c r="T63" s="3477"/>
      <c r="U63" s="3477"/>
      <c r="V63" s="3481"/>
      <c r="W63" s="3477"/>
      <c r="X63" s="3477"/>
      <c r="Y63" s="3477"/>
      <c r="Z63" s="3477"/>
      <c r="AA63" s="3477"/>
      <c r="AB63" s="3477"/>
      <c r="AC63" s="3481"/>
      <c r="AD63" s="3477"/>
      <c r="AE63" s="3477"/>
      <c r="AF63" s="3477"/>
      <c r="AG63" s="3483"/>
      <c r="AH63" s="1487" t="s">
        <v>838</v>
      </c>
      <c r="AI63" s="1488">
        <f>+COUNTA(C64:AG65)</f>
        <v>10</v>
      </c>
      <c r="AL63" s="1509"/>
    </row>
    <row r="64" spans="2:38" s="1486" customFormat="1">
      <c r="B64" s="3484" t="s">
        <v>843</v>
      </c>
      <c r="C64" s="3486"/>
      <c r="D64" s="3481" t="s">
        <v>864</v>
      </c>
      <c r="E64" s="3481" t="s">
        <v>864</v>
      </c>
      <c r="F64" s="3481"/>
      <c r="G64" s="3481"/>
      <c r="H64" s="3492"/>
      <c r="I64" s="3481"/>
      <c r="J64" s="3481"/>
      <c r="K64" s="3481" t="s">
        <v>864</v>
      </c>
      <c r="L64" s="3481" t="s">
        <v>864</v>
      </c>
      <c r="M64" s="3481"/>
      <c r="N64" s="3481"/>
      <c r="O64" s="3492"/>
      <c r="P64" s="3481"/>
      <c r="Q64" s="3481"/>
      <c r="R64" s="3481" t="s">
        <v>864</v>
      </c>
      <c r="S64" s="3481" t="s">
        <v>864</v>
      </c>
      <c r="T64" s="3481"/>
      <c r="U64" s="3481"/>
      <c r="V64" s="3492"/>
      <c r="W64" s="3481"/>
      <c r="X64" s="3481"/>
      <c r="Y64" s="3481" t="s">
        <v>864</v>
      </c>
      <c r="Z64" s="3481" t="s">
        <v>864</v>
      </c>
      <c r="AA64" s="3481"/>
      <c r="AB64" s="3481"/>
      <c r="AC64" s="3492"/>
      <c r="AD64" s="3481"/>
      <c r="AE64" s="3481"/>
      <c r="AF64" s="3481" t="s">
        <v>864</v>
      </c>
      <c r="AG64" s="3488" t="s">
        <v>864</v>
      </c>
      <c r="AH64" s="1491" t="s">
        <v>850</v>
      </c>
      <c r="AI64" s="1492">
        <f>+AI63/AI60</f>
        <v>0.35714285714285715</v>
      </c>
      <c r="AL64" s="1474">
        <f>+COUNTIF(C62:AG63,"休")</f>
        <v>10</v>
      </c>
    </row>
    <row r="65" spans="2:38" s="1486" customFormat="1">
      <c r="B65" s="3485"/>
      <c r="C65" s="3487"/>
      <c r="D65" s="3482"/>
      <c r="E65" s="3482"/>
      <c r="F65" s="3482"/>
      <c r="G65" s="3482"/>
      <c r="H65" s="3482"/>
      <c r="I65" s="3482"/>
      <c r="J65" s="3482"/>
      <c r="K65" s="3482"/>
      <c r="L65" s="3482"/>
      <c r="M65" s="3482"/>
      <c r="N65" s="3482"/>
      <c r="O65" s="3482"/>
      <c r="P65" s="3482"/>
      <c r="Q65" s="3482"/>
      <c r="R65" s="3482"/>
      <c r="S65" s="3482"/>
      <c r="T65" s="3482"/>
      <c r="U65" s="3482"/>
      <c r="V65" s="3482"/>
      <c r="W65" s="3482"/>
      <c r="X65" s="3482"/>
      <c r="Y65" s="3482"/>
      <c r="Z65" s="3482"/>
      <c r="AA65" s="3482"/>
      <c r="AB65" s="3482"/>
      <c r="AC65" s="3482"/>
      <c r="AD65" s="3482"/>
      <c r="AE65" s="3482"/>
      <c r="AF65" s="3482"/>
      <c r="AG65" s="3489"/>
      <c r="AH65" s="1493" t="s">
        <v>1998</v>
      </c>
      <c r="AI65" s="1494" t="str">
        <f>IF(7&gt;AI60,"対象外",IF(AI63&gt;=AI58,"OK","NG"))</f>
        <v>OK</v>
      </c>
      <c r="AJ65" s="1489" t="str">
        <f>IF(AI65="対象外","←７日間に満たない期間は達成判定の対象外",IF(AI65="NG","←月単位未達成","←月単位達成"))</f>
        <v>←月単位達成</v>
      </c>
      <c r="AL65" s="1495" t="str">
        <f>IF(7&gt;AI60,"対象外",IF(AL64&gt;=AI58,"OK","NG"))</f>
        <v>OK</v>
      </c>
    </row>
    <row r="66" spans="2:38" ht="13.5" hidden="1" customHeight="1">
      <c r="B66" s="1496" t="s">
        <v>2165</v>
      </c>
      <c r="C66" s="1497">
        <f t="shared" ref="C66:AG66" si="24">IF(AND(DAY(C58)&gt;=22,DAY(C58)&lt;=28,C59="土"),1,0)</f>
        <v>0</v>
      </c>
      <c r="D66" s="1497">
        <f t="shared" si="24"/>
        <v>0</v>
      </c>
      <c r="E66" s="1497">
        <f t="shared" si="24"/>
        <v>0</v>
      </c>
      <c r="F66" s="1497">
        <f t="shared" si="24"/>
        <v>0</v>
      </c>
      <c r="G66" s="1497">
        <f t="shared" si="24"/>
        <v>0</v>
      </c>
      <c r="H66" s="1497">
        <f t="shared" si="24"/>
        <v>0</v>
      </c>
      <c r="I66" s="1497">
        <f t="shared" si="24"/>
        <v>0</v>
      </c>
      <c r="J66" s="1497">
        <f t="shared" si="24"/>
        <v>0</v>
      </c>
      <c r="K66" s="1497">
        <f t="shared" si="24"/>
        <v>0</v>
      </c>
      <c r="L66" s="1497">
        <f t="shared" si="24"/>
        <v>0</v>
      </c>
      <c r="M66" s="1497">
        <f t="shared" si="24"/>
        <v>0</v>
      </c>
      <c r="N66" s="1497">
        <f t="shared" si="24"/>
        <v>0</v>
      </c>
      <c r="O66" s="1497">
        <f t="shared" si="24"/>
        <v>0</v>
      </c>
      <c r="P66" s="1497">
        <f t="shared" si="24"/>
        <v>0</v>
      </c>
      <c r="Q66" s="1497">
        <f t="shared" si="24"/>
        <v>0</v>
      </c>
      <c r="R66" s="1497">
        <f t="shared" si="24"/>
        <v>0</v>
      </c>
      <c r="S66" s="1497">
        <f t="shared" si="24"/>
        <v>0</v>
      </c>
      <c r="T66" s="1497">
        <f t="shared" si="24"/>
        <v>0</v>
      </c>
      <c r="U66" s="1497">
        <f t="shared" si="24"/>
        <v>0</v>
      </c>
      <c r="V66" s="1497">
        <f t="shared" si="24"/>
        <v>0</v>
      </c>
      <c r="W66" s="1497">
        <f t="shared" si="24"/>
        <v>0</v>
      </c>
      <c r="X66" s="1497">
        <f t="shared" si="24"/>
        <v>0</v>
      </c>
      <c r="Y66" s="1497">
        <f t="shared" si="24"/>
        <v>0</v>
      </c>
      <c r="Z66" s="1497">
        <f t="shared" si="24"/>
        <v>0</v>
      </c>
      <c r="AA66" s="1497">
        <f t="shared" si="24"/>
        <v>1</v>
      </c>
      <c r="AB66" s="1497">
        <f t="shared" si="24"/>
        <v>0</v>
      </c>
      <c r="AC66" s="1497">
        <f t="shared" si="24"/>
        <v>0</v>
      </c>
      <c r="AD66" s="1497">
        <f t="shared" si="24"/>
        <v>0</v>
      </c>
      <c r="AE66" s="1497">
        <f t="shared" si="24"/>
        <v>0</v>
      </c>
      <c r="AF66" s="1497">
        <f t="shared" si="24"/>
        <v>0</v>
      </c>
      <c r="AG66" s="1497">
        <f t="shared" si="24"/>
        <v>0</v>
      </c>
      <c r="AH66" s="1498" t="s">
        <v>2026</v>
      </c>
      <c r="AI66" s="1499">
        <f>_xlfn.AGGREGATE(9,6,C66:AG66)</f>
        <v>1</v>
      </c>
      <c r="AJ66" s="1489"/>
    </row>
    <row r="67" spans="2:38" ht="13.5" hidden="1" customHeight="1">
      <c r="B67" s="1496" t="s">
        <v>2166</v>
      </c>
      <c r="C67" s="1500">
        <f t="shared" ref="C67:AG67" si="25">IF(AND(DAY(C58)&gt;=22,DAY(C58)&lt;=28,C59="土",OR(C64="休",C64="雨")),1,0)</f>
        <v>0</v>
      </c>
      <c r="D67" s="1500">
        <f t="shared" si="25"/>
        <v>0</v>
      </c>
      <c r="E67" s="1500">
        <f t="shared" si="25"/>
        <v>0</v>
      </c>
      <c r="F67" s="1500">
        <f t="shared" si="25"/>
        <v>0</v>
      </c>
      <c r="G67" s="1500">
        <f t="shared" si="25"/>
        <v>0</v>
      </c>
      <c r="H67" s="1500">
        <f t="shared" si="25"/>
        <v>0</v>
      </c>
      <c r="I67" s="1500">
        <f t="shared" si="25"/>
        <v>0</v>
      </c>
      <c r="J67" s="1500">
        <f t="shared" si="25"/>
        <v>0</v>
      </c>
      <c r="K67" s="1500">
        <f t="shared" si="25"/>
        <v>0</v>
      </c>
      <c r="L67" s="1500">
        <f t="shared" si="25"/>
        <v>0</v>
      </c>
      <c r="M67" s="1500">
        <f t="shared" si="25"/>
        <v>0</v>
      </c>
      <c r="N67" s="1500">
        <f t="shared" si="25"/>
        <v>0</v>
      </c>
      <c r="O67" s="1500">
        <f t="shared" si="25"/>
        <v>0</v>
      </c>
      <c r="P67" s="1500">
        <f t="shared" si="25"/>
        <v>0</v>
      </c>
      <c r="Q67" s="1500">
        <f t="shared" si="25"/>
        <v>0</v>
      </c>
      <c r="R67" s="1500">
        <f t="shared" si="25"/>
        <v>0</v>
      </c>
      <c r="S67" s="1500">
        <f t="shared" si="25"/>
        <v>0</v>
      </c>
      <c r="T67" s="1500">
        <f t="shared" si="25"/>
        <v>0</v>
      </c>
      <c r="U67" s="1500">
        <f t="shared" si="25"/>
        <v>0</v>
      </c>
      <c r="V67" s="1500">
        <f t="shared" si="25"/>
        <v>0</v>
      </c>
      <c r="W67" s="1500">
        <f t="shared" si="25"/>
        <v>0</v>
      </c>
      <c r="X67" s="1500">
        <f t="shared" si="25"/>
        <v>0</v>
      </c>
      <c r="Y67" s="1500">
        <f t="shared" si="25"/>
        <v>0</v>
      </c>
      <c r="Z67" s="1500">
        <f t="shared" si="25"/>
        <v>0</v>
      </c>
      <c r="AA67" s="1500">
        <f t="shared" si="25"/>
        <v>0</v>
      </c>
      <c r="AB67" s="1500">
        <f t="shared" si="25"/>
        <v>0</v>
      </c>
      <c r="AC67" s="1500">
        <f t="shared" si="25"/>
        <v>0</v>
      </c>
      <c r="AD67" s="1500">
        <f t="shared" si="25"/>
        <v>0</v>
      </c>
      <c r="AE67" s="1500">
        <f t="shared" si="25"/>
        <v>0</v>
      </c>
      <c r="AF67" s="1500">
        <f t="shared" si="25"/>
        <v>0</v>
      </c>
      <c r="AG67" s="1500">
        <f t="shared" si="25"/>
        <v>0</v>
      </c>
      <c r="AH67" s="1501" t="s">
        <v>2027</v>
      </c>
      <c r="AI67" s="1499">
        <f>_xlfn.AGGREGATE(9,6,C67:AG67)</f>
        <v>0</v>
      </c>
      <c r="AJ67" s="1489"/>
    </row>
    <row r="68" spans="2:38" hidden="1">
      <c r="B68" s="1496" t="s">
        <v>2167</v>
      </c>
      <c r="C68" s="1497">
        <f>IF(AND(DAY(C58)&gt;=8,DAY(C58)&lt;=14,C59="土"),1,0)</f>
        <v>0</v>
      </c>
      <c r="D68" s="1497">
        <f>IF(AND(DAY(D58)&gt;=8,DAY(D58)&lt;=14,D59="土"),1,0)</f>
        <v>0</v>
      </c>
      <c r="E68" s="1497">
        <f t="shared" ref="E68:AG68" si="26">IF(AND(DAY(E58)&gt;=8,DAY(E58)&lt;=14,E59="土"),1,0)</f>
        <v>0</v>
      </c>
      <c r="F68" s="1497">
        <f t="shared" si="26"/>
        <v>0</v>
      </c>
      <c r="G68" s="1497">
        <f t="shared" si="26"/>
        <v>0</v>
      </c>
      <c r="H68" s="1497">
        <f t="shared" si="26"/>
        <v>0</v>
      </c>
      <c r="I68" s="1497">
        <f t="shared" si="26"/>
        <v>0</v>
      </c>
      <c r="J68" s="1497">
        <f t="shared" si="26"/>
        <v>0</v>
      </c>
      <c r="K68" s="1497">
        <f t="shared" si="26"/>
        <v>0</v>
      </c>
      <c r="L68" s="1497">
        <f t="shared" si="26"/>
        <v>0</v>
      </c>
      <c r="M68" s="1497">
        <f t="shared" si="26"/>
        <v>1</v>
      </c>
      <c r="N68" s="1497">
        <f t="shared" si="26"/>
        <v>0</v>
      </c>
      <c r="O68" s="1497">
        <f t="shared" si="26"/>
        <v>0</v>
      </c>
      <c r="P68" s="1497">
        <f t="shared" si="26"/>
        <v>0</v>
      </c>
      <c r="Q68" s="1497">
        <f t="shared" si="26"/>
        <v>0</v>
      </c>
      <c r="R68" s="1497">
        <f t="shared" si="26"/>
        <v>0</v>
      </c>
      <c r="S68" s="1497">
        <f t="shared" si="26"/>
        <v>0</v>
      </c>
      <c r="T68" s="1497">
        <f t="shared" si="26"/>
        <v>0</v>
      </c>
      <c r="U68" s="1497">
        <f t="shared" si="26"/>
        <v>0</v>
      </c>
      <c r="V68" s="1497">
        <f t="shared" si="26"/>
        <v>0</v>
      </c>
      <c r="W68" s="1497">
        <f t="shared" si="26"/>
        <v>0</v>
      </c>
      <c r="X68" s="1497">
        <f t="shared" si="26"/>
        <v>0</v>
      </c>
      <c r="Y68" s="1497">
        <f t="shared" si="26"/>
        <v>0</v>
      </c>
      <c r="Z68" s="1497">
        <f t="shared" si="26"/>
        <v>0</v>
      </c>
      <c r="AA68" s="1497">
        <f t="shared" si="26"/>
        <v>0</v>
      </c>
      <c r="AB68" s="1497">
        <f t="shared" si="26"/>
        <v>0</v>
      </c>
      <c r="AC68" s="1497">
        <f t="shared" si="26"/>
        <v>0</v>
      </c>
      <c r="AD68" s="1497">
        <f t="shared" si="26"/>
        <v>0</v>
      </c>
      <c r="AE68" s="1497">
        <f t="shared" si="26"/>
        <v>0</v>
      </c>
      <c r="AF68" s="1497">
        <f t="shared" si="26"/>
        <v>0</v>
      </c>
      <c r="AG68" s="1497">
        <f t="shared" si="26"/>
        <v>0</v>
      </c>
      <c r="AH68" s="1498" t="s">
        <v>2026</v>
      </c>
      <c r="AI68" s="1499">
        <f>_xlfn.AGGREGATE(9,6,C68:AG68)</f>
        <v>1</v>
      </c>
      <c r="AJ68" s="1489"/>
    </row>
    <row r="69" spans="2:38" hidden="1">
      <c r="B69" s="1496" t="s">
        <v>2168</v>
      </c>
      <c r="C69" s="1500">
        <f>IF(AND(DAY(C58)&gt;=8,DAY(C58)&lt;=14,C59="土",OR(C64="休",C64="雨")),1,0)</f>
        <v>0</v>
      </c>
      <c r="D69" s="1500">
        <f>IF(AND(DAY(D58)&gt;=8,DAY(D58)&lt;=14,D59="土",OR(D64="休",D64="雨")),1,0)</f>
        <v>0</v>
      </c>
      <c r="E69" s="1500">
        <f t="shared" ref="E69:AG69" si="27">IF(AND(DAY(E58)&gt;=8,DAY(E58)&lt;=14,E59="土",OR(E64="休",E64="雨")),1,0)</f>
        <v>0</v>
      </c>
      <c r="F69" s="1500">
        <f t="shared" si="27"/>
        <v>0</v>
      </c>
      <c r="G69" s="1500">
        <f t="shared" si="27"/>
        <v>0</v>
      </c>
      <c r="H69" s="1500">
        <f t="shared" si="27"/>
        <v>0</v>
      </c>
      <c r="I69" s="1500">
        <f t="shared" si="27"/>
        <v>0</v>
      </c>
      <c r="J69" s="1500">
        <f t="shared" si="27"/>
        <v>0</v>
      </c>
      <c r="K69" s="1500">
        <f t="shared" si="27"/>
        <v>0</v>
      </c>
      <c r="L69" s="1500">
        <f t="shared" si="27"/>
        <v>0</v>
      </c>
      <c r="M69" s="1500">
        <f t="shared" si="27"/>
        <v>0</v>
      </c>
      <c r="N69" s="1500">
        <f t="shared" si="27"/>
        <v>0</v>
      </c>
      <c r="O69" s="1500">
        <f t="shared" si="27"/>
        <v>0</v>
      </c>
      <c r="P69" s="1500">
        <f t="shared" si="27"/>
        <v>0</v>
      </c>
      <c r="Q69" s="1500">
        <f t="shared" si="27"/>
        <v>0</v>
      </c>
      <c r="R69" s="1500">
        <f t="shared" si="27"/>
        <v>0</v>
      </c>
      <c r="S69" s="1500">
        <f t="shared" si="27"/>
        <v>0</v>
      </c>
      <c r="T69" s="1500">
        <f t="shared" si="27"/>
        <v>0</v>
      </c>
      <c r="U69" s="1500">
        <f t="shared" si="27"/>
        <v>0</v>
      </c>
      <c r="V69" s="1500">
        <f t="shared" si="27"/>
        <v>0</v>
      </c>
      <c r="W69" s="1500">
        <f t="shared" si="27"/>
        <v>0</v>
      </c>
      <c r="X69" s="1500">
        <f t="shared" si="27"/>
        <v>0</v>
      </c>
      <c r="Y69" s="1500">
        <f t="shared" si="27"/>
        <v>0</v>
      </c>
      <c r="Z69" s="1500">
        <f t="shared" si="27"/>
        <v>0</v>
      </c>
      <c r="AA69" s="1500">
        <f t="shared" si="27"/>
        <v>0</v>
      </c>
      <c r="AB69" s="1500">
        <f t="shared" si="27"/>
        <v>0</v>
      </c>
      <c r="AC69" s="1500">
        <f t="shared" si="27"/>
        <v>0</v>
      </c>
      <c r="AD69" s="1500">
        <f t="shared" si="27"/>
        <v>0</v>
      </c>
      <c r="AE69" s="1500">
        <f t="shared" si="27"/>
        <v>0</v>
      </c>
      <c r="AF69" s="1500">
        <f t="shared" si="27"/>
        <v>0</v>
      </c>
      <c r="AG69" s="1500">
        <f t="shared" si="27"/>
        <v>0</v>
      </c>
      <c r="AH69" s="1501" t="s">
        <v>2027</v>
      </c>
      <c r="AI69" s="1499">
        <f>_xlfn.AGGREGATE(9,6,C69:AG69)</f>
        <v>0</v>
      </c>
      <c r="AJ69" s="1489"/>
    </row>
    <row r="70" spans="2:38" s="1486" customFormat="1">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I70" s="1510"/>
      <c r="AL70" s="1509"/>
    </row>
    <row r="71" spans="2:38" hidden="1">
      <c r="C71" s="1453">
        <f>YEAR(C74)</f>
        <v>2025</v>
      </c>
      <c r="D71" s="1453">
        <f>MONTH(C74)</f>
        <v>11</v>
      </c>
    </row>
    <row r="72" spans="2:38">
      <c r="B72" s="1458" t="s">
        <v>1986</v>
      </c>
      <c r="C72" s="3490">
        <f>C74</f>
        <v>45962</v>
      </c>
      <c r="D72" s="3452"/>
      <c r="E72" s="3452"/>
      <c r="F72" s="3452"/>
      <c r="G72" s="3452"/>
      <c r="H72" s="3452"/>
      <c r="I72" s="3452"/>
      <c r="J72" s="3452"/>
      <c r="K72" s="3452"/>
      <c r="L72" s="3452"/>
      <c r="M72" s="3452"/>
      <c r="N72" s="3452"/>
      <c r="O72" s="3452"/>
      <c r="P72" s="3452"/>
      <c r="Q72" s="3452"/>
      <c r="R72" s="3452"/>
      <c r="S72" s="3452"/>
      <c r="T72" s="3452"/>
      <c r="U72" s="3452"/>
      <c r="V72" s="3452"/>
      <c r="W72" s="3452"/>
      <c r="X72" s="3452"/>
      <c r="Y72" s="3452"/>
      <c r="Z72" s="3452"/>
      <c r="AA72" s="3452"/>
      <c r="AB72" s="3452"/>
      <c r="AC72" s="3452"/>
      <c r="AD72" s="3452"/>
      <c r="AE72" s="3452"/>
      <c r="AF72" s="3452"/>
      <c r="AG72" s="3452"/>
      <c r="AH72" s="3452"/>
      <c r="AI72" s="3453"/>
    </row>
    <row r="73" spans="2:38" hidden="1">
      <c r="B73" s="1503"/>
      <c r="C73" s="1482">
        <f>DATE($C71,$D71,1)</f>
        <v>45962</v>
      </c>
      <c r="D73" s="1482">
        <f t="shared" ref="D73:AG73" si="28">C73+1</f>
        <v>45963</v>
      </c>
      <c r="E73" s="1482">
        <f t="shared" si="28"/>
        <v>45964</v>
      </c>
      <c r="F73" s="1482">
        <f t="shared" si="28"/>
        <v>45965</v>
      </c>
      <c r="G73" s="1482">
        <f t="shared" si="28"/>
        <v>45966</v>
      </c>
      <c r="H73" s="1482">
        <f t="shared" si="28"/>
        <v>45967</v>
      </c>
      <c r="I73" s="1482">
        <f t="shared" si="28"/>
        <v>45968</v>
      </c>
      <c r="J73" s="1482">
        <f t="shared" si="28"/>
        <v>45969</v>
      </c>
      <c r="K73" s="1482">
        <f t="shared" si="28"/>
        <v>45970</v>
      </c>
      <c r="L73" s="1482">
        <f t="shared" si="28"/>
        <v>45971</v>
      </c>
      <c r="M73" s="1482">
        <f t="shared" si="28"/>
        <v>45972</v>
      </c>
      <c r="N73" s="1482">
        <f t="shared" si="28"/>
        <v>45973</v>
      </c>
      <c r="O73" s="1482">
        <f t="shared" si="28"/>
        <v>45974</v>
      </c>
      <c r="P73" s="1482">
        <f t="shared" si="28"/>
        <v>45975</v>
      </c>
      <c r="Q73" s="1482">
        <f t="shared" si="28"/>
        <v>45976</v>
      </c>
      <c r="R73" s="1482">
        <f t="shared" si="28"/>
        <v>45977</v>
      </c>
      <c r="S73" s="1482">
        <f t="shared" si="28"/>
        <v>45978</v>
      </c>
      <c r="T73" s="1482">
        <f t="shared" si="28"/>
        <v>45979</v>
      </c>
      <c r="U73" s="1482">
        <f t="shared" si="28"/>
        <v>45980</v>
      </c>
      <c r="V73" s="1482">
        <f t="shared" si="28"/>
        <v>45981</v>
      </c>
      <c r="W73" s="1482">
        <f t="shared" si="28"/>
        <v>45982</v>
      </c>
      <c r="X73" s="1482">
        <f t="shared" si="28"/>
        <v>45983</v>
      </c>
      <c r="Y73" s="1482">
        <f t="shared" si="28"/>
        <v>45984</v>
      </c>
      <c r="Z73" s="1482">
        <f t="shared" si="28"/>
        <v>45985</v>
      </c>
      <c r="AA73" s="1482">
        <f t="shared" si="28"/>
        <v>45986</v>
      </c>
      <c r="AB73" s="1482">
        <f t="shared" si="28"/>
        <v>45987</v>
      </c>
      <c r="AC73" s="1482">
        <f t="shared" si="28"/>
        <v>45988</v>
      </c>
      <c r="AD73" s="1482">
        <f t="shared" si="28"/>
        <v>45989</v>
      </c>
      <c r="AE73" s="1482">
        <f t="shared" si="28"/>
        <v>45990</v>
      </c>
      <c r="AF73" s="1482">
        <f t="shared" si="28"/>
        <v>45991</v>
      </c>
      <c r="AG73" s="1482">
        <f t="shared" si="28"/>
        <v>45992</v>
      </c>
      <c r="AH73" s="1504"/>
      <c r="AI73" s="1505"/>
    </row>
    <row r="74" spans="2:38">
      <c r="B74" s="1506" t="s">
        <v>1990</v>
      </c>
      <c r="C74" s="1507">
        <f>IF(EDATE(C57,1)&gt;$G$5,"",EDATE(C57,1))</f>
        <v>45962</v>
      </c>
      <c r="D74" s="1482">
        <f t="shared" ref="D74:AG74" si="29">IF(D73&gt;$G$5,"",IF(C74=EOMONTH(DATE($C71,$D71,1),0),"",IF(C74="","",C74+1)))</f>
        <v>45963</v>
      </c>
      <c r="E74" s="1482">
        <f t="shared" si="29"/>
        <v>45964</v>
      </c>
      <c r="F74" s="1482">
        <f t="shared" si="29"/>
        <v>45965</v>
      </c>
      <c r="G74" s="1482">
        <f t="shared" si="29"/>
        <v>45966</v>
      </c>
      <c r="H74" s="1482">
        <f t="shared" si="29"/>
        <v>45967</v>
      </c>
      <c r="I74" s="1482">
        <f t="shared" si="29"/>
        <v>45968</v>
      </c>
      <c r="J74" s="1482">
        <f t="shared" si="29"/>
        <v>45969</v>
      </c>
      <c r="K74" s="1482">
        <f t="shared" si="29"/>
        <v>45970</v>
      </c>
      <c r="L74" s="1482">
        <f t="shared" si="29"/>
        <v>45971</v>
      </c>
      <c r="M74" s="1482">
        <f t="shared" si="29"/>
        <v>45972</v>
      </c>
      <c r="N74" s="1482">
        <f t="shared" si="29"/>
        <v>45973</v>
      </c>
      <c r="O74" s="1482">
        <f t="shared" si="29"/>
        <v>45974</v>
      </c>
      <c r="P74" s="1482">
        <f t="shared" si="29"/>
        <v>45975</v>
      </c>
      <c r="Q74" s="1482">
        <f t="shared" si="29"/>
        <v>45976</v>
      </c>
      <c r="R74" s="1482">
        <f t="shared" si="29"/>
        <v>45977</v>
      </c>
      <c r="S74" s="1482">
        <f t="shared" si="29"/>
        <v>45978</v>
      </c>
      <c r="T74" s="1482">
        <f t="shared" si="29"/>
        <v>45979</v>
      </c>
      <c r="U74" s="1482">
        <f t="shared" si="29"/>
        <v>45980</v>
      </c>
      <c r="V74" s="1482">
        <f t="shared" si="29"/>
        <v>45981</v>
      </c>
      <c r="W74" s="1482">
        <f t="shared" si="29"/>
        <v>45982</v>
      </c>
      <c r="X74" s="1482">
        <f t="shared" si="29"/>
        <v>45983</v>
      </c>
      <c r="Y74" s="1482">
        <f t="shared" si="29"/>
        <v>45984</v>
      </c>
      <c r="Z74" s="1482">
        <f t="shared" si="29"/>
        <v>45985</v>
      </c>
      <c r="AA74" s="1482">
        <f t="shared" si="29"/>
        <v>45986</v>
      </c>
      <c r="AB74" s="1482">
        <f t="shared" si="29"/>
        <v>45987</v>
      </c>
      <c r="AC74" s="1482">
        <f t="shared" si="29"/>
        <v>45988</v>
      </c>
      <c r="AD74" s="1482">
        <f t="shared" si="29"/>
        <v>45989</v>
      </c>
      <c r="AE74" s="1482">
        <f t="shared" si="29"/>
        <v>45990</v>
      </c>
      <c r="AF74" s="1482">
        <f t="shared" si="29"/>
        <v>45991</v>
      </c>
      <c r="AG74" s="1482" t="str">
        <f t="shared" si="29"/>
        <v/>
      </c>
      <c r="AH74" s="1483" t="s">
        <v>2024</v>
      </c>
      <c r="AI74" s="1484">
        <f>+COUNTIFS(C75:AG75,"土",C76:AG76,"")+COUNTIFS(C75:AG75,"日",C76:AG76,"")</f>
        <v>10</v>
      </c>
    </row>
    <row r="75" spans="2:38" s="1486" customFormat="1">
      <c r="B75" s="1508" t="s">
        <v>846</v>
      </c>
      <c r="C75" s="1485" t="str">
        <f>IFERROR(TEXT(WEEKDAY(+C74),"aaa"),"")</f>
        <v>土</v>
      </c>
      <c r="D75" s="1485" t="str">
        <f t="shared" ref="D75:AG75" si="30">IFERROR(TEXT(WEEKDAY(+D74),"aaa"),"")</f>
        <v>日</v>
      </c>
      <c r="E75" s="1485" t="str">
        <f t="shared" si="30"/>
        <v>月</v>
      </c>
      <c r="F75" s="1485" t="str">
        <f t="shared" si="30"/>
        <v>火</v>
      </c>
      <c r="G75" s="1485" t="str">
        <f t="shared" si="30"/>
        <v>水</v>
      </c>
      <c r="H75" s="1485" t="str">
        <f t="shared" si="30"/>
        <v>木</v>
      </c>
      <c r="I75" s="1485" t="str">
        <f t="shared" si="30"/>
        <v>金</v>
      </c>
      <c r="J75" s="1485" t="str">
        <f t="shared" si="30"/>
        <v>土</v>
      </c>
      <c r="K75" s="1485" t="str">
        <f t="shared" si="30"/>
        <v>日</v>
      </c>
      <c r="L75" s="1485" t="str">
        <f t="shared" si="30"/>
        <v>月</v>
      </c>
      <c r="M75" s="1485" t="str">
        <f t="shared" si="30"/>
        <v>火</v>
      </c>
      <c r="N75" s="1485" t="str">
        <f t="shared" si="30"/>
        <v>水</v>
      </c>
      <c r="O75" s="1485" t="str">
        <f t="shared" si="30"/>
        <v>木</v>
      </c>
      <c r="P75" s="1485" t="str">
        <f t="shared" si="30"/>
        <v>金</v>
      </c>
      <c r="Q75" s="1485" t="str">
        <f t="shared" si="30"/>
        <v>土</v>
      </c>
      <c r="R75" s="1485" t="str">
        <f t="shared" si="30"/>
        <v>日</v>
      </c>
      <c r="S75" s="1485" t="str">
        <f t="shared" si="30"/>
        <v>月</v>
      </c>
      <c r="T75" s="1485" t="str">
        <f t="shared" si="30"/>
        <v>火</v>
      </c>
      <c r="U75" s="1485" t="str">
        <f t="shared" si="30"/>
        <v>水</v>
      </c>
      <c r="V75" s="1485" t="str">
        <f t="shared" si="30"/>
        <v>木</v>
      </c>
      <c r="W75" s="1485" t="str">
        <f t="shared" si="30"/>
        <v>金</v>
      </c>
      <c r="X75" s="1485" t="str">
        <f t="shared" si="30"/>
        <v>土</v>
      </c>
      <c r="Y75" s="1485" t="str">
        <f t="shared" si="30"/>
        <v>日</v>
      </c>
      <c r="Z75" s="1485" t="str">
        <f t="shared" si="30"/>
        <v>月</v>
      </c>
      <c r="AA75" s="1485" t="str">
        <f t="shared" si="30"/>
        <v>火</v>
      </c>
      <c r="AB75" s="1485" t="str">
        <f t="shared" si="30"/>
        <v>水</v>
      </c>
      <c r="AC75" s="1485" t="str">
        <f t="shared" si="30"/>
        <v>木</v>
      </c>
      <c r="AD75" s="1485" t="str">
        <f t="shared" si="30"/>
        <v>金</v>
      </c>
      <c r="AE75" s="1485" t="str">
        <f t="shared" si="30"/>
        <v>土</v>
      </c>
      <c r="AF75" s="1485" t="str">
        <f t="shared" si="30"/>
        <v>日</v>
      </c>
      <c r="AG75" s="1485" t="str">
        <f t="shared" si="30"/>
        <v/>
      </c>
      <c r="AH75" s="1483" t="s">
        <v>2025</v>
      </c>
      <c r="AI75" s="1484">
        <f>+COUNTIF(C76:AG76,"夏休")+COUNTIF(C76:AG76,"冬休")+COUNTIF(C76:AG76,"中止")</f>
        <v>0</v>
      </c>
      <c r="AL75" s="1509"/>
    </row>
    <row r="76" spans="2:38" s="1486" customFormat="1" ht="13.5" customHeight="1">
      <c r="B76" s="3454" t="s">
        <v>1994</v>
      </c>
      <c r="C76" s="3456"/>
      <c r="D76" s="3451"/>
      <c r="E76" s="3451"/>
      <c r="F76" s="3451"/>
      <c r="G76" s="3451"/>
      <c r="H76" s="3451"/>
      <c r="I76" s="3451"/>
      <c r="J76" s="3451"/>
      <c r="K76" s="3451"/>
      <c r="L76" s="3451"/>
      <c r="M76" s="3451"/>
      <c r="N76" s="3451"/>
      <c r="O76" s="3451"/>
      <c r="P76" s="3451"/>
      <c r="Q76" s="3451"/>
      <c r="R76" s="3451"/>
      <c r="S76" s="3451"/>
      <c r="T76" s="3451"/>
      <c r="U76" s="3451"/>
      <c r="V76" s="3451"/>
      <c r="W76" s="3451"/>
      <c r="X76" s="3451"/>
      <c r="Y76" s="3451"/>
      <c r="Z76" s="3451"/>
      <c r="AA76" s="3451"/>
      <c r="AB76" s="3451"/>
      <c r="AC76" s="3451"/>
      <c r="AD76" s="3451"/>
      <c r="AE76" s="3451"/>
      <c r="AF76" s="3451"/>
      <c r="AG76" s="3478"/>
      <c r="AH76" s="1487" t="s">
        <v>847</v>
      </c>
      <c r="AI76" s="1488">
        <f>COUNT(C74:AG74)-AI75</f>
        <v>30</v>
      </c>
      <c r="AL76" s="1509"/>
    </row>
    <row r="77" spans="2:38" s="1486" customFormat="1" ht="13.5" customHeight="1">
      <c r="B77" s="3455"/>
      <c r="C77" s="3456"/>
      <c r="D77" s="3451"/>
      <c r="E77" s="3451"/>
      <c r="F77" s="3451"/>
      <c r="G77" s="3451"/>
      <c r="H77" s="3451"/>
      <c r="I77" s="3451"/>
      <c r="J77" s="3451"/>
      <c r="K77" s="3451"/>
      <c r="L77" s="3451"/>
      <c r="M77" s="3451"/>
      <c r="N77" s="3451"/>
      <c r="O77" s="3451"/>
      <c r="P77" s="3451"/>
      <c r="Q77" s="3451"/>
      <c r="R77" s="3451"/>
      <c r="S77" s="3451"/>
      <c r="T77" s="3451"/>
      <c r="U77" s="3451"/>
      <c r="V77" s="3451"/>
      <c r="W77" s="3451"/>
      <c r="X77" s="3451"/>
      <c r="Y77" s="3451"/>
      <c r="Z77" s="3451"/>
      <c r="AA77" s="3451"/>
      <c r="AB77" s="3451"/>
      <c r="AC77" s="3451"/>
      <c r="AD77" s="3451"/>
      <c r="AE77" s="3451"/>
      <c r="AF77" s="3451"/>
      <c r="AG77" s="3478"/>
      <c r="AH77" s="1487" t="s">
        <v>848</v>
      </c>
      <c r="AI77" s="1488">
        <f>+COUNTIF(C78:AG79,"休")</f>
        <v>8</v>
      </c>
      <c r="AJ77" s="1489" t="str">
        <f>IF(AI78&gt;0.285,"",IF(AI77&lt;AI74,"←計画日数が足りません",""))</f>
        <v>←計画日数が足りません</v>
      </c>
      <c r="AL77" s="1509"/>
    </row>
    <row r="78" spans="2:38" s="1486" customFormat="1" ht="13.5" customHeight="1">
      <c r="B78" s="3479" t="s">
        <v>841</v>
      </c>
      <c r="C78" s="3480"/>
      <c r="D78" s="3477"/>
      <c r="E78" s="3481"/>
      <c r="F78" s="3477"/>
      <c r="G78" s="3477"/>
      <c r="H78" s="3477" t="s">
        <v>864</v>
      </c>
      <c r="I78" s="3477" t="s">
        <v>864</v>
      </c>
      <c r="J78" s="3477"/>
      <c r="K78" s="3477"/>
      <c r="L78" s="3481"/>
      <c r="M78" s="3477"/>
      <c r="N78" s="3477"/>
      <c r="O78" s="3477" t="s">
        <v>864</v>
      </c>
      <c r="P78" s="3477" t="s">
        <v>864</v>
      </c>
      <c r="Q78" s="3477"/>
      <c r="R78" s="3477"/>
      <c r="S78" s="3481"/>
      <c r="T78" s="3477"/>
      <c r="U78" s="3477"/>
      <c r="V78" s="3477" t="s">
        <v>864</v>
      </c>
      <c r="W78" s="3477" t="s">
        <v>864</v>
      </c>
      <c r="X78" s="3477"/>
      <c r="Y78" s="3477"/>
      <c r="Z78" s="3481"/>
      <c r="AA78" s="3477"/>
      <c r="AB78" s="3477"/>
      <c r="AC78" s="3477" t="s">
        <v>864</v>
      </c>
      <c r="AD78" s="3477" t="s">
        <v>864</v>
      </c>
      <c r="AE78" s="3477"/>
      <c r="AF78" s="3477"/>
      <c r="AG78" s="3483"/>
      <c r="AH78" s="1487" t="s">
        <v>849</v>
      </c>
      <c r="AI78" s="1490">
        <f>+AI77/AI76</f>
        <v>0.26666666666666666</v>
      </c>
      <c r="AL78" s="1509"/>
    </row>
    <row r="79" spans="2:38" s="1486" customFormat="1">
      <c r="B79" s="3479"/>
      <c r="C79" s="3480"/>
      <c r="D79" s="3477"/>
      <c r="E79" s="3481"/>
      <c r="F79" s="3477"/>
      <c r="G79" s="3477"/>
      <c r="H79" s="3477"/>
      <c r="I79" s="3477"/>
      <c r="J79" s="3477"/>
      <c r="K79" s="3477"/>
      <c r="L79" s="3481"/>
      <c r="M79" s="3477"/>
      <c r="N79" s="3477"/>
      <c r="O79" s="3477"/>
      <c r="P79" s="3477"/>
      <c r="Q79" s="3477"/>
      <c r="R79" s="3477"/>
      <c r="S79" s="3481"/>
      <c r="T79" s="3477"/>
      <c r="U79" s="3477"/>
      <c r="V79" s="3477"/>
      <c r="W79" s="3477"/>
      <c r="X79" s="3477"/>
      <c r="Y79" s="3477"/>
      <c r="Z79" s="3481"/>
      <c r="AA79" s="3477"/>
      <c r="AB79" s="3477"/>
      <c r="AC79" s="3477"/>
      <c r="AD79" s="3477"/>
      <c r="AE79" s="3477"/>
      <c r="AF79" s="3477"/>
      <c r="AG79" s="3483"/>
      <c r="AH79" s="1487" t="s">
        <v>838</v>
      </c>
      <c r="AI79" s="1488">
        <f>+COUNTA(C80:AG81)</f>
        <v>8</v>
      </c>
      <c r="AL79" s="1509"/>
    </row>
    <row r="80" spans="2:38" s="1486" customFormat="1">
      <c r="B80" s="3484" t="s">
        <v>843</v>
      </c>
      <c r="C80" s="3486"/>
      <c r="D80" s="3481"/>
      <c r="E80" s="3492"/>
      <c r="F80" s="3481"/>
      <c r="G80" s="3481"/>
      <c r="H80" s="3481" t="s">
        <v>864</v>
      </c>
      <c r="I80" s="3481" t="s">
        <v>864</v>
      </c>
      <c r="J80" s="3481"/>
      <c r="K80" s="3481"/>
      <c r="L80" s="3492"/>
      <c r="M80" s="3481"/>
      <c r="N80" s="3481"/>
      <c r="O80" s="3481" t="s">
        <v>864</v>
      </c>
      <c r="P80" s="3481" t="s">
        <v>864</v>
      </c>
      <c r="Q80" s="3481"/>
      <c r="R80" s="3481"/>
      <c r="S80" s="3492"/>
      <c r="T80" s="3481"/>
      <c r="U80" s="3481"/>
      <c r="V80" s="3481" t="s">
        <v>864</v>
      </c>
      <c r="W80" s="3481" t="s">
        <v>864</v>
      </c>
      <c r="X80" s="3481"/>
      <c r="Y80" s="3481"/>
      <c r="Z80" s="3492"/>
      <c r="AA80" s="3481"/>
      <c r="AB80" s="3481"/>
      <c r="AC80" s="3481" t="s">
        <v>864</v>
      </c>
      <c r="AD80" s="3481" t="s">
        <v>864</v>
      </c>
      <c r="AE80" s="3481"/>
      <c r="AF80" s="3481"/>
      <c r="AG80" s="3488"/>
      <c r="AH80" s="1491" t="s">
        <v>850</v>
      </c>
      <c r="AI80" s="1492">
        <f>+AI79/AI76</f>
        <v>0.26666666666666666</v>
      </c>
      <c r="AL80" s="1474">
        <f>+COUNTIF(C78:AG79,"休")</f>
        <v>8</v>
      </c>
    </row>
    <row r="81" spans="2:38" s="1486" customFormat="1">
      <c r="B81" s="3485"/>
      <c r="C81" s="3487"/>
      <c r="D81" s="3482"/>
      <c r="E81" s="3482"/>
      <c r="F81" s="3482"/>
      <c r="G81" s="3482"/>
      <c r="H81" s="3482"/>
      <c r="I81" s="3482"/>
      <c r="J81" s="3482"/>
      <c r="K81" s="3482"/>
      <c r="L81" s="3482"/>
      <c r="M81" s="3482"/>
      <c r="N81" s="3482"/>
      <c r="O81" s="3482"/>
      <c r="P81" s="3482"/>
      <c r="Q81" s="3482"/>
      <c r="R81" s="3482"/>
      <c r="S81" s="3482"/>
      <c r="T81" s="3482"/>
      <c r="U81" s="3482"/>
      <c r="V81" s="3482"/>
      <c r="W81" s="3482"/>
      <c r="X81" s="3482"/>
      <c r="Y81" s="3482"/>
      <c r="Z81" s="3482"/>
      <c r="AA81" s="3482"/>
      <c r="AB81" s="3482"/>
      <c r="AC81" s="3482"/>
      <c r="AD81" s="3482"/>
      <c r="AE81" s="3482"/>
      <c r="AF81" s="3482"/>
      <c r="AG81" s="3489"/>
      <c r="AH81" s="1493" t="s">
        <v>1998</v>
      </c>
      <c r="AI81" s="1494" t="str">
        <f>IF(7&gt;AI76,"対象外",IF(AI79&gt;=AI74,"OK","NG"))</f>
        <v>NG</v>
      </c>
      <c r="AJ81" s="1489" t="str">
        <f>IF(AI81="対象外","←７日間に満たない期間は達成判定の対象外",IF(AI81="NG","←月単位未達成","←月単位達成"))</f>
        <v>←月単位未達成</v>
      </c>
      <c r="AL81" s="1495" t="str">
        <f>IF(7&gt;AI76,"対象外",IF(AL80&gt;=AI74,"OK","NG"))</f>
        <v>NG</v>
      </c>
    </row>
    <row r="82" spans="2:38" hidden="1">
      <c r="B82" s="1496" t="s">
        <v>2165</v>
      </c>
      <c r="C82" s="1497">
        <f t="shared" ref="C82:AG82" si="31">IF(AND(DAY(C74)&gt;=22,DAY(C74)&lt;=28,C75="土"),1,0)</f>
        <v>0</v>
      </c>
      <c r="D82" s="1497">
        <f t="shared" si="31"/>
        <v>0</v>
      </c>
      <c r="E82" s="1497">
        <f t="shared" si="31"/>
        <v>0</v>
      </c>
      <c r="F82" s="1497">
        <f t="shared" si="31"/>
        <v>0</v>
      </c>
      <c r="G82" s="1497">
        <f t="shared" si="31"/>
        <v>0</v>
      </c>
      <c r="H82" s="1497">
        <f t="shared" si="31"/>
        <v>0</v>
      </c>
      <c r="I82" s="1497">
        <f t="shared" si="31"/>
        <v>0</v>
      </c>
      <c r="J82" s="1497">
        <f t="shared" si="31"/>
        <v>0</v>
      </c>
      <c r="K82" s="1497">
        <f t="shared" si="31"/>
        <v>0</v>
      </c>
      <c r="L82" s="1497">
        <f t="shared" si="31"/>
        <v>0</v>
      </c>
      <c r="M82" s="1497">
        <f t="shared" si="31"/>
        <v>0</v>
      </c>
      <c r="N82" s="1497">
        <f t="shared" si="31"/>
        <v>0</v>
      </c>
      <c r="O82" s="1497">
        <f t="shared" si="31"/>
        <v>0</v>
      </c>
      <c r="P82" s="1497">
        <f t="shared" si="31"/>
        <v>0</v>
      </c>
      <c r="Q82" s="1497">
        <f t="shared" si="31"/>
        <v>0</v>
      </c>
      <c r="R82" s="1497">
        <f t="shared" si="31"/>
        <v>0</v>
      </c>
      <c r="S82" s="1497">
        <f t="shared" si="31"/>
        <v>0</v>
      </c>
      <c r="T82" s="1497">
        <f t="shared" si="31"/>
        <v>0</v>
      </c>
      <c r="U82" s="1497">
        <f t="shared" si="31"/>
        <v>0</v>
      </c>
      <c r="V82" s="1497">
        <f t="shared" si="31"/>
        <v>0</v>
      </c>
      <c r="W82" s="1497">
        <f t="shared" si="31"/>
        <v>0</v>
      </c>
      <c r="X82" s="1497">
        <f t="shared" si="31"/>
        <v>1</v>
      </c>
      <c r="Y82" s="1497">
        <f t="shared" si="31"/>
        <v>0</v>
      </c>
      <c r="Z82" s="1497">
        <f t="shared" si="31"/>
        <v>0</v>
      </c>
      <c r="AA82" s="1497">
        <f t="shared" si="31"/>
        <v>0</v>
      </c>
      <c r="AB82" s="1497">
        <f t="shared" si="31"/>
        <v>0</v>
      </c>
      <c r="AC82" s="1497">
        <f t="shared" si="31"/>
        <v>0</v>
      </c>
      <c r="AD82" s="1497">
        <f t="shared" si="31"/>
        <v>0</v>
      </c>
      <c r="AE82" s="1497">
        <f t="shared" si="31"/>
        <v>0</v>
      </c>
      <c r="AF82" s="1497">
        <f t="shared" si="31"/>
        <v>0</v>
      </c>
      <c r="AG82" s="1497" t="e">
        <f t="shared" si="31"/>
        <v>#VALUE!</v>
      </c>
      <c r="AH82" s="1498" t="s">
        <v>2026</v>
      </c>
      <c r="AI82" s="1499">
        <f>_xlfn.AGGREGATE(9,6,C82:AG82)</f>
        <v>1</v>
      </c>
      <c r="AJ82" s="1489"/>
    </row>
    <row r="83" spans="2:38" hidden="1">
      <c r="B83" s="1496" t="s">
        <v>2166</v>
      </c>
      <c r="C83" s="1500">
        <f t="shared" ref="C83:AG83" si="32">IF(AND(DAY(C74)&gt;=22,DAY(C74)&lt;=28,C75="土",OR(C80="休",C80="雨")),1,0)</f>
        <v>0</v>
      </c>
      <c r="D83" s="1500">
        <f t="shared" si="32"/>
        <v>0</v>
      </c>
      <c r="E83" s="1500">
        <f t="shared" si="32"/>
        <v>0</v>
      </c>
      <c r="F83" s="1500">
        <f t="shared" si="32"/>
        <v>0</v>
      </c>
      <c r="G83" s="1500">
        <f t="shared" si="32"/>
        <v>0</v>
      </c>
      <c r="H83" s="1500">
        <f t="shared" si="32"/>
        <v>0</v>
      </c>
      <c r="I83" s="1500">
        <f t="shared" si="32"/>
        <v>0</v>
      </c>
      <c r="J83" s="1500">
        <f t="shared" si="32"/>
        <v>0</v>
      </c>
      <c r="K83" s="1500">
        <f t="shared" si="32"/>
        <v>0</v>
      </c>
      <c r="L83" s="1500">
        <f t="shared" si="32"/>
        <v>0</v>
      </c>
      <c r="M83" s="1500">
        <f t="shared" si="32"/>
        <v>0</v>
      </c>
      <c r="N83" s="1500">
        <f t="shared" si="32"/>
        <v>0</v>
      </c>
      <c r="O83" s="1500">
        <f t="shared" si="32"/>
        <v>0</v>
      </c>
      <c r="P83" s="1500">
        <f t="shared" si="32"/>
        <v>0</v>
      </c>
      <c r="Q83" s="1500">
        <f t="shared" si="32"/>
        <v>0</v>
      </c>
      <c r="R83" s="1500">
        <f t="shared" si="32"/>
        <v>0</v>
      </c>
      <c r="S83" s="1500">
        <f t="shared" si="32"/>
        <v>0</v>
      </c>
      <c r="T83" s="1500">
        <f t="shared" si="32"/>
        <v>0</v>
      </c>
      <c r="U83" s="1500">
        <f t="shared" si="32"/>
        <v>0</v>
      </c>
      <c r="V83" s="1500">
        <f t="shared" si="32"/>
        <v>0</v>
      </c>
      <c r="W83" s="1500">
        <f t="shared" si="32"/>
        <v>0</v>
      </c>
      <c r="X83" s="1500">
        <f t="shared" si="32"/>
        <v>0</v>
      </c>
      <c r="Y83" s="1500">
        <f t="shared" si="32"/>
        <v>0</v>
      </c>
      <c r="Z83" s="1500">
        <f t="shared" si="32"/>
        <v>0</v>
      </c>
      <c r="AA83" s="1500">
        <f t="shared" si="32"/>
        <v>0</v>
      </c>
      <c r="AB83" s="1500">
        <f t="shared" si="32"/>
        <v>0</v>
      </c>
      <c r="AC83" s="1500">
        <f t="shared" si="32"/>
        <v>0</v>
      </c>
      <c r="AD83" s="1500">
        <f t="shared" si="32"/>
        <v>0</v>
      </c>
      <c r="AE83" s="1500">
        <f t="shared" si="32"/>
        <v>0</v>
      </c>
      <c r="AF83" s="1500">
        <f t="shared" si="32"/>
        <v>0</v>
      </c>
      <c r="AG83" s="1500" t="e">
        <f t="shared" si="32"/>
        <v>#VALUE!</v>
      </c>
      <c r="AH83" s="1501" t="s">
        <v>2027</v>
      </c>
      <c r="AI83" s="1499">
        <f>_xlfn.AGGREGATE(9,6,C83:AG83)</f>
        <v>0</v>
      </c>
      <c r="AJ83" s="1489"/>
    </row>
    <row r="84" spans="2:38" hidden="1">
      <c r="B84" s="1496" t="s">
        <v>2167</v>
      </c>
      <c r="C84" s="1497">
        <f>IF(AND(DAY(C74)&gt;=8,DAY(C74)&lt;=14,C75="土"),1,0)</f>
        <v>0</v>
      </c>
      <c r="D84" s="1497">
        <f>IF(AND(DAY(D74)&gt;=8,DAY(D74)&lt;=14,D75="土"),1,0)</f>
        <v>0</v>
      </c>
      <c r="E84" s="1497">
        <f t="shared" ref="E84:AG84" si="33">IF(AND(DAY(E74)&gt;=8,DAY(E74)&lt;=14,E75="土"),1,0)</f>
        <v>0</v>
      </c>
      <c r="F84" s="1497">
        <f t="shared" si="33"/>
        <v>0</v>
      </c>
      <c r="G84" s="1497">
        <f t="shared" si="33"/>
        <v>0</v>
      </c>
      <c r="H84" s="1497">
        <f t="shared" si="33"/>
        <v>0</v>
      </c>
      <c r="I84" s="1497">
        <f t="shared" si="33"/>
        <v>0</v>
      </c>
      <c r="J84" s="1497">
        <f t="shared" si="33"/>
        <v>1</v>
      </c>
      <c r="K84" s="1497">
        <f t="shared" si="33"/>
        <v>0</v>
      </c>
      <c r="L84" s="1497">
        <f t="shared" si="33"/>
        <v>0</v>
      </c>
      <c r="M84" s="1497">
        <f t="shared" si="33"/>
        <v>0</v>
      </c>
      <c r="N84" s="1497">
        <f t="shared" si="33"/>
        <v>0</v>
      </c>
      <c r="O84" s="1497">
        <f t="shared" si="33"/>
        <v>0</v>
      </c>
      <c r="P84" s="1497">
        <f t="shared" si="33"/>
        <v>0</v>
      </c>
      <c r="Q84" s="1497">
        <f t="shared" si="33"/>
        <v>0</v>
      </c>
      <c r="R84" s="1497">
        <f t="shared" si="33"/>
        <v>0</v>
      </c>
      <c r="S84" s="1497">
        <f t="shared" si="33"/>
        <v>0</v>
      </c>
      <c r="T84" s="1497">
        <f t="shared" si="33"/>
        <v>0</v>
      </c>
      <c r="U84" s="1497">
        <f t="shared" si="33"/>
        <v>0</v>
      </c>
      <c r="V84" s="1497">
        <f t="shared" si="33"/>
        <v>0</v>
      </c>
      <c r="W84" s="1497">
        <f t="shared" si="33"/>
        <v>0</v>
      </c>
      <c r="X84" s="1497">
        <f t="shared" si="33"/>
        <v>0</v>
      </c>
      <c r="Y84" s="1497">
        <f t="shared" si="33"/>
        <v>0</v>
      </c>
      <c r="Z84" s="1497">
        <f t="shared" si="33"/>
        <v>0</v>
      </c>
      <c r="AA84" s="1497">
        <f t="shared" si="33"/>
        <v>0</v>
      </c>
      <c r="AB84" s="1497">
        <f t="shared" si="33"/>
        <v>0</v>
      </c>
      <c r="AC84" s="1497">
        <f t="shared" si="33"/>
        <v>0</v>
      </c>
      <c r="AD84" s="1497">
        <f t="shared" si="33"/>
        <v>0</v>
      </c>
      <c r="AE84" s="1497">
        <f t="shared" si="33"/>
        <v>0</v>
      </c>
      <c r="AF84" s="1497">
        <f t="shared" si="33"/>
        <v>0</v>
      </c>
      <c r="AG84" s="1497" t="e">
        <f t="shared" si="33"/>
        <v>#VALUE!</v>
      </c>
      <c r="AH84" s="1498" t="s">
        <v>2026</v>
      </c>
      <c r="AI84" s="1499">
        <f>_xlfn.AGGREGATE(9,6,C84:AG84)</f>
        <v>1</v>
      </c>
      <c r="AJ84" s="1489"/>
    </row>
    <row r="85" spans="2:38" hidden="1">
      <c r="B85" s="1496" t="s">
        <v>2168</v>
      </c>
      <c r="C85" s="1500">
        <f>IF(AND(DAY(C74)&gt;=8,DAY(C74)&lt;=14,C75="土",OR(C80="休",C80="雨")),1,0)</f>
        <v>0</v>
      </c>
      <c r="D85" s="1500">
        <f>IF(AND(DAY(D74)&gt;=8,DAY(D74)&lt;=14,D75="土",OR(D80="休",D80="雨")),1,0)</f>
        <v>0</v>
      </c>
      <c r="E85" s="1500">
        <f t="shared" ref="E85:AG85" si="34">IF(AND(DAY(E74)&gt;=8,DAY(E74)&lt;=14,E75="土",OR(E80="休",E80="雨")),1,0)</f>
        <v>0</v>
      </c>
      <c r="F85" s="1500">
        <f t="shared" si="34"/>
        <v>0</v>
      </c>
      <c r="G85" s="1500">
        <f t="shared" si="34"/>
        <v>0</v>
      </c>
      <c r="H85" s="1500">
        <f t="shared" si="34"/>
        <v>0</v>
      </c>
      <c r="I85" s="1500">
        <f t="shared" si="34"/>
        <v>0</v>
      </c>
      <c r="J85" s="1500">
        <f t="shared" si="34"/>
        <v>0</v>
      </c>
      <c r="K85" s="1500">
        <f t="shared" si="34"/>
        <v>0</v>
      </c>
      <c r="L85" s="1500">
        <f t="shared" si="34"/>
        <v>0</v>
      </c>
      <c r="M85" s="1500">
        <f t="shared" si="34"/>
        <v>0</v>
      </c>
      <c r="N85" s="1500">
        <f t="shared" si="34"/>
        <v>0</v>
      </c>
      <c r="O85" s="1500">
        <f t="shared" si="34"/>
        <v>0</v>
      </c>
      <c r="P85" s="1500">
        <f t="shared" si="34"/>
        <v>0</v>
      </c>
      <c r="Q85" s="1500">
        <f t="shared" si="34"/>
        <v>0</v>
      </c>
      <c r="R85" s="1500">
        <f t="shared" si="34"/>
        <v>0</v>
      </c>
      <c r="S85" s="1500">
        <f t="shared" si="34"/>
        <v>0</v>
      </c>
      <c r="T85" s="1500">
        <f t="shared" si="34"/>
        <v>0</v>
      </c>
      <c r="U85" s="1500">
        <f t="shared" si="34"/>
        <v>0</v>
      </c>
      <c r="V85" s="1500">
        <f t="shared" si="34"/>
        <v>0</v>
      </c>
      <c r="W85" s="1500">
        <f t="shared" si="34"/>
        <v>0</v>
      </c>
      <c r="X85" s="1500">
        <f t="shared" si="34"/>
        <v>0</v>
      </c>
      <c r="Y85" s="1500">
        <f t="shared" si="34"/>
        <v>0</v>
      </c>
      <c r="Z85" s="1500">
        <f t="shared" si="34"/>
        <v>0</v>
      </c>
      <c r="AA85" s="1500">
        <f t="shared" si="34"/>
        <v>0</v>
      </c>
      <c r="AB85" s="1500">
        <f t="shared" si="34"/>
        <v>0</v>
      </c>
      <c r="AC85" s="1500">
        <f t="shared" si="34"/>
        <v>0</v>
      </c>
      <c r="AD85" s="1500">
        <f t="shared" si="34"/>
        <v>0</v>
      </c>
      <c r="AE85" s="1500">
        <f t="shared" si="34"/>
        <v>0</v>
      </c>
      <c r="AF85" s="1500">
        <f t="shared" si="34"/>
        <v>0</v>
      </c>
      <c r="AG85" s="1500" t="e">
        <f t="shared" si="34"/>
        <v>#VALUE!</v>
      </c>
      <c r="AH85" s="1501" t="s">
        <v>2027</v>
      </c>
      <c r="AI85" s="1499">
        <f>_xlfn.AGGREGATE(9,6,C85:AG85)</f>
        <v>0</v>
      </c>
      <c r="AJ85" s="1489"/>
    </row>
    <row r="86" spans="2:38" s="1486" customFormat="1">
      <c r="B86" s="1510"/>
      <c r="C86" s="1510"/>
      <c r="D86" s="1510"/>
      <c r="E86" s="1510"/>
      <c r="F86" s="1510"/>
      <c r="G86" s="1510"/>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I86" s="1510"/>
      <c r="AL86" s="1509"/>
    </row>
    <row r="87" spans="2:38" hidden="1">
      <c r="C87" s="1453">
        <f>YEAR(C90)</f>
        <v>2025</v>
      </c>
      <c r="D87" s="1453">
        <f>MONTH(C90)</f>
        <v>12</v>
      </c>
    </row>
    <row r="88" spans="2:38">
      <c r="B88" s="1458" t="s">
        <v>1986</v>
      </c>
      <c r="C88" s="3490">
        <f>C90</f>
        <v>45992</v>
      </c>
      <c r="D88" s="3452"/>
      <c r="E88" s="3452"/>
      <c r="F88" s="3452"/>
      <c r="G88" s="3452"/>
      <c r="H88" s="3452"/>
      <c r="I88" s="3452"/>
      <c r="J88" s="3452"/>
      <c r="K88" s="3452"/>
      <c r="L88" s="3452"/>
      <c r="M88" s="3452"/>
      <c r="N88" s="3452"/>
      <c r="O88" s="3452"/>
      <c r="P88" s="3452"/>
      <c r="Q88" s="3452"/>
      <c r="R88" s="3452"/>
      <c r="S88" s="3452"/>
      <c r="T88" s="3452"/>
      <c r="U88" s="3452"/>
      <c r="V88" s="3452"/>
      <c r="W88" s="3452"/>
      <c r="X88" s="3452"/>
      <c r="Y88" s="3452"/>
      <c r="Z88" s="3452"/>
      <c r="AA88" s="3452"/>
      <c r="AB88" s="3452"/>
      <c r="AC88" s="3452"/>
      <c r="AD88" s="3452"/>
      <c r="AE88" s="3452"/>
      <c r="AF88" s="3452"/>
      <c r="AG88" s="3452"/>
      <c r="AH88" s="3452"/>
      <c r="AI88" s="3453"/>
    </row>
    <row r="89" spans="2:38" hidden="1">
      <c r="B89" s="1503"/>
      <c r="C89" s="1482">
        <f>DATE($C87,$D87,1)</f>
        <v>45992</v>
      </c>
      <c r="D89" s="1482">
        <f t="shared" ref="D89:AG89" si="35">C89+1</f>
        <v>45993</v>
      </c>
      <c r="E89" s="1482">
        <f t="shared" si="35"/>
        <v>45994</v>
      </c>
      <c r="F89" s="1482">
        <f t="shared" si="35"/>
        <v>45995</v>
      </c>
      <c r="G89" s="1482">
        <f t="shared" si="35"/>
        <v>45996</v>
      </c>
      <c r="H89" s="1482">
        <f t="shared" si="35"/>
        <v>45997</v>
      </c>
      <c r="I89" s="1482">
        <f t="shared" si="35"/>
        <v>45998</v>
      </c>
      <c r="J89" s="1482">
        <f t="shared" si="35"/>
        <v>45999</v>
      </c>
      <c r="K89" s="1482">
        <f t="shared" si="35"/>
        <v>46000</v>
      </c>
      <c r="L89" s="1482">
        <f t="shared" si="35"/>
        <v>46001</v>
      </c>
      <c r="M89" s="1482">
        <f t="shared" si="35"/>
        <v>46002</v>
      </c>
      <c r="N89" s="1482">
        <f t="shared" si="35"/>
        <v>46003</v>
      </c>
      <c r="O89" s="1482">
        <f t="shared" si="35"/>
        <v>46004</v>
      </c>
      <c r="P89" s="1482">
        <f t="shared" si="35"/>
        <v>46005</v>
      </c>
      <c r="Q89" s="1482">
        <f t="shared" si="35"/>
        <v>46006</v>
      </c>
      <c r="R89" s="1482">
        <f t="shared" si="35"/>
        <v>46007</v>
      </c>
      <c r="S89" s="1482">
        <f t="shared" si="35"/>
        <v>46008</v>
      </c>
      <c r="T89" s="1482">
        <f t="shared" si="35"/>
        <v>46009</v>
      </c>
      <c r="U89" s="1482">
        <f t="shared" si="35"/>
        <v>46010</v>
      </c>
      <c r="V89" s="1482">
        <f t="shared" si="35"/>
        <v>46011</v>
      </c>
      <c r="W89" s="1482">
        <f t="shared" si="35"/>
        <v>46012</v>
      </c>
      <c r="X89" s="1482">
        <f t="shared" si="35"/>
        <v>46013</v>
      </c>
      <c r="Y89" s="1482">
        <f t="shared" si="35"/>
        <v>46014</v>
      </c>
      <c r="Z89" s="1482">
        <f t="shared" si="35"/>
        <v>46015</v>
      </c>
      <c r="AA89" s="1482">
        <f t="shared" si="35"/>
        <v>46016</v>
      </c>
      <c r="AB89" s="1482">
        <f t="shared" si="35"/>
        <v>46017</v>
      </c>
      <c r="AC89" s="1482">
        <f t="shared" si="35"/>
        <v>46018</v>
      </c>
      <c r="AD89" s="1482">
        <f t="shared" si="35"/>
        <v>46019</v>
      </c>
      <c r="AE89" s="1482">
        <f t="shared" si="35"/>
        <v>46020</v>
      </c>
      <c r="AF89" s="1482">
        <f t="shared" si="35"/>
        <v>46021</v>
      </c>
      <c r="AG89" s="1482">
        <f t="shared" si="35"/>
        <v>46022</v>
      </c>
      <c r="AH89" s="1504"/>
      <c r="AI89" s="1505"/>
    </row>
    <row r="90" spans="2:38">
      <c r="B90" s="1506" t="s">
        <v>1990</v>
      </c>
      <c r="C90" s="1507">
        <f>IF(EDATE(C73,1)&gt;$G$5,"",EDATE(C73,1))</f>
        <v>45992</v>
      </c>
      <c r="D90" s="1482">
        <f t="shared" ref="D90:AG90" si="36">IF(D89&gt;$G$5,"",IF(C90=EOMONTH(DATE($C87,$D87,1),0),"",IF(C90="","",C90+1)))</f>
        <v>45993</v>
      </c>
      <c r="E90" s="1482">
        <f t="shared" si="36"/>
        <v>45994</v>
      </c>
      <c r="F90" s="1482">
        <f t="shared" si="36"/>
        <v>45995</v>
      </c>
      <c r="G90" s="1482">
        <f t="shared" si="36"/>
        <v>45996</v>
      </c>
      <c r="H90" s="1482">
        <f t="shared" si="36"/>
        <v>45997</v>
      </c>
      <c r="I90" s="1482">
        <f t="shared" si="36"/>
        <v>45998</v>
      </c>
      <c r="J90" s="1482">
        <f t="shared" si="36"/>
        <v>45999</v>
      </c>
      <c r="K90" s="1482">
        <f t="shared" si="36"/>
        <v>46000</v>
      </c>
      <c r="L90" s="1482">
        <f t="shared" si="36"/>
        <v>46001</v>
      </c>
      <c r="M90" s="1482">
        <f t="shared" si="36"/>
        <v>46002</v>
      </c>
      <c r="N90" s="1482">
        <f t="shared" si="36"/>
        <v>46003</v>
      </c>
      <c r="O90" s="1482">
        <f t="shared" si="36"/>
        <v>46004</v>
      </c>
      <c r="P90" s="1482">
        <f t="shared" si="36"/>
        <v>46005</v>
      </c>
      <c r="Q90" s="1482">
        <f t="shared" si="36"/>
        <v>46006</v>
      </c>
      <c r="R90" s="1482">
        <f t="shared" si="36"/>
        <v>46007</v>
      </c>
      <c r="S90" s="1482">
        <f t="shared" si="36"/>
        <v>46008</v>
      </c>
      <c r="T90" s="1482">
        <f t="shared" si="36"/>
        <v>46009</v>
      </c>
      <c r="U90" s="1482">
        <f t="shared" si="36"/>
        <v>46010</v>
      </c>
      <c r="V90" s="1482">
        <f t="shared" si="36"/>
        <v>46011</v>
      </c>
      <c r="W90" s="1482">
        <f t="shared" si="36"/>
        <v>46012</v>
      </c>
      <c r="X90" s="1482">
        <f t="shared" si="36"/>
        <v>46013</v>
      </c>
      <c r="Y90" s="1482">
        <f t="shared" si="36"/>
        <v>46014</v>
      </c>
      <c r="Z90" s="1482">
        <f t="shared" si="36"/>
        <v>46015</v>
      </c>
      <c r="AA90" s="1482">
        <f t="shared" si="36"/>
        <v>46016</v>
      </c>
      <c r="AB90" s="1482">
        <f t="shared" si="36"/>
        <v>46017</v>
      </c>
      <c r="AC90" s="1482">
        <f t="shared" si="36"/>
        <v>46018</v>
      </c>
      <c r="AD90" s="1482">
        <f t="shared" si="36"/>
        <v>46019</v>
      </c>
      <c r="AE90" s="1482">
        <f t="shared" si="36"/>
        <v>46020</v>
      </c>
      <c r="AF90" s="1482">
        <f t="shared" si="36"/>
        <v>46021</v>
      </c>
      <c r="AG90" s="1482">
        <f t="shared" si="36"/>
        <v>46022</v>
      </c>
      <c r="AH90" s="1483" t="s">
        <v>2024</v>
      </c>
      <c r="AI90" s="1484">
        <f>+COUNTIFS(C91:AG91,"土",C92:AG92,"")+COUNTIFS(C91:AG91,"日",C92:AG92,"")</f>
        <v>8</v>
      </c>
    </row>
    <row r="91" spans="2:38" s="1486" customFormat="1">
      <c r="B91" s="1508" t="s">
        <v>846</v>
      </c>
      <c r="C91" s="1485" t="str">
        <f>IFERROR(TEXT(WEEKDAY(+C90),"aaa"),"")</f>
        <v>月</v>
      </c>
      <c r="D91" s="1485" t="str">
        <f t="shared" ref="D91:AG91" si="37">IFERROR(TEXT(WEEKDAY(+D90),"aaa"),"")</f>
        <v>火</v>
      </c>
      <c r="E91" s="1485" t="str">
        <f t="shared" si="37"/>
        <v>水</v>
      </c>
      <c r="F91" s="1485" t="str">
        <f t="shared" si="37"/>
        <v>木</v>
      </c>
      <c r="G91" s="1485" t="str">
        <f t="shared" si="37"/>
        <v>金</v>
      </c>
      <c r="H91" s="1485" t="str">
        <f t="shared" si="37"/>
        <v>土</v>
      </c>
      <c r="I91" s="1485" t="str">
        <f t="shared" si="37"/>
        <v>日</v>
      </c>
      <c r="J91" s="1485" t="str">
        <f t="shared" si="37"/>
        <v>月</v>
      </c>
      <c r="K91" s="1485" t="str">
        <f t="shared" si="37"/>
        <v>火</v>
      </c>
      <c r="L91" s="1485" t="str">
        <f t="shared" si="37"/>
        <v>水</v>
      </c>
      <c r="M91" s="1485" t="str">
        <f t="shared" si="37"/>
        <v>木</v>
      </c>
      <c r="N91" s="1485" t="str">
        <f t="shared" si="37"/>
        <v>金</v>
      </c>
      <c r="O91" s="1485" t="str">
        <f t="shared" si="37"/>
        <v>土</v>
      </c>
      <c r="P91" s="1485" t="str">
        <f t="shared" si="37"/>
        <v>日</v>
      </c>
      <c r="Q91" s="1485" t="str">
        <f t="shared" si="37"/>
        <v>月</v>
      </c>
      <c r="R91" s="1485" t="str">
        <f t="shared" si="37"/>
        <v>火</v>
      </c>
      <c r="S91" s="1485" t="str">
        <f t="shared" si="37"/>
        <v>水</v>
      </c>
      <c r="T91" s="1485" t="str">
        <f t="shared" si="37"/>
        <v>木</v>
      </c>
      <c r="U91" s="1485" t="str">
        <f t="shared" si="37"/>
        <v>金</v>
      </c>
      <c r="V91" s="1485" t="str">
        <f t="shared" si="37"/>
        <v>土</v>
      </c>
      <c r="W91" s="1485" t="str">
        <f t="shared" si="37"/>
        <v>日</v>
      </c>
      <c r="X91" s="1485" t="str">
        <f t="shared" si="37"/>
        <v>月</v>
      </c>
      <c r="Y91" s="1485" t="str">
        <f t="shared" si="37"/>
        <v>火</v>
      </c>
      <c r="Z91" s="1485" t="str">
        <f t="shared" si="37"/>
        <v>水</v>
      </c>
      <c r="AA91" s="1485" t="str">
        <f t="shared" si="37"/>
        <v>木</v>
      </c>
      <c r="AB91" s="1485" t="str">
        <f t="shared" si="37"/>
        <v>金</v>
      </c>
      <c r="AC91" s="1485" t="str">
        <f t="shared" si="37"/>
        <v>土</v>
      </c>
      <c r="AD91" s="1485" t="str">
        <f t="shared" si="37"/>
        <v>日</v>
      </c>
      <c r="AE91" s="1485" t="str">
        <f t="shared" si="37"/>
        <v>月</v>
      </c>
      <c r="AF91" s="1485" t="str">
        <f t="shared" si="37"/>
        <v>火</v>
      </c>
      <c r="AG91" s="1485" t="str">
        <f t="shared" si="37"/>
        <v>水</v>
      </c>
      <c r="AH91" s="1483" t="s">
        <v>2025</v>
      </c>
      <c r="AI91" s="1484">
        <f>+COUNTIF(C92:AG92,"夏休")+COUNTIF(C92:AG92,"冬休")+COUNTIF(C92:AG92,"中止")</f>
        <v>0</v>
      </c>
      <c r="AL91" s="1509"/>
    </row>
    <row r="92" spans="2:38" s="1486" customFormat="1" ht="13.5" customHeight="1">
      <c r="B92" s="3454" t="s">
        <v>1994</v>
      </c>
      <c r="C92" s="3456"/>
      <c r="D92" s="3451"/>
      <c r="E92" s="3451"/>
      <c r="F92" s="3451"/>
      <c r="G92" s="3451"/>
      <c r="H92" s="3451"/>
      <c r="I92" s="3451"/>
      <c r="J92" s="3451"/>
      <c r="K92" s="3451"/>
      <c r="L92" s="3451"/>
      <c r="M92" s="3451"/>
      <c r="N92" s="3451"/>
      <c r="O92" s="3451"/>
      <c r="P92" s="3451"/>
      <c r="Q92" s="3451"/>
      <c r="R92" s="3451"/>
      <c r="S92" s="3451"/>
      <c r="T92" s="3451"/>
      <c r="U92" s="3451"/>
      <c r="V92" s="3451"/>
      <c r="W92" s="3451"/>
      <c r="X92" s="3451"/>
      <c r="Y92" s="3451"/>
      <c r="Z92" s="3451"/>
      <c r="AA92" s="3451"/>
      <c r="AB92" s="3451"/>
      <c r="AC92" s="3451"/>
      <c r="AD92" s="3451"/>
      <c r="AE92" s="3451"/>
      <c r="AF92" s="3451"/>
      <c r="AG92" s="3478"/>
      <c r="AH92" s="1487" t="s">
        <v>847</v>
      </c>
      <c r="AI92" s="1488">
        <f>COUNT(C90:AG90)-AI91</f>
        <v>31</v>
      </c>
      <c r="AL92" s="1509"/>
    </row>
    <row r="93" spans="2:38" s="1486" customFormat="1" ht="13.5" customHeight="1">
      <c r="B93" s="3455"/>
      <c r="C93" s="3456"/>
      <c r="D93" s="3451"/>
      <c r="E93" s="3451"/>
      <c r="F93" s="3451"/>
      <c r="G93" s="3451"/>
      <c r="H93" s="3451"/>
      <c r="I93" s="3451"/>
      <c r="J93" s="3451"/>
      <c r="K93" s="3451"/>
      <c r="L93" s="3451"/>
      <c r="M93" s="3451"/>
      <c r="N93" s="3451"/>
      <c r="O93" s="3451"/>
      <c r="P93" s="3451"/>
      <c r="Q93" s="3451"/>
      <c r="R93" s="3451"/>
      <c r="S93" s="3451"/>
      <c r="T93" s="3451"/>
      <c r="U93" s="3451"/>
      <c r="V93" s="3451"/>
      <c r="W93" s="3451"/>
      <c r="X93" s="3451"/>
      <c r="Y93" s="3451"/>
      <c r="Z93" s="3451"/>
      <c r="AA93" s="3451"/>
      <c r="AB93" s="3451"/>
      <c r="AC93" s="3451"/>
      <c r="AD93" s="3451"/>
      <c r="AE93" s="3451"/>
      <c r="AF93" s="3451"/>
      <c r="AG93" s="3478"/>
      <c r="AH93" s="1487" t="s">
        <v>848</v>
      </c>
      <c r="AI93" s="1488">
        <f>+COUNTIF(C94:AG95,"休")</f>
        <v>8</v>
      </c>
      <c r="AJ93" s="1489" t="str">
        <f>IF(AI94&gt;0.285,"",IF(AI93&lt;AI90,"←計画日数が足りません",""))</f>
        <v/>
      </c>
      <c r="AL93" s="1509"/>
    </row>
    <row r="94" spans="2:38" s="1486" customFormat="1" ht="13.5" customHeight="1">
      <c r="B94" s="3479" t="s">
        <v>841</v>
      </c>
      <c r="C94" s="3480"/>
      <c r="D94" s="3477"/>
      <c r="E94" s="3477"/>
      <c r="F94" s="3477" t="s">
        <v>864</v>
      </c>
      <c r="G94" s="3477" t="s">
        <v>864</v>
      </c>
      <c r="H94" s="3477"/>
      <c r="I94" s="3481"/>
      <c r="J94" s="3477"/>
      <c r="K94" s="3477"/>
      <c r="L94" s="3477"/>
      <c r="M94" s="3477" t="s">
        <v>864</v>
      </c>
      <c r="N94" s="3477" t="s">
        <v>864</v>
      </c>
      <c r="O94" s="3477"/>
      <c r="P94" s="3481"/>
      <c r="Q94" s="3477"/>
      <c r="R94" s="3477"/>
      <c r="S94" s="3477"/>
      <c r="T94" s="3477" t="s">
        <v>864</v>
      </c>
      <c r="U94" s="3477" t="s">
        <v>864</v>
      </c>
      <c r="V94" s="3477"/>
      <c r="W94" s="3481"/>
      <c r="X94" s="3477"/>
      <c r="Y94" s="3477"/>
      <c r="Z94" s="3477"/>
      <c r="AA94" s="3477" t="s">
        <v>864</v>
      </c>
      <c r="AB94" s="3477" t="s">
        <v>864</v>
      </c>
      <c r="AC94" s="3477"/>
      <c r="AD94" s="3481"/>
      <c r="AE94" s="3477"/>
      <c r="AF94" s="3477"/>
      <c r="AG94" s="3483"/>
      <c r="AH94" s="1487" t="s">
        <v>849</v>
      </c>
      <c r="AI94" s="1490">
        <f>+AI93/AI92</f>
        <v>0.25806451612903225</v>
      </c>
      <c r="AL94" s="1509"/>
    </row>
    <row r="95" spans="2:38" s="1486" customFormat="1">
      <c r="B95" s="3479"/>
      <c r="C95" s="3480"/>
      <c r="D95" s="3477"/>
      <c r="E95" s="3477"/>
      <c r="F95" s="3477"/>
      <c r="G95" s="3477"/>
      <c r="H95" s="3477"/>
      <c r="I95" s="3481"/>
      <c r="J95" s="3477"/>
      <c r="K95" s="3477"/>
      <c r="L95" s="3477"/>
      <c r="M95" s="3477"/>
      <c r="N95" s="3477"/>
      <c r="O95" s="3477"/>
      <c r="P95" s="3481"/>
      <c r="Q95" s="3477"/>
      <c r="R95" s="3477"/>
      <c r="S95" s="3477"/>
      <c r="T95" s="3477"/>
      <c r="U95" s="3477"/>
      <c r="V95" s="3477"/>
      <c r="W95" s="3481"/>
      <c r="X95" s="3477"/>
      <c r="Y95" s="3477"/>
      <c r="Z95" s="3477"/>
      <c r="AA95" s="3477"/>
      <c r="AB95" s="3477"/>
      <c r="AC95" s="3477"/>
      <c r="AD95" s="3481"/>
      <c r="AE95" s="3477"/>
      <c r="AF95" s="3477"/>
      <c r="AG95" s="3483"/>
      <c r="AH95" s="1487" t="s">
        <v>838</v>
      </c>
      <c r="AI95" s="1488">
        <f>+COUNTA(C96:AG97)</f>
        <v>8</v>
      </c>
      <c r="AL95" s="1509"/>
    </row>
    <row r="96" spans="2:38" s="1486" customFormat="1">
      <c r="B96" s="3484" t="s">
        <v>843</v>
      </c>
      <c r="C96" s="3486"/>
      <c r="D96" s="3481"/>
      <c r="E96" s="3481"/>
      <c r="F96" s="3481" t="s">
        <v>864</v>
      </c>
      <c r="G96" s="3481" t="s">
        <v>864</v>
      </c>
      <c r="H96" s="3481"/>
      <c r="I96" s="3492"/>
      <c r="J96" s="3481"/>
      <c r="K96" s="3481" t="s">
        <v>887</v>
      </c>
      <c r="L96" s="3481"/>
      <c r="M96" s="3481"/>
      <c r="N96" s="3481" t="s">
        <v>864</v>
      </c>
      <c r="O96" s="3481"/>
      <c r="P96" s="3492"/>
      <c r="Q96" s="3481"/>
      <c r="R96" s="3481"/>
      <c r="S96" s="3481"/>
      <c r="T96" s="3481" t="s">
        <v>864</v>
      </c>
      <c r="U96" s="3481" t="s">
        <v>864</v>
      </c>
      <c r="V96" s="3481"/>
      <c r="W96" s="3492"/>
      <c r="X96" s="3481"/>
      <c r="Y96" s="3481"/>
      <c r="Z96" s="3481"/>
      <c r="AA96" s="3481" t="s">
        <v>864</v>
      </c>
      <c r="AB96" s="3481" t="s">
        <v>864</v>
      </c>
      <c r="AC96" s="3481"/>
      <c r="AD96" s="3492"/>
      <c r="AE96" s="3481"/>
      <c r="AF96" s="3481"/>
      <c r="AG96" s="3488"/>
      <c r="AH96" s="1491" t="s">
        <v>850</v>
      </c>
      <c r="AI96" s="1492">
        <f>+AI95/AI92</f>
        <v>0.25806451612903225</v>
      </c>
      <c r="AL96" s="1474">
        <f>+COUNTIF(C94:AG95,"休")</f>
        <v>8</v>
      </c>
    </row>
    <row r="97" spans="2:38" s="1486" customFormat="1">
      <c r="B97" s="3485"/>
      <c r="C97" s="3487"/>
      <c r="D97" s="3482"/>
      <c r="E97" s="3482"/>
      <c r="F97" s="3482"/>
      <c r="G97" s="3482"/>
      <c r="H97" s="3482"/>
      <c r="I97" s="3482"/>
      <c r="J97" s="3482"/>
      <c r="K97" s="3482"/>
      <c r="L97" s="3482"/>
      <c r="M97" s="3482"/>
      <c r="N97" s="3482"/>
      <c r="O97" s="3482"/>
      <c r="P97" s="3482"/>
      <c r="Q97" s="3482"/>
      <c r="R97" s="3482"/>
      <c r="S97" s="3482"/>
      <c r="T97" s="3482"/>
      <c r="U97" s="3482"/>
      <c r="V97" s="3482"/>
      <c r="W97" s="3482"/>
      <c r="X97" s="3482"/>
      <c r="Y97" s="3482"/>
      <c r="Z97" s="3482"/>
      <c r="AA97" s="3482"/>
      <c r="AB97" s="3482"/>
      <c r="AC97" s="3482"/>
      <c r="AD97" s="3482"/>
      <c r="AE97" s="3482"/>
      <c r="AF97" s="3482"/>
      <c r="AG97" s="3489"/>
      <c r="AH97" s="1493" t="s">
        <v>1998</v>
      </c>
      <c r="AI97" s="1494" t="str">
        <f>IF(7&gt;AI92,"対象外",IF(AI95&gt;=AI90,"OK","NG"))</f>
        <v>OK</v>
      </c>
      <c r="AJ97" s="1489" t="str">
        <f>IF(AI97="対象外","←７日間に満たない期間は達成判定の対象外",IF(AI97="NG","←月単位未達成","←月単位達成"))</f>
        <v>←月単位達成</v>
      </c>
      <c r="AL97" s="1495" t="str">
        <f>IF(7&gt;AI92,"対象外",IF(AL96&gt;=AI90,"OK","NG"))</f>
        <v>OK</v>
      </c>
    </row>
    <row r="98" spans="2:38" hidden="1">
      <c r="B98" s="1496" t="s">
        <v>2165</v>
      </c>
      <c r="C98" s="1497">
        <f t="shared" ref="C98:AG98" si="38">IF(AND(DAY(C90)&gt;=22,DAY(C90)&lt;=28,C91="土"),1,0)</f>
        <v>0</v>
      </c>
      <c r="D98" s="1497">
        <f t="shared" si="38"/>
        <v>0</v>
      </c>
      <c r="E98" s="1497">
        <f t="shared" si="38"/>
        <v>0</v>
      </c>
      <c r="F98" s="1497">
        <f t="shared" si="38"/>
        <v>0</v>
      </c>
      <c r="G98" s="1497">
        <f t="shared" si="38"/>
        <v>0</v>
      </c>
      <c r="H98" s="1497">
        <f t="shared" si="38"/>
        <v>0</v>
      </c>
      <c r="I98" s="1497">
        <f t="shared" si="38"/>
        <v>0</v>
      </c>
      <c r="J98" s="1497">
        <f t="shared" si="38"/>
        <v>0</v>
      </c>
      <c r="K98" s="1497">
        <f t="shared" si="38"/>
        <v>0</v>
      </c>
      <c r="L98" s="1497">
        <f t="shared" si="38"/>
        <v>0</v>
      </c>
      <c r="M98" s="1497">
        <f t="shared" si="38"/>
        <v>0</v>
      </c>
      <c r="N98" s="1497">
        <f t="shared" si="38"/>
        <v>0</v>
      </c>
      <c r="O98" s="1497">
        <f t="shared" si="38"/>
        <v>0</v>
      </c>
      <c r="P98" s="1497">
        <f t="shared" si="38"/>
        <v>0</v>
      </c>
      <c r="Q98" s="1497">
        <f t="shared" si="38"/>
        <v>0</v>
      </c>
      <c r="R98" s="1497">
        <f t="shared" si="38"/>
        <v>0</v>
      </c>
      <c r="S98" s="1497">
        <f t="shared" si="38"/>
        <v>0</v>
      </c>
      <c r="T98" s="1497">
        <f t="shared" si="38"/>
        <v>0</v>
      </c>
      <c r="U98" s="1497">
        <f t="shared" si="38"/>
        <v>0</v>
      </c>
      <c r="V98" s="1497">
        <f t="shared" si="38"/>
        <v>0</v>
      </c>
      <c r="W98" s="1497">
        <f t="shared" si="38"/>
        <v>0</v>
      </c>
      <c r="X98" s="1497">
        <f t="shared" si="38"/>
        <v>0</v>
      </c>
      <c r="Y98" s="1497">
        <f t="shared" si="38"/>
        <v>0</v>
      </c>
      <c r="Z98" s="1497">
        <f t="shared" si="38"/>
        <v>0</v>
      </c>
      <c r="AA98" s="1497">
        <f t="shared" si="38"/>
        <v>0</v>
      </c>
      <c r="AB98" s="1497">
        <f t="shared" si="38"/>
        <v>0</v>
      </c>
      <c r="AC98" s="1497">
        <f t="shared" si="38"/>
        <v>1</v>
      </c>
      <c r="AD98" s="1497">
        <f t="shared" si="38"/>
        <v>0</v>
      </c>
      <c r="AE98" s="1497">
        <f t="shared" si="38"/>
        <v>0</v>
      </c>
      <c r="AF98" s="1497">
        <f t="shared" si="38"/>
        <v>0</v>
      </c>
      <c r="AG98" s="1497">
        <f t="shared" si="38"/>
        <v>0</v>
      </c>
      <c r="AH98" s="1498" t="s">
        <v>2026</v>
      </c>
      <c r="AI98" s="1499">
        <f>_xlfn.AGGREGATE(9,6,C98:AG98)</f>
        <v>1</v>
      </c>
      <c r="AJ98" s="1489"/>
    </row>
    <row r="99" spans="2:38" hidden="1">
      <c r="B99" s="1496" t="s">
        <v>2166</v>
      </c>
      <c r="C99" s="1500">
        <f t="shared" ref="C99:AG99" si="39">IF(AND(DAY(C90)&gt;=22,DAY(C90)&lt;=28,C91="土",OR(C96="休",C96="雨")),1,0)</f>
        <v>0</v>
      </c>
      <c r="D99" s="1500">
        <f t="shared" si="39"/>
        <v>0</v>
      </c>
      <c r="E99" s="1500">
        <f t="shared" si="39"/>
        <v>0</v>
      </c>
      <c r="F99" s="1500">
        <f t="shared" si="39"/>
        <v>0</v>
      </c>
      <c r="G99" s="1500">
        <f t="shared" si="39"/>
        <v>0</v>
      </c>
      <c r="H99" s="1500">
        <f t="shared" si="39"/>
        <v>0</v>
      </c>
      <c r="I99" s="1500">
        <f t="shared" si="39"/>
        <v>0</v>
      </c>
      <c r="J99" s="1500">
        <f t="shared" si="39"/>
        <v>0</v>
      </c>
      <c r="K99" s="1500">
        <f t="shared" si="39"/>
        <v>0</v>
      </c>
      <c r="L99" s="1500">
        <f t="shared" si="39"/>
        <v>0</v>
      </c>
      <c r="M99" s="1500">
        <f t="shared" si="39"/>
        <v>0</v>
      </c>
      <c r="N99" s="1500">
        <f t="shared" si="39"/>
        <v>0</v>
      </c>
      <c r="O99" s="1500">
        <f t="shared" si="39"/>
        <v>0</v>
      </c>
      <c r="P99" s="1500">
        <f t="shared" si="39"/>
        <v>0</v>
      </c>
      <c r="Q99" s="1500">
        <f t="shared" si="39"/>
        <v>0</v>
      </c>
      <c r="R99" s="1500">
        <f t="shared" si="39"/>
        <v>0</v>
      </c>
      <c r="S99" s="1500">
        <f t="shared" si="39"/>
        <v>0</v>
      </c>
      <c r="T99" s="1500">
        <f t="shared" si="39"/>
        <v>0</v>
      </c>
      <c r="U99" s="1500">
        <f t="shared" si="39"/>
        <v>0</v>
      </c>
      <c r="V99" s="1500">
        <f t="shared" si="39"/>
        <v>0</v>
      </c>
      <c r="W99" s="1500">
        <f t="shared" si="39"/>
        <v>0</v>
      </c>
      <c r="X99" s="1500">
        <f t="shared" si="39"/>
        <v>0</v>
      </c>
      <c r="Y99" s="1500">
        <f t="shared" si="39"/>
        <v>0</v>
      </c>
      <c r="Z99" s="1500">
        <f t="shared" si="39"/>
        <v>0</v>
      </c>
      <c r="AA99" s="1500">
        <f t="shared" si="39"/>
        <v>0</v>
      </c>
      <c r="AB99" s="1500">
        <f t="shared" si="39"/>
        <v>0</v>
      </c>
      <c r="AC99" s="1500">
        <f t="shared" si="39"/>
        <v>0</v>
      </c>
      <c r="AD99" s="1500">
        <f t="shared" si="39"/>
        <v>0</v>
      </c>
      <c r="AE99" s="1500">
        <f t="shared" si="39"/>
        <v>0</v>
      </c>
      <c r="AF99" s="1500">
        <f t="shared" si="39"/>
        <v>0</v>
      </c>
      <c r="AG99" s="1500">
        <f t="shared" si="39"/>
        <v>0</v>
      </c>
      <c r="AH99" s="1501" t="s">
        <v>2027</v>
      </c>
      <c r="AI99" s="1499">
        <f>_xlfn.AGGREGATE(9,6,C99:AG99)</f>
        <v>0</v>
      </c>
      <c r="AJ99" s="1489"/>
    </row>
    <row r="100" spans="2:38" hidden="1">
      <c r="B100" s="1496" t="s">
        <v>2167</v>
      </c>
      <c r="C100" s="1497">
        <f>IF(AND(DAY(C90)&gt;=8,DAY(C90)&lt;=14,C91="土"),1,0)</f>
        <v>0</v>
      </c>
      <c r="D100" s="1497">
        <f>IF(AND(DAY(D90)&gt;=8,DAY(D90)&lt;=14,D91="土"),1,0)</f>
        <v>0</v>
      </c>
      <c r="E100" s="1497">
        <f t="shared" ref="E100:AG100" si="40">IF(AND(DAY(E90)&gt;=8,DAY(E90)&lt;=14,E91="土"),1,0)</f>
        <v>0</v>
      </c>
      <c r="F100" s="1497">
        <f t="shared" si="40"/>
        <v>0</v>
      </c>
      <c r="G100" s="1497">
        <f t="shared" si="40"/>
        <v>0</v>
      </c>
      <c r="H100" s="1497">
        <f t="shared" si="40"/>
        <v>0</v>
      </c>
      <c r="I100" s="1497">
        <f t="shared" si="40"/>
        <v>0</v>
      </c>
      <c r="J100" s="1497">
        <f t="shared" si="40"/>
        <v>0</v>
      </c>
      <c r="K100" s="1497">
        <f t="shared" si="40"/>
        <v>0</v>
      </c>
      <c r="L100" s="1497">
        <f t="shared" si="40"/>
        <v>0</v>
      </c>
      <c r="M100" s="1497">
        <f t="shared" si="40"/>
        <v>0</v>
      </c>
      <c r="N100" s="1497">
        <f t="shared" si="40"/>
        <v>0</v>
      </c>
      <c r="O100" s="1497">
        <f t="shared" si="40"/>
        <v>1</v>
      </c>
      <c r="P100" s="1497">
        <f t="shared" si="40"/>
        <v>0</v>
      </c>
      <c r="Q100" s="1497">
        <f t="shared" si="40"/>
        <v>0</v>
      </c>
      <c r="R100" s="1497">
        <f t="shared" si="40"/>
        <v>0</v>
      </c>
      <c r="S100" s="1497">
        <f t="shared" si="40"/>
        <v>0</v>
      </c>
      <c r="T100" s="1497">
        <f t="shared" si="40"/>
        <v>0</v>
      </c>
      <c r="U100" s="1497">
        <f t="shared" si="40"/>
        <v>0</v>
      </c>
      <c r="V100" s="1497">
        <f t="shared" si="40"/>
        <v>0</v>
      </c>
      <c r="W100" s="1497">
        <f t="shared" si="40"/>
        <v>0</v>
      </c>
      <c r="X100" s="1497">
        <f t="shared" si="40"/>
        <v>0</v>
      </c>
      <c r="Y100" s="1497">
        <f t="shared" si="40"/>
        <v>0</v>
      </c>
      <c r="Z100" s="1497">
        <f t="shared" si="40"/>
        <v>0</v>
      </c>
      <c r="AA100" s="1497">
        <f t="shared" si="40"/>
        <v>0</v>
      </c>
      <c r="AB100" s="1497">
        <f t="shared" si="40"/>
        <v>0</v>
      </c>
      <c r="AC100" s="1497">
        <f t="shared" si="40"/>
        <v>0</v>
      </c>
      <c r="AD100" s="1497">
        <f t="shared" si="40"/>
        <v>0</v>
      </c>
      <c r="AE100" s="1497">
        <f t="shared" si="40"/>
        <v>0</v>
      </c>
      <c r="AF100" s="1497">
        <f t="shared" si="40"/>
        <v>0</v>
      </c>
      <c r="AG100" s="1497">
        <f t="shared" si="40"/>
        <v>0</v>
      </c>
      <c r="AH100" s="1498" t="s">
        <v>2026</v>
      </c>
      <c r="AI100" s="1499">
        <f>_xlfn.AGGREGATE(9,6,C100:AG100)</f>
        <v>1</v>
      </c>
      <c r="AJ100" s="1489"/>
    </row>
    <row r="101" spans="2:38" hidden="1">
      <c r="B101" s="1496" t="s">
        <v>2168</v>
      </c>
      <c r="C101" s="1500">
        <f>IF(AND(DAY(C90)&gt;=8,DAY(C90)&lt;=14,C91="土",OR(C96="休",C96="雨")),1,0)</f>
        <v>0</v>
      </c>
      <c r="D101" s="1500">
        <f>IF(AND(DAY(D90)&gt;=8,DAY(D90)&lt;=14,D91="土",OR(D96="休",D96="雨")),1,0)</f>
        <v>0</v>
      </c>
      <c r="E101" s="1500">
        <f t="shared" ref="E101:AG101" si="41">IF(AND(DAY(E90)&gt;=8,DAY(E90)&lt;=14,E91="土",OR(E96="休",E96="雨")),1,0)</f>
        <v>0</v>
      </c>
      <c r="F101" s="1500">
        <f t="shared" si="41"/>
        <v>0</v>
      </c>
      <c r="G101" s="1500">
        <f t="shared" si="41"/>
        <v>0</v>
      </c>
      <c r="H101" s="1500">
        <f t="shared" si="41"/>
        <v>0</v>
      </c>
      <c r="I101" s="1500">
        <f t="shared" si="41"/>
        <v>0</v>
      </c>
      <c r="J101" s="1500">
        <f t="shared" si="41"/>
        <v>0</v>
      </c>
      <c r="K101" s="1500">
        <f t="shared" si="41"/>
        <v>0</v>
      </c>
      <c r="L101" s="1500">
        <f t="shared" si="41"/>
        <v>0</v>
      </c>
      <c r="M101" s="1500">
        <f t="shared" si="41"/>
        <v>0</v>
      </c>
      <c r="N101" s="1500">
        <f t="shared" si="41"/>
        <v>0</v>
      </c>
      <c r="O101" s="1500">
        <f t="shared" si="41"/>
        <v>0</v>
      </c>
      <c r="P101" s="1500">
        <f t="shared" si="41"/>
        <v>0</v>
      </c>
      <c r="Q101" s="1500">
        <f t="shared" si="41"/>
        <v>0</v>
      </c>
      <c r="R101" s="1500">
        <f t="shared" si="41"/>
        <v>0</v>
      </c>
      <c r="S101" s="1500">
        <f t="shared" si="41"/>
        <v>0</v>
      </c>
      <c r="T101" s="1500">
        <f t="shared" si="41"/>
        <v>0</v>
      </c>
      <c r="U101" s="1500">
        <f t="shared" si="41"/>
        <v>0</v>
      </c>
      <c r="V101" s="1500">
        <f t="shared" si="41"/>
        <v>0</v>
      </c>
      <c r="W101" s="1500">
        <f t="shared" si="41"/>
        <v>0</v>
      </c>
      <c r="X101" s="1500">
        <f t="shared" si="41"/>
        <v>0</v>
      </c>
      <c r="Y101" s="1500">
        <f t="shared" si="41"/>
        <v>0</v>
      </c>
      <c r="Z101" s="1500">
        <f t="shared" si="41"/>
        <v>0</v>
      </c>
      <c r="AA101" s="1500">
        <f t="shared" si="41"/>
        <v>0</v>
      </c>
      <c r="AB101" s="1500">
        <f t="shared" si="41"/>
        <v>0</v>
      </c>
      <c r="AC101" s="1500">
        <f t="shared" si="41"/>
        <v>0</v>
      </c>
      <c r="AD101" s="1500">
        <f t="shared" si="41"/>
        <v>0</v>
      </c>
      <c r="AE101" s="1500">
        <f t="shared" si="41"/>
        <v>0</v>
      </c>
      <c r="AF101" s="1500">
        <f t="shared" si="41"/>
        <v>0</v>
      </c>
      <c r="AG101" s="1500">
        <f t="shared" si="41"/>
        <v>0</v>
      </c>
      <c r="AH101" s="1501" t="s">
        <v>2027</v>
      </c>
      <c r="AI101" s="1499">
        <f>_xlfn.AGGREGATE(9,6,C101:AG101)</f>
        <v>0</v>
      </c>
      <c r="AJ101" s="1489"/>
    </row>
    <row r="102" spans="2:38" s="1486" customFormat="1">
      <c r="B102" s="1510"/>
      <c r="C102" s="1510"/>
      <c r="D102" s="1510"/>
      <c r="E102" s="1510"/>
      <c r="F102" s="1510"/>
      <c r="G102" s="1510"/>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I102" s="1510"/>
      <c r="AL102" s="1509"/>
    </row>
    <row r="103" spans="2:38" hidden="1">
      <c r="C103" s="1453">
        <f>YEAR(C106)</f>
        <v>2026</v>
      </c>
      <c r="D103" s="1453">
        <f>MONTH(C106)</f>
        <v>1</v>
      </c>
    </row>
    <row r="104" spans="2:38">
      <c r="B104" s="1458" t="s">
        <v>1986</v>
      </c>
      <c r="C104" s="3490">
        <f>C106</f>
        <v>46023</v>
      </c>
      <c r="D104" s="3452"/>
      <c r="E104" s="3452"/>
      <c r="F104" s="3452"/>
      <c r="G104" s="3452"/>
      <c r="H104" s="3452"/>
      <c r="I104" s="3452"/>
      <c r="J104" s="3452"/>
      <c r="K104" s="3452"/>
      <c r="L104" s="3452"/>
      <c r="M104" s="3452"/>
      <c r="N104" s="3452"/>
      <c r="O104" s="3452"/>
      <c r="P104" s="3452"/>
      <c r="Q104" s="3452"/>
      <c r="R104" s="3452"/>
      <c r="S104" s="3452"/>
      <c r="T104" s="3452"/>
      <c r="U104" s="3452"/>
      <c r="V104" s="3452"/>
      <c r="W104" s="3452"/>
      <c r="X104" s="3452"/>
      <c r="Y104" s="3452"/>
      <c r="Z104" s="3452"/>
      <c r="AA104" s="3452"/>
      <c r="AB104" s="3452"/>
      <c r="AC104" s="3452"/>
      <c r="AD104" s="3452"/>
      <c r="AE104" s="3452"/>
      <c r="AF104" s="3452"/>
      <c r="AG104" s="3452"/>
      <c r="AH104" s="3452"/>
      <c r="AI104" s="3453"/>
    </row>
    <row r="105" spans="2:38" hidden="1">
      <c r="B105" s="1503"/>
      <c r="C105" s="1482">
        <f>DATE($C103,$D103,1)</f>
        <v>46023</v>
      </c>
      <c r="D105" s="1482">
        <f t="shared" ref="D105:AG105" si="42">C105+1</f>
        <v>46024</v>
      </c>
      <c r="E105" s="1482">
        <f t="shared" si="42"/>
        <v>46025</v>
      </c>
      <c r="F105" s="1482">
        <f t="shared" si="42"/>
        <v>46026</v>
      </c>
      <c r="G105" s="1482">
        <f t="shared" si="42"/>
        <v>46027</v>
      </c>
      <c r="H105" s="1482">
        <f t="shared" si="42"/>
        <v>46028</v>
      </c>
      <c r="I105" s="1482">
        <f t="shared" si="42"/>
        <v>46029</v>
      </c>
      <c r="J105" s="1482">
        <f t="shared" si="42"/>
        <v>46030</v>
      </c>
      <c r="K105" s="1482">
        <f t="shared" si="42"/>
        <v>46031</v>
      </c>
      <c r="L105" s="1482">
        <f t="shared" si="42"/>
        <v>46032</v>
      </c>
      <c r="M105" s="1482">
        <f t="shared" si="42"/>
        <v>46033</v>
      </c>
      <c r="N105" s="1482">
        <f t="shared" si="42"/>
        <v>46034</v>
      </c>
      <c r="O105" s="1482">
        <f t="shared" si="42"/>
        <v>46035</v>
      </c>
      <c r="P105" s="1482">
        <f t="shared" si="42"/>
        <v>46036</v>
      </c>
      <c r="Q105" s="1482">
        <f t="shared" si="42"/>
        <v>46037</v>
      </c>
      <c r="R105" s="1482">
        <f t="shared" si="42"/>
        <v>46038</v>
      </c>
      <c r="S105" s="1482">
        <f t="shared" si="42"/>
        <v>46039</v>
      </c>
      <c r="T105" s="1482">
        <f t="shared" si="42"/>
        <v>46040</v>
      </c>
      <c r="U105" s="1482">
        <f t="shared" si="42"/>
        <v>46041</v>
      </c>
      <c r="V105" s="1482">
        <f t="shared" si="42"/>
        <v>46042</v>
      </c>
      <c r="W105" s="1482">
        <f t="shared" si="42"/>
        <v>46043</v>
      </c>
      <c r="X105" s="1482">
        <f t="shared" si="42"/>
        <v>46044</v>
      </c>
      <c r="Y105" s="1482">
        <f t="shared" si="42"/>
        <v>46045</v>
      </c>
      <c r="Z105" s="1482">
        <f t="shared" si="42"/>
        <v>46046</v>
      </c>
      <c r="AA105" s="1482">
        <f t="shared" si="42"/>
        <v>46047</v>
      </c>
      <c r="AB105" s="1482">
        <f t="shared" si="42"/>
        <v>46048</v>
      </c>
      <c r="AC105" s="1482">
        <f t="shared" si="42"/>
        <v>46049</v>
      </c>
      <c r="AD105" s="1482">
        <f t="shared" si="42"/>
        <v>46050</v>
      </c>
      <c r="AE105" s="1482">
        <f t="shared" si="42"/>
        <v>46051</v>
      </c>
      <c r="AF105" s="1482">
        <f t="shared" si="42"/>
        <v>46052</v>
      </c>
      <c r="AG105" s="1482">
        <f t="shared" si="42"/>
        <v>46053</v>
      </c>
      <c r="AH105" s="1504"/>
      <c r="AI105" s="1505"/>
    </row>
    <row r="106" spans="2:38">
      <c r="B106" s="1506" t="s">
        <v>1990</v>
      </c>
      <c r="C106" s="1507">
        <f>IF(EDATE(C89,1)&gt;$G$5,"",EDATE(C89,1))</f>
        <v>46023</v>
      </c>
      <c r="D106" s="1482">
        <f t="shared" ref="D106:AG106" si="43">IF(D105&gt;$G$5,"",IF(C106=EOMONTH(DATE($C103,$D103,1),0),"",IF(C106="","",C106+1)))</f>
        <v>46024</v>
      </c>
      <c r="E106" s="1482">
        <f t="shared" si="43"/>
        <v>46025</v>
      </c>
      <c r="F106" s="1482">
        <f t="shared" si="43"/>
        <v>46026</v>
      </c>
      <c r="G106" s="1482">
        <f t="shared" si="43"/>
        <v>46027</v>
      </c>
      <c r="H106" s="1482">
        <f t="shared" si="43"/>
        <v>46028</v>
      </c>
      <c r="I106" s="1482">
        <f t="shared" si="43"/>
        <v>46029</v>
      </c>
      <c r="J106" s="1482">
        <f t="shared" si="43"/>
        <v>46030</v>
      </c>
      <c r="K106" s="1482">
        <f t="shared" si="43"/>
        <v>46031</v>
      </c>
      <c r="L106" s="1482">
        <f t="shared" si="43"/>
        <v>46032</v>
      </c>
      <c r="M106" s="1482">
        <f t="shared" si="43"/>
        <v>46033</v>
      </c>
      <c r="N106" s="1482">
        <f t="shared" si="43"/>
        <v>46034</v>
      </c>
      <c r="O106" s="1482">
        <f t="shared" si="43"/>
        <v>46035</v>
      </c>
      <c r="P106" s="1482">
        <f t="shared" si="43"/>
        <v>46036</v>
      </c>
      <c r="Q106" s="1482">
        <f t="shared" si="43"/>
        <v>46037</v>
      </c>
      <c r="R106" s="1482">
        <f t="shared" si="43"/>
        <v>46038</v>
      </c>
      <c r="S106" s="1482">
        <f t="shared" si="43"/>
        <v>46039</v>
      </c>
      <c r="T106" s="1482">
        <f t="shared" si="43"/>
        <v>46040</v>
      </c>
      <c r="U106" s="1482">
        <f t="shared" si="43"/>
        <v>46041</v>
      </c>
      <c r="V106" s="1482">
        <f t="shared" si="43"/>
        <v>46042</v>
      </c>
      <c r="W106" s="1482">
        <f t="shared" si="43"/>
        <v>46043</v>
      </c>
      <c r="X106" s="1482">
        <f t="shared" si="43"/>
        <v>46044</v>
      </c>
      <c r="Y106" s="1482">
        <f t="shared" si="43"/>
        <v>46045</v>
      </c>
      <c r="Z106" s="1482">
        <f t="shared" si="43"/>
        <v>46046</v>
      </c>
      <c r="AA106" s="1482">
        <f t="shared" si="43"/>
        <v>46047</v>
      </c>
      <c r="AB106" s="1482" t="str">
        <f t="shared" si="43"/>
        <v/>
      </c>
      <c r="AC106" s="1482" t="str">
        <f t="shared" si="43"/>
        <v/>
      </c>
      <c r="AD106" s="1482" t="str">
        <f t="shared" si="43"/>
        <v/>
      </c>
      <c r="AE106" s="1482" t="str">
        <f t="shared" si="43"/>
        <v/>
      </c>
      <c r="AF106" s="1482" t="str">
        <f t="shared" si="43"/>
        <v/>
      </c>
      <c r="AG106" s="1482" t="str">
        <f t="shared" si="43"/>
        <v/>
      </c>
      <c r="AH106" s="1483" t="s">
        <v>2024</v>
      </c>
      <c r="AI106" s="1484">
        <f>+COUNTIFS(C107:AG107,"土",C108:AG108,"")+COUNTIFS(C107:AG107,"日",C108:AG108,"")</f>
        <v>8</v>
      </c>
    </row>
    <row r="107" spans="2:38" s="1486" customFormat="1">
      <c r="B107" s="1508" t="s">
        <v>846</v>
      </c>
      <c r="C107" s="1485" t="str">
        <f>IFERROR(TEXT(WEEKDAY(+C106),"aaa"),"")</f>
        <v>木</v>
      </c>
      <c r="D107" s="1485" t="str">
        <f t="shared" ref="D107:AG107" si="44">IFERROR(TEXT(WEEKDAY(+D106),"aaa"),"")</f>
        <v>金</v>
      </c>
      <c r="E107" s="1485" t="str">
        <f t="shared" si="44"/>
        <v>土</v>
      </c>
      <c r="F107" s="1485" t="str">
        <f t="shared" si="44"/>
        <v>日</v>
      </c>
      <c r="G107" s="1485" t="str">
        <f t="shared" si="44"/>
        <v>月</v>
      </c>
      <c r="H107" s="1485" t="str">
        <f t="shared" si="44"/>
        <v>火</v>
      </c>
      <c r="I107" s="1485" t="str">
        <f t="shared" si="44"/>
        <v>水</v>
      </c>
      <c r="J107" s="1485" t="str">
        <f t="shared" si="44"/>
        <v>木</v>
      </c>
      <c r="K107" s="1485" t="str">
        <f t="shared" si="44"/>
        <v>金</v>
      </c>
      <c r="L107" s="1485" t="str">
        <f t="shared" si="44"/>
        <v>土</v>
      </c>
      <c r="M107" s="1485" t="str">
        <f t="shared" si="44"/>
        <v>日</v>
      </c>
      <c r="N107" s="1485" t="str">
        <f t="shared" si="44"/>
        <v>月</v>
      </c>
      <c r="O107" s="1485" t="str">
        <f t="shared" si="44"/>
        <v>火</v>
      </c>
      <c r="P107" s="1485" t="str">
        <f t="shared" si="44"/>
        <v>水</v>
      </c>
      <c r="Q107" s="1485" t="str">
        <f t="shared" si="44"/>
        <v>木</v>
      </c>
      <c r="R107" s="1485" t="str">
        <f t="shared" si="44"/>
        <v>金</v>
      </c>
      <c r="S107" s="1485" t="str">
        <f t="shared" si="44"/>
        <v>土</v>
      </c>
      <c r="T107" s="1485" t="str">
        <f t="shared" si="44"/>
        <v>日</v>
      </c>
      <c r="U107" s="1485" t="str">
        <f t="shared" si="44"/>
        <v>月</v>
      </c>
      <c r="V107" s="1485" t="str">
        <f t="shared" si="44"/>
        <v>火</v>
      </c>
      <c r="W107" s="1485" t="str">
        <f t="shared" si="44"/>
        <v>水</v>
      </c>
      <c r="X107" s="1485" t="str">
        <f t="shared" si="44"/>
        <v>木</v>
      </c>
      <c r="Y107" s="1485" t="str">
        <f t="shared" si="44"/>
        <v>金</v>
      </c>
      <c r="Z107" s="1485" t="str">
        <f t="shared" si="44"/>
        <v>土</v>
      </c>
      <c r="AA107" s="1485" t="str">
        <f t="shared" si="44"/>
        <v>日</v>
      </c>
      <c r="AB107" s="1485" t="str">
        <f t="shared" si="44"/>
        <v/>
      </c>
      <c r="AC107" s="1485" t="str">
        <f t="shared" si="44"/>
        <v/>
      </c>
      <c r="AD107" s="1485" t="str">
        <f t="shared" si="44"/>
        <v/>
      </c>
      <c r="AE107" s="1485" t="str">
        <f t="shared" si="44"/>
        <v/>
      </c>
      <c r="AF107" s="1485" t="str">
        <f t="shared" si="44"/>
        <v/>
      </c>
      <c r="AG107" s="1485" t="str">
        <f t="shared" si="44"/>
        <v/>
      </c>
      <c r="AH107" s="1483" t="s">
        <v>2025</v>
      </c>
      <c r="AI107" s="1484">
        <f>+COUNTIF(C108:AG108,"夏休")+COUNTIF(C108:AG108,"冬休")+COUNTIF(C108:AG108,"中止")</f>
        <v>0</v>
      </c>
      <c r="AL107" s="1509"/>
    </row>
    <row r="108" spans="2:38" s="1486" customFormat="1" ht="13.5" customHeight="1">
      <c r="B108" s="3454" t="s">
        <v>1994</v>
      </c>
      <c r="C108" s="3456"/>
      <c r="D108" s="3451"/>
      <c r="E108" s="3451"/>
      <c r="F108" s="3451"/>
      <c r="G108" s="3451"/>
      <c r="H108" s="3451"/>
      <c r="I108" s="3451"/>
      <c r="J108" s="3451"/>
      <c r="K108" s="3451"/>
      <c r="L108" s="3451"/>
      <c r="M108" s="3451"/>
      <c r="N108" s="3451"/>
      <c r="O108" s="3451"/>
      <c r="P108" s="3451"/>
      <c r="Q108" s="3451"/>
      <c r="R108" s="3451"/>
      <c r="S108" s="3451"/>
      <c r="T108" s="3451"/>
      <c r="U108" s="3451"/>
      <c r="V108" s="3451"/>
      <c r="W108" s="3451"/>
      <c r="X108" s="3451"/>
      <c r="Y108" s="3451"/>
      <c r="Z108" s="3451"/>
      <c r="AA108" s="3451"/>
      <c r="AB108" s="3451"/>
      <c r="AC108" s="3451"/>
      <c r="AD108" s="3451"/>
      <c r="AE108" s="3451"/>
      <c r="AF108" s="3451"/>
      <c r="AG108" s="3478"/>
      <c r="AH108" s="1487" t="s">
        <v>847</v>
      </c>
      <c r="AI108" s="1488">
        <f>COUNT(C106:AG106)-AI107</f>
        <v>25</v>
      </c>
      <c r="AL108" s="1509"/>
    </row>
    <row r="109" spans="2:38" s="1486" customFormat="1" ht="13.5" customHeight="1">
      <c r="B109" s="3455"/>
      <c r="C109" s="3456"/>
      <c r="D109" s="3451"/>
      <c r="E109" s="3451"/>
      <c r="F109" s="3451"/>
      <c r="G109" s="3451"/>
      <c r="H109" s="3451"/>
      <c r="I109" s="3451"/>
      <c r="J109" s="3451"/>
      <c r="K109" s="3451"/>
      <c r="L109" s="3451"/>
      <c r="M109" s="3451"/>
      <c r="N109" s="3451"/>
      <c r="O109" s="3451"/>
      <c r="P109" s="3451"/>
      <c r="Q109" s="3451"/>
      <c r="R109" s="3451"/>
      <c r="S109" s="3451"/>
      <c r="T109" s="3451"/>
      <c r="U109" s="3451"/>
      <c r="V109" s="3451"/>
      <c r="W109" s="3451"/>
      <c r="X109" s="3451"/>
      <c r="Y109" s="3451"/>
      <c r="Z109" s="3451"/>
      <c r="AA109" s="3451"/>
      <c r="AB109" s="3451"/>
      <c r="AC109" s="3451"/>
      <c r="AD109" s="3451"/>
      <c r="AE109" s="3451"/>
      <c r="AF109" s="3451"/>
      <c r="AG109" s="3478"/>
      <c r="AH109" s="1487" t="s">
        <v>848</v>
      </c>
      <c r="AI109" s="1488">
        <f>+COUNTIF(C110:AG111,"休")</f>
        <v>10</v>
      </c>
      <c r="AJ109" s="1489" t="str">
        <f>IF(AI110&gt;0.285,"",IF(AI109&lt;AI106,"←計画日数が足りません",""))</f>
        <v/>
      </c>
      <c r="AL109" s="1509"/>
    </row>
    <row r="110" spans="2:38" s="1486" customFormat="1" ht="13.5" customHeight="1">
      <c r="B110" s="3479" t="s">
        <v>841</v>
      </c>
      <c r="C110" s="3480" t="s">
        <v>864</v>
      </c>
      <c r="D110" s="3477" t="s">
        <v>864</v>
      </c>
      <c r="E110" s="3477"/>
      <c r="F110" s="3477"/>
      <c r="G110" s="3481"/>
      <c r="H110" s="3477"/>
      <c r="I110" s="3477"/>
      <c r="J110" s="3477" t="s">
        <v>864</v>
      </c>
      <c r="K110" s="3477" t="s">
        <v>864</v>
      </c>
      <c r="L110" s="3477"/>
      <c r="M110" s="3477"/>
      <c r="N110" s="3481"/>
      <c r="O110" s="3477"/>
      <c r="P110" s="3477"/>
      <c r="Q110" s="3477" t="s">
        <v>864</v>
      </c>
      <c r="R110" s="3477" t="s">
        <v>864</v>
      </c>
      <c r="S110" s="3477"/>
      <c r="T110" s="3477"/>
      <c r="U110" s="3481"/>
      <c r="V110" s="3477"/>
      <c r="W110" s="3477"/>
      <c r="X110" s="3477" t="s">
        <v>864</v>
      </c>
      <c r="Y110" s="3477" t="s">
        <v>864</v>
      </c>
      <c r="Z110" s="3477"/>
      <c r="AA110" s="3477"/>
      <c r="AB110" s="3481"/>
      <c r="AC110" s="3477"/>
      <c r="AD110" s="3477"/>
      <c r="AE110" s="3477" t="s">
        <v>864</v>
      </c>
      <c r="AF110" s="3477" t="s">
        <v>864</v>
      </c>
      <c r="AG110" s="3483"/>
      <c r="AH110" s="1487" t="s">
        <v>849</v>
      </c>
      <c r="AI110" s="1490">
        <f>+AI109/AI108</f>
        <v>0.4</v>
      </c>
      <c r="AL110" s="1509"/>
    </row>
    <row r="111" spans="2:38" s="1486" customFormat="1">
      <c r="B111" s="3479"/>
      <c r="C111" s="3480"/>
      <c r="D111" s="3477"/>
      <c r="E111" s="3477"/>
      <c r="F111" s="3477"/>
      <c r="G111" s="3481"/>
      <c r="H111" s="3477"/>
      <c r="I111" s="3477"/>
      <c r="J111" s="3477"/>
      <c r="K111" s="3477"/>
      <c r="L111" s="3477"/>
      <c r="M111" s="3477"/>
      <c r="N111" s="3481"/>
      <c r="O111" s="3477"/>
      <c r="P111" s="3477"/>
      <c r="Q111" s="3477"/>
      <c r="R111" s="3477"/>
      <c r="S111" s="3477"/>
      <c r="T111" s="3477"/>
      <c r="U111" s="3481"/>
      <c r="V111" s="3477"/>
      <c r="W111" s="3477"/>
      <c r="X111" s="3477"/>
      <c r="Y111" s="3477"/>
      <c r="Z111" s="3477"/>
      <c r="AA111" s="3477"/>
      <c r="AB111" s="3481"/>
      <c r="AC111" s="3477"/>
      <c r="AD111" s="3477"/>
      <c r="AE111" s="3477"/>
      <c r="AF111" s="3477"/>
      <c r="AG111" s="3483"/>
      <c r="AH111" s="1487" t="s">
        <v>838</v>
      </c>
      <c r="AI111" s="1488">
        <f>+COUNTA(C112:AG113)</f>
        <v>10</v>
      </c>
      <c r="AL111" s="1509"/>
    </row>
    <row r="112" spans="2:38" s="1486" customFormat="1">
      <c r="B112" s="3484" t="s">
        <v>843</v>
      </c>
      <c r="C112" s="3486" t="s">
        <v>864</v>
      </c>
      <c r="D112" s="3481" t="s">
        <v>864</v>
      </c>
      <c r="E112" s="3481"/>
      <c r="F112" s="3481"/>
      <c r="G112" s="3492"/>
      <c r="H112" s="3481"/>
      <c r="I112" s="3481"/>
      <c r="J112" s="3481" t="s">
        <v>864</v>
      </c>
      <c r="K112" s="3481" t="s">
        <v>864</v>
      </c>
      <c r="L112" s="3481"/>
      <c r="M112" s="3481"/>
      <c r="N112" s="3492"/>
      <c r="O112" s="3481"/>
      <c r="P112" s="3481"/>
      <c r="Q112" s="3481" t="s">
        <v>864</v>
      </c>
      <c r="R112" s="3481" t="s">
        <v>864</v>
      </c>
      <c r="S112" s="3481"/>
      <c r="T112" s="3481"/>
      <c r="U112" s="3492"/>
      <c r="V112" s="3481"/>
      <c r="W112" s="3481"/>
      <c r="X112" s="3481" t="s">
        <v>864</v>
      </c>
      <c r="Y112" s="3481" t="s">
        <v>864</v>
      </c>
      <c r="Z112" s="3481"/>
      <c r="AA112" s="3481"/>
      <c r="AB112" s="3492"/>
      <c r="AC112" s="3481"/>
      <c r="AD112" s="3481"/>
      <c r="AE112" s="3481" t="s">
        <v>864</v>
      </c>
      <c r="AF112" s="3481" t="s">
        <v>864</v>
      </c>
      <c r="AG112" s="3488"/>
      <c r="AH112" s="1491" t="s">
        <v>850</v>
      </c>
      <c r="AI112" s="1492">
        <f>+AI111/AI108</f>
        <v>0.4</v>
      </c>
      <c r="AL112" s="1474">
        <f>+COUNTIF(C110:AG111,"休")</f>
        <v>10</v>
      </c>
    </row>
    <row r="113" spans="2:38" s="1486" customFormat="1">
      <c r="B113" s="3485"/>
      <c r="C113" s="3487"/>
      <c r="D113" s="3482"/>
      <c r="E113" s="3482"/>
      <c r="F113" s="3482"/>
      <c r="G113" s="3482"/>
      <c r="H113" s="3482"/>
      <c r="I113" s="3482"/>
      <c r="J113" s="3482"/>
      <c r="K113" s="3482"/>
      <c r="L113" s="3482"/>
      <c r="M113" s="3482"/>
      <c r="N113" s="3482"/>
      <c r="O113" s="3482"/>
      <c r="P113" s="3482"/>
      <c r="Q113" s="3482"/>
      <c r="R113" s="3482"/>
      <c r="S113" s="3482"/>
      <c r="T113" s="3482"/>
      <c r="U113" s="3482"/>
      <c r="V113" s="3482"/>
      <c r="W113" s="3482"/>
      <c r="X113" s="3482"/>
      <c r="Y113" s="3482"/>
      <c r="Z113" s="3482"/>
      <c r="AA113" s="3482"/>
      <c r="AB113" s="3482"/>
      <c r="AC113" s="3482"/>
      <c r="AD113" s="3482"/>
      <c r="AE113" s="3482"/>
      <c r="AF113" s="3482"/>
      <c r="AG113" s="3489"/>
      <c r="AH113" s="1493" t="s">
        <v>1998</v>
      </c>
      <c r="AI113" s="1494" t="str">
        <f>IF(7&gt;AI108,"対象外",IF(AI111&gt;=AI106,"OK","NG"))</f>
        <v>OK</v>
      </c>
      <c r="AJ113" s="1489" t="str">
        <f>IF(AI113="対象外","←７日間に満たない期間は達成判定の対象外",IF(AI113="NG","←月単位未達成","←月単位達成"))</f>
        <v>←月単位達成</v>
      </c>
      <c r="AL113" s="1495" t="str">
        <f>IF(7&gt;AI108,"対象外",IF(AL112&gt;=AI106,"OK","NG"))</f>
        <v>OK</v>
      </c>
    </row>
    <row r="114" spans="2:38" hidden="1">
      <c r="B114" s="1496" t="s">
        <v>2165</v>
      </c>
      <c r="C114" s="1497">
        <f t="shared" ref="C114:AG114" si="45">IF(AND(DAY(C106)&gt;=22,DAY(C106)&lt;=28,C107="土"),1,0)</f>
        <v>0</v>
      </c>
      <c r="D114" s="1497">
        <f t="shared" si="45"/>
        <v>0</v>
      </c>
      <c r="E114" s="1497">
        <f t="shared" si="45"/>
        <v>0</v>
      </c>
      <c r="F114" s="1497">
        <f t="shared" si="45"/>
        <v>0</v>
      </c>
      <c r="G114" s="1497">
        <f t="shared" si="45"/>
        <v>0</v>
      </c>
      <c r="H114" s="1497">
        <f t="shared" si="45"/>
        <v>0</v>
      </c>
      <c r="I114" s="1497">
        <f t="shared" si="45"/>
        <v>0</v>
      </c>
      <c r="J114" s="1497">
        <f t="shared" si="45"/>
        <v>0</v>
      </c>
      <c r="K114" s="1497">
        <f t="shared" si="45"/>
        <v>0</v>
      </c>
      <c r="L114" s="1497">
        <f t="shared" si="45"/>
        <v>0</v>
      </c>
      <c r="M114" s="1497">
        <f t="shared" si="45"/>
        <v>0</v>
      </c>
      <c r="N114" s="1497">
        <f t="shared" si="45"/>
        <v>0</v>
      </c>
      <c r="O114" s="1497">
        <f t="shared" si="45"/>
        <v>0</v>
      </c>
      <c r="P114" s="1497">
        <f t="shared" si="45"/>
        <v>0</v>
      </c>
      <c r="Q114" s="1497">
        <f t="shared" si="45"/>
        <v>0</v>
      </c>
      <c r="R114" s="1497">
        <f t="shared" si="45"/>
        <v>0</v>
      </c>
      <c r="S114" s="1497">
        <f t="shared" si="45"/>
        <v>0</v>
      </c>
      <c r="T114" s="1497">
        <f t="shared" si="45"/>
        <v>0</v>
      </c>
      <c r="U114" s="1497">
        <f t="shared" si="45"/>
        <v>0</v>
      </c>
      <c r="V114" s="1497">
        <f t="shared" si="45"/>
        <v>0</v>
      </c>
      <c r="W114" s="1497">
        <f t="shared" si="45"/>
        <v>0</v>
      </c>
      <c r="X114" s="1497">
        <f t="shared" si="45"/>
        <v>0</v>
      </c>
      <c r="Y114" s="1497">
        <f t="shared" si="45"/>
        <v>0</v>
      </c>
      <c r="Z114" s="1497">
        <f t="shared" si="45"/>
        <v>1</v>
      </c>
      <c r="AA114" s="1497">
        <f t="shared" si="45"/>
        <v>0</v>
      </c>
      <c r="AB114" s="1497" t="e">
        <f t="shared" si="45"/>
        <v>#VALUE!</v>
      </c>
      <c r="AC114" s="1497" t="e">
        <f t="shared" si="45"/>
        <v>#VALUE!</v>
      </c>
      <c r="AD114" s="1497" t="e">
        <f t="shared" si="45"/>
        <v>#VALUE!</v>
      </c>
      <c r="AE114" s="1497" t="e">
        <f t="shared" si="45"/>
        <v>#VALUE!</v>
      </c>
      <c r="AF114" s="1497" t="e">
        <f t="shared" si="45"/>
        <v>#VALUE!</v>
      </c>
      <c r="AG114" s="1497" t="e">
        <f t="shared" si="45"/>
        <v>#VALUE!</v>
      </c>
      <c r="AH114" s="1498" t="s">
        <v>2026</v>
      </c>
      <c r="AI114" s="1499">
        <f>_xlfn.AGGREGATE(9,6,C114:AG114)</f>
        <v>1</v>
      </c>
      <c r="AJ114" s="1489"/>
    </row>
    <row r="115" spans="2:38" hidden="1">
      <c r="B115" s="1496" t="s">
        <v>2166</v>
      </c>
      <c r="C115" s="1500">
        <f t="shared" ref="C115:AG115" si="46">IF(AND(DAY(C106)&gt;=22,DAY(C106)&lt;=28,C107="土",OR(C112="休",C112="雨")),1,0)</f>
        <v>0</v>
      </c>
      <c r="D115" s="1500">
        <f t="shared" si="46"/>
        <v>0</v>
      </c>
      <c r="E115" s="1500">
        <f t="shared" si="46"/>
        <v>0</v>
      </c>
      <c r="F115" s="1500">
        <f t="shared" si="46"/>
        <v>0</v>
      </c>
      <c r="G115" s="1500">
        <f t="shared" si="46"/>
        <v>0</v>
      </c>
      <c r="H115" s="1500">
        <f t="shared" si="46"/>
        <v>0</v>
      </c>
      <c r="I115" s="1500">
        <f t="shared" si="46"/>
        <v>0</v>
      </c>
      <c r="J115" s="1500">
        <f t="shared" si="46"/>
        <v>0</v>
      </c>
      <c r="K115" s="1500">
        <f t="shared" si="46"/>
        <v>0</v>
      </c>
      <c r="L115" s="1500">
        <f t="shared" si="46"/>
        <v>0</v>
      </c>
      <c r="M115" s="1500">
        <f t="shared" si="46"/>
        <v>0</v>
      </c>
      <c r="N115" s="1500">
        <f t="shared" si="46"/>
        <v>0</v>
      </c>
      <c r="O115" s="1500">
        <f t="shared" si="46"/>
        <v>0</v>
      </c>
      <c r="P115" s="1500">
        <f t="shared" si="46"/>
        <v>0</v>
      </c>
      <c r="Q115" s="1500">
        <f t="shared" si="46"/>
        <v>0</v>
      </c>
      <c r="R115" s="1500">
        <f t="shared" si="46"/>
        <v>0</v>
      </c>
      <c r="S115" s="1500">
        <f t="shared" si="46"/>
        <v>0</v>
      </c>
      <c r="T115" s="1500">
        <f t="shared" si="46"/>
        <v>0</v>
      </c>
      <c r="U115" s="1500">
        <f t="shared" si="46"/>
        <v>0</v>
      </c>
      <c r="V115" s="1500">
        <f t="shared" si="46"/>
        <v>0</v>
      </c>
      <c r="W115" s="1500">
        <f t="shared" si="46"/>
        <v>0</v>
      </c>
      <c r="X115" s="1500">
        <f t="shared" si="46"/>
        <v>0</v>
      </c>
      <c r="Y115" s="1500">
        <f t="shared" si="46"/>
        <v>0</v>
      </c>
      <c r="Z115" s="1500">
        <f t="shared" si="46"/>
        <v>0</v>
      </c>
      <c r="AA115" s="1500">
        <f t="shared" si="46"/>
        <v>0</v>
      </c>
      <c r="AB115" s="1500" t="e">
        <f t="shared" si="46"/>
        <v>#VALUE!</v>
      </c>
      <c r="AC115" s="1500" t="e">
        <f t="shared" si="46"/>
        <v>#VALUE!</v>
      </c>
      <c r="AD115" s="1500" t="e">
        <f t="shared" si="46"/>
        <v>#VALUE!</v>
      </c>
      <c r="AE115" s="1500" t="e">
        <f t="shared" si="46"/>
        <v>#VALUE!</v>
      </c>
      <c r="AF115" s="1500" t="e">
        <f t="shared" si="46"/>
        <v>#VALUE!</v>
      </c>
      <c r="AG115" s="1500" t="e">
        <f t="shared" si="46"/>
        <v>#VALUE!</v>
      </c>
      <c r="AH115" s="1501" t="s">
        <v>2027</v>
      </c>
      <c r="AI115" s="1499">
        <f>_xlfn.AGGREGATE(9,6,C115:AG115)</f>
        <v>0</v>
      </c>
      <c r="AJ115" s="1489"/>
    </row>
    <row r="116" spans="2:38" hidden="1">
      <c r="B116" s="1496" t="s">
        <v>2167</v>
      </c>
      <c r="C116" s="1497">
        <f>IF(AND(DAY(C106)&gt;=8,DAY(C106)&lt;=14,C107="土"),1,0)</f>
        <v>0</v>
      </c>
      <c r="D116" s="1497">
        <f>IF(AND(DAY(D106)&gt;=8,DAY(D106)&lt;=14,D107="土"),1,0)</f>
        <v>0</v>
      </c>
      <c r="E116" s="1497">
        <f t="shared" ref="E116:AG116" si="47">IF(AND(DAY(E106)&gt;=8,DAY(E106)&lt;=14,E107="土"),1,0)</f>
        <v>0</v>
      </c>
      <c r="F116" s="1497">
        <f t="shared" si="47"/>
        <v>0</v>
      </c>
      <c r="G116" s="1497">
        <f t="shared" si="47"/>
        <v>0</v>
      </c>
      <c r="H116" s="1497">
        <f t="shared" si="47"/>
        <v>0</v>
      </c>
      <c r="I116" s="1497">
        <f t="shared" si="47"/>
        <v>0</v>
      </c>
      <c r="J116" s="1497">
        <f t="shared" si="47"/>
        <v>0</v>
      </c>
      <c r="K116" s="1497">
        <f t="shared" si="47"/>
        <v>0</v>
      </c>
      <c r="L116" s="1497">
        <f t="shared" si="47"/>
        <v>1</v>
      </c>
      <c r="M116" s="1497">
        <f t="shared" si="47"/>
        <v>0</v>
      </c>
      <c r="N116" s="1497">
        <f t="shared" si="47"/>
        <v>0</v>
      </c>
      <c r="O116" s="1497">
        <f t="shared" si="47"/>
        <v>0</v>
      </c>
      <c r="P116" s="1497">
        <f t="shared" si="47"/>
        <v>0</v>
      </c>
      <c r="Q116" s="1497">
        <f t="shared" si="47"/>
        <v>0</v>
      </c>
      <c r="R116" s="1497">
        <f t="shared" si="47"/>
        <v>0</v>
      </c>
      <c r="S116" s="1497">
        <f t="shared" si="47"/>
        <v>0</v>
      </c>
      <c r="T116" s="1497">
        <f t="shared" si="47"/>
        <v>0</v>
      </c>
      <c r="U116" s="1497">
        <f t="shared" si="47"/>
        <v>0</v>
      </c>
      <c r="V116" s="1497">
        <f t="shared" si="47"/>
        <v>0</v>
      </c>
      <c r="W116" s="1497">
        <f t="shared" si="47"/>
        <v>0</v>
      </c>
      <c r="X116" s="1497">
        <f t="shared" si="47"/>
        <v>0</v>
      </c>
      <c r="Y116" s="1497">
        <f t="shared" si="47"/>
        <v>0</v>
      </c>
      <c r="Z116" s="1497">
        <f t="shared" si="47"/>
        <v>0</v>
      </c>
      <c r="AA116" s="1497">
        <f t="shared" si="47"/>
        <v>0</v>
      </c>
      <c r="AB116" s="1497" t="e">
        <f t="shared" si="47"/>
        <v>#VALUE!</v>
      </c>
      <c r="AC116" s="1497" t="e">
        <f t="shared" si="47"/>
        <v>#VALUE!</v>
      </c>
      <c r="AD116" s="1497" t="e">
        <f t="shared" si="47"/>
        <v>#VALUE!</v>
      </c>
      <c r="AE116" s="1497" t="e">
        <f t="shared" si="47"/>
        <v>#VALUE!</v>
      </c>
      <c r="AF116" s="1497" t="e">
        <f t="shared" si="47"/>
        <v>#VALUE!</v>
      </c>
      <c r="AG116" s="1497" t="e">
        <f t="shared" si="47"/>
        <v>#VALUE!</v>
      </c>
      <c r="AH116" s="1498" t="s">
        <v>2026</v>
      </c>
      <c r="AI116" s="1499">
        <f>_xlfn.AGGREGATE(9,6,C116:AG116)</f>
        <v>1</v>
      </c>
      <c r="AJ116" s="1489"/>
    </row>
    <row r="117" spans="2:38" hidden="1">
      <c r="B117" s="1496" t="s">
        <v>2168</v>
      </c>
      <c r="C117" s="1500">
        <f>IF(AND(DAY(C106)&gt;=8,DAY(C106)&lt;=14,C107="土",OR(C112="休",C112="雨")),1,0)</f>
        <v>0</v>
      </c>
      <c r="D117" s="1500">
        <f>IF(AND(DAY(D106)&gt;=8,DAY(D106)&lt;=14,D107="土",OR(D112="休",D112="雨")),1,0)</f>
        <v>0</v>
      </c>
      <c r="E117" s="1500">
        <f t="shared" ref="E117:AG117" si="48">IF(AND(DAY(E106)&gt;=8,DAY(E106)&lt;=14,E107="土",OR(E112="休",E112="雨")),1,0)</f>
        <v>0</v>
      </c>
      <c r="F117" s="1500">
        <f t="shared" si="48"/>
        <v>0</v>
      </c>
      <c r="G117" s="1500">
        <f t="shared" si="48"/>
        <v>0</v>
      </c>
      <c r="H117" s="1500">
        <f t="shared" si="48"/>
        <v>0</v>
      </c>
      <c r="I117" s="1500">
        <f t="shared" si="48"/>
        <v>0</v>
      </c>
      <c r="J117" s="1500">
        <f t="shared" si="48"/>
        <v>0</v>
      </c>
      <c r="K117" s="1500">
        <f t="shared" si="48"/>
        <v>0</v>
      </c>
      <c r="L117" s="1500">
        <f t="shared" si="48"/>
        <v>0</v>
      </c>
      <c r="M117" s="1500">
        <f t="shared" si="48"/>
        <v>0</v>
      </c>
      <c r="N117" s="1500">
        <f t="shared" si="48"/>
        <v>0</v>
      </c>
      <c r="O117" s="1500">
        <f t="shared" si="48"/>
        <v>0</v>
      </c>
      <c r="P117" s="1500">
        <f t="shared" si="48"/>
        <v>0</v>
      </c>
      <c r="Q117" s="1500">
        <f t="shared" si="48"/>
        <v>0</v>
      </c>
      <c r="R117" s="1500">
        <f t="shared" si="48"/>
        <v>0</v>
      </c>
      <c r="S117" s="1500">
        <f t="shared" si="48"/>
        <v>0</v>
      </c>
      <c r="T117" s="1500">
        <f t="shared" si="48"/>
        <v>0</v>
      </c>
      <c r="U117" s="1500">
        <f t="shared" si="48"/>
        <v>0</v>
      </c>
      <c r="V117" s="1500">
        <f t="shared" si="48"/>
        <v>0</v>
      </c>
      <c r="W117" s="1500">
        <f t="shared" si="48"/>
        <v>0</v>
      </c>
      <c r="X117" s="1500">
        <f t="shared" si="48"/>
        <v>0</v>
      </c>
      <c r="Y117" s="1500">
        <f t="shared" si="48"/>
        <v>0</v>
      </c>
      <c r="Z117" s="1500">
        <f t="shared" si="48"/>
        <v>0</v>
      </c>
      <c r="AA117" s="1500">
        <f t="shared" si="48"/>
        <v>0</v>
      </c>
      <c r="AB117" s="1500" t="e">
        <f t="shared" si="48"/>
        <v>#VALUE!</v>
      </c>
      <c r="AC117" s="1500" t="e">
        <f t="shared" si="48"/>
        <v>#VALUE!</v>
      </c>
      <c r="AD117" s="1500" t="e">
        <f t="shared" si="48"/>
        <v>#VALUE!</v>
      </c>
      <c r="AE117" s="1500" t="e">
        <f t="shared" si="48"/>
        <v>#VALUE!</v>
      </c>
      <c r="AF117" s="1500" t="e">
        <f t="shared" si="48"/>
        <v>#VALUE!</v>
      </c>
      <c r="AG117" s="1500" t="e">
        <f t="shared" si="48"/>
        <v>#VALUE!</v>
      </c>
      <c r="AH117" s="1501" t="s">
        <v>2027</v>
      </c>
      <c r="AI117" s="1499">
        <f>_xlfn.AGGREGATE(9,6,C117:AG117)</f>
        <v>0</v>
      </c>
      <c r="AJ117" s="1489"/>
    </row>
    <row r="118" spans="2:38" s="1486" customFormat="1">
      <c r="B118" s="1510"/>
      <c r="C118" s="1510"/>
      <c r="D118" s="1510"/>
      <c r="E118" s="1510"/>
      <c r="F118" s="1510"/>
      <c r="G118" s="1510"/>
      <c r="H118" s="1510"/>
      <c r="I118" s="1510"/>
      <c r="J118" s="1510"/>
      <c r="K118" s="1510"/>
      <c r="L118" s="1510"/>
      <c r="M118" s="1510"/>
      <c r="N118" s="1510"/>
      <c r="O118" s="1510"/>
      <c r="P118" s="1510"/>
      <c r="Q118" s="1510"/>
      <c r="R118" s="1510"/>
      <c r="S118" s="1510"/>
      <c r="T118" s="1510"/>
      <c r="U118" s="1510"/>
      <c r="V118" s="1510"/>
      <c r="W118" s="1510"/>
      <c r="X118" s="1510"/>
      <c r="Y118" s="1510"/>
      <c r="Z118" s="1510"/>
      <c r="AA118" s="1510"/>
      <c r="AB118" s="1510"/>
      <c r="AC118" s="1510"/>
      <c r="AD118" s="1510"/>
      <c r="AE118" s="1510"/>
      <c r="AF118" s="1510"/>
      <c r="AG118" s="1510"/>
      <c r="AI118" s="1510"/>
      <c r="AL118" s="1509"/>
    </row>
    <row r="119" spans="2:38" hidden="1">
      <c r="C119" s="1453" t="e">
        <f>YEAR(C122)</f>
        <v>#VALUE!</v>
      </c>
      <c r="D119" s="1453" t="e">
        <f>MONTH(C122)</f>
        <v>#VALUE!</v>
      </c>
    </row>
    <row r="120" spans="2:38">
      <c r="B120" s="1458" t="s">
        <v>1986</v>
      </c>
      <c r="C120" s="3490" t="str">
        <f>C122</f>
        <v/>
      </c>
      <c r="D120" s="3452"/>
      <c r="E120" s="3452"/>
      <c r="F120" s="3452"/>
      <c r="G120" s="3452"/>
      <c r="H120" s="3452"/>
      <c r="I120" s="3452"/>
      <c r="J120" s="3452"/>
      <c r="K120" s="3452"/>
      <c r="L120" s="3452"/>
      <c r="M120" s="3452"/>
      <c r="N120" s="3452"/>
      <c r="O120" s="3452"/>
      <c r="P120" s="3452"/>
      <c r="Q120" s="3452"/>
      <c r="R120" s="3452"/>
      <c r="S120" s="3452"/>
      <c r="T120" s="3452"/>
      <c r="U120" s="3452"/>
      <c r="V120" s="3452"/>
      <c r="W120" s="3452"/>
      <c r="X120" s="3452"/>
      <c r="Y120" s="3452"/>
      <c r="Z120" s="3452"/>
      <c r="AA120" s="3452"/>
      <c r="AB120" s="3452"/>
      <c r="AC120" s="3452"/>
      <c r="AD120" s="3452"/>
      <c r="AE120" s="3452"/>
      <c r="AF120" s="3452"/>
      <c r="AG120" s="3452"/>
      <c r="AH120" s="3452"/>
      <c r="AI120" s="3453"/>
    </row>
    <row r="121" spans="2:38" hidden="1">
      <c r="B121" s="1503"/>
      <c r="C121" s="1482" t="e">
        <f>DATE($C119,$D119,1)</f>
        <v>#VALUE!</v>
      </c>
      <c r="D121" s="1482" t="e">
        <f t="shared" ref="D121:AG121" si="49">C121+1</f>
        <v>#VALUE!</v>
      </c>
      <c r="E121" s="1482" t="e">
        <f t="shared" si="49"/>
        <v>#VALUE!</v>
      </c>
      <c r="F121" s="1482" t="e">
        <f t="shared" si="49"/>
        <v>#VALUE!</v>
      </c>
      <c r="G121" s="1482" t="e">
        <f t="shared" si="49"/>
        <v>#VALUE!</v>
      </c>
      <c r="H121" s="1482" t="e">
        <f t="shared" si="49"/>
        <v>#VALUE!</v>
      </c>
      <c r="I121" s="1482" t="e">
        <f t="shared" si="49"/>
        <v>#VALUE!</v>
      </c>
      <c r="J121" s="1482" t="e">
        <f t="shared" si="49"/>
        <v>#VALUE!</v>
      </c>
      <c r="K121" s="1482" t="e">
        <f t="shared" si="49"/>
        <v>#VALUE!</v>
      </c>
      <c r="L121" s="1482" t="e">
        <f t="shared" si="49"/>
        <v>#VALUE!</v>
      </c>
      <c r="M121" s="1482" t="e">
        <f t="shared" si="49"/>
        <v>#VALUE!</v>
      </c>
      <c r="N121" s="1482" t="e">
        <f t="shared" si="49"/>
        <v>#VALUE!</v>
      </c>
      <c r="O121" s="1482" t="e">
        <f t="shared" si="49"/>
        <v>#VALUE!</v>
      </c>
      <c r="P121" s="1482" t="e">
        <f t="shared" si="49"/>
        <v>#VALUE!</v>
      </c>
      <c r="Q121" s="1482" t="e">
        <f t="shared" si="49"/>
        <v>#VALUE!</v>
      </c>
      <c r="R121" s="1482" t="e">
        <f t="shared" si="49"/>
        <v>#VALUE!</v>
      </c>
      <c r="S121" s="1482" t="e">
        <f t="shared" si="49"/>
        <v>#VALUE!</v>
      </c>
      <c r="T121" s="1482" t="e">
        <f t="shared" si="49"/>
        <v>#VALUE!</v>
      </c>
      <c r="U121" s="1482" t="e">
        <f t="shared" si="49"/>
        <v>#VALUE!</v>
      </c>
      <c r="V121" s="1482" t="e">
        <f t="shared" si="49"/>
        <v>#VALUE!</v>
      </c>
      <c r="W121" s="1482" t="e">
        <f t="shared" si="49"/>
        <v>#VALUE!</v>
      </c>
      <c r="X121" s="1482" t="e">
        <f t="shared" si="49"/>
        <v>#VALUE!</v>
      </c>
      <c r="Y121" s="1482" t="e">
        <f t="shared" si="49"/>
        <v>#VALUE!</v>
      </c>
      <c r="Z121" s="1482" t="e">
        <f t="shared" si="49"/>
        <v>#VALUE!</v>
      </c>
      <c r="AA121" s="1482" t="e">
        <f t="shared" si="49"/>
        <v>#VALUE!</v>
      </c>
      <c r="AB121" s="1482" t="e">
        <f t="shared" si="49"/>
        <v>#VALUE!</v>
      </c>
      <c r="AC121" s="1482" t="e">
        <f t="shared" si="49"/>
        <v>#VALUE!</v>
      </c>
      <c r="AD121" s="1482" t="e">
        <f t="shared" si="49"/>
        <v>#VALUE!</v>
      </c>
      <c r="AE121" s="1482" t="e">
        <f t="shared" si="49"/>
        <v>#VALUE!</v>
      </c>
      <c r="AF121" s="1482" t="e">
        <f t="shared" si="49"/>
        <v>#VALUE!</v>
      </c>
      <c r="AG121" s="1482" t="e">
        <f t="shared" si="49"/>
        <v>#VALUE!</v>
      </c>
      <c r="AH121" s="1504"/>
      <c r="AI121" s="1505"/>
    </row>
    <row r="122" spans="2:38">
      <c r="B122" s="1506" t="s">
        <v>1990</v>
      </c>
      <c r="C122" s="1507" t="str">
        <f>IF(EDATE(C105,1)&gt;$G$5,"",EDATE(C105,1))</f>
        <v/>
      </c>
      <c r="D122" s="1482" t="e">
        <f t="shared" ref="D122:AG122" si="50">IF(D121&gt;$G$5,"",IF(C122=EOMONTH(DATE($C119,$D119,1),0),"",IF(C122="","",C122+1)))</f>
        <v>#VALUE!</v>
      </c>
      <c r="E122" s="1482" t="e">
        <f t="shared" si="50"/>
        <v>#VALUE!</v>
      </c>
      <c r="F122" s="1482" t="e">
        <f t="shared" si="50"/>
        <v>#VALUE!</v>
      </c>
      <c r="G122" s="1482" t="e">
        <f t="shared" si="50"/>
        <v>#VALUE!</v>
      </c>
      <c r="H122" s="1482" t="e">
        <f t="shared" si="50"/>
        <v>#VALUE!</v>
      </c>
      <c r="I122" s="1482" t="e">
        <f t="shared" si="50"/>
        <v>#VALUE!</v>
      </c>
      <c r="J122" s="1482" t="e">
        <f t="shared" si="50"/>
        <v>#VALUE!</v>
      </c>
      <c r="K122" s="1482" t="e">
        <f t="shared" si="50"/>
        <v>#VALUE!</v>
      </c>
      <c r="L122" s="1482" t="e">
        <f t="shared" si="50"/>
        <v>#VALUE!</v>
      </c>
      <c r="M122" s="1482" t="e">
        <f t="shared" si="50"/>
        <v>#VALUE!</v>
      </c>
      <c r="N122" s="1482" t="e">
        <f t="shared" si="50"/>
        <v>#VALUE!</v>
      </c>
      <c r="O122" s="1482" t="e">
        <f t="shared" si="50"/>
        <v>#VALUE!</v>
      </c>
      <c r="P122" s="1482" t="e">
        <f t="shared" si="50"/>
        <v>#VALUE!</v>
      </c>
      <c r="Q122" s="1482" t="e">
        <f t="shared" si="50"/>
        <v>#VALUE!</v>
      </c>
      <c r="R122" s="1482" t="e">
        <f t="shared" si="50"/>
        <v>#VALUE!</v>
      </c>
      <c r="S122" s="1482" t="e">
        <f t="shared" si="50"/>
        <v>#VALUE!</v>
      </c>
      <c r="T122" s="1482" t="e">
        <f t="shared" si="50"/>
        <v>#VALUE!</v>
      </c>
      <c r="U122" s="1482" t="e">
        <f t="shared" si="50"/>
        <v>#VALUE!</v>
      </c>
      <c r="V122" s="1482" t="e">
        <f t="shared" si="50"/>
        <v>#VALUE!</v>
      </c>
      <c r="W122" s="1482" t="e">
        <f t="shared" si="50"/>
        <v>#VALUE!</v>
      </c>
      <c r="X122" s="1482" t="e">
        <f t="shared" si="50"/>
        <v>#VALUE!</v>
      </c>
      <c r="Y122" s="1482" t="e">
        <f t="shared" si="50"/>
        <v>#VALUE!</v>
      </c>
      <c r="Z122" s="1482" t="e">
        <f t="shared" si="50"/>
        <v>#VALUE!</v>
      </c>
      <c r="AA122" s="1482" t="e">
        <f t="shared" si="50"/>
        <v>#VALUE!</v>
      </c>
      <c r="AB122" s="1482" t="e">
        <f t="shared" si="50"/>
        <v>#VALUE!</v>
      </c>
      <c r="AC122" s="1482" t="e">
        <f t="shared" si="50"/>
        <v>#VALUE!</v>
      </c>
      <c r="AD122" s="1482" t="e">
        <f t="shared" si="50"/>
        <v>#VALUE!</v>
      </c>
      <c r="AE122" s="1482" t="e">
        <f t="shared" si="50"/>
        <v>#VALUE!</v>
      </c>
      <c r="AF122" s="1482" t="e">
        <f t="shared" si="50"/>
        <v>#VALUE!</v>
      </c>
      <c r="AG122" s="1482" t="e">
        <f t="shared" si="50"/>
        <v>#VALUE!</v>
      </c>
      <c r="AH122" s="1483" t="s">
        <v>2024</v>
      </c>
      <c r="AI122" s="1484">
        <f>+COUNTIFS(C123:AG123,"土",C124:AG124,"")+COUNTIFS(C123:AG123,"日",C124:AG124,"")</f>
        <v>0</v>
      </c>
    </row>
    <row r="123" spans="2:38" s="1486" customFormat="1">
      <c r="B123" s="1508" t="s">
        <v>846</v>
      </c>
      <c r="C123" s="1485" t="str">
        <f>IFERROR(TEXT(WEEKDAY(+C122),"aaa"),"")</f>
        <v/>
      </c>
      <c r="D123" s="1485" t="str">
        <f t="shared" ref="D123:AG123" si="51">IFERROR(TEXT(WEEKDAY(+D122),"aaa"),"")</f>
        <v/>
      </c>
      <c r="E123" s="1485" t="str">
        <f t="shared" si="51"/>
        <v/>
      </c>
      <c r="F123" s="1485" t="str">
        <f t="shared" si="51"/>
        <v/>
      </c>
      <c r="G123" s="1485" t="str">
        <f t="shared" si="51"/>
        <v/>
      </c>
      <c r="H123" s="1485" t="str">
        <f t="shared" si="51"/>
        <v/>
      </c>
      <c r="I123" s="1485" t="str">
        <f t="shared" si="51"/>
        <v/>
      </c>
      <c r="J123" s="1485" t="str">
        <f t="shared" si="51"/>
        <v/>
      </c>
      <c r="K123" s="1485" t="str">
        <f t="shared" si="51"/>
        <v/>
      </c>
      <c r="L123" s="1485" t="str">
        <f t="shared" si="51"/>
        <v/>
      </c>
      <c r="M123" s="1485" t="str">
        <f t="shared" si="51"/>
        <v/>
      </c>
      <c r="N123" s="1485" t="str">
        <f t="shared" si="51"/>
        <v/>
      </c>
      <c r="O123" s="1485" t="str">
        <f t="shared" si="51"/>
        <v/>
      </c>
      <c r="P123" s="1485" t="str">
        <f t="shared" si="51"/>
        <v/>
      </c>
      <c r="Q123" s="1485" t="str">
        <f t="shared" si="51"/>
        <v/>
      </c>
      <c r="R123" s="1485" t="str">
        <f t="shared" si="51"/>
        <v/>
      </c>
      <c r="S123" s="1485" t="str">
        <f t="shared" si="51"/>
        <v/>
      </c>
      <c r="T123" s="1485" t="str">
        <f t="shared" si="51"/>
        <v/>
      </c>
      <c r="U123" s="1485" t="str">
        <f t="shared" si="51"/>
        <v/>
      </c>
      <c r="V123" s="1485" t="str">
        <f t="shared" si="51"/>
        <v/>
      </c>
      <c r="W123" s="1485" t="str">
        <f t="shared" si="51"/>
        <v/>
      </c>
      <c r="X123" s="1485" t="str">
        <f t="shared" si="51"/>
        <v/>
      </c>
      <c r="Y123" s="1485" t="str">
        <f t="shared" si="51"/>
        <v/>
      </c>
      <c r="Z123" s="1485" t="str">
        <f t="shared" si="51"/>
        <v/>
      </c>
      <c r="AA123" s="1485" t="str">
        <f t="shared" si="51"/>
        <v/>
      </c>
      <c r="AB123" s="1485" t="str">
        <f t="shared" si="51"/>
        <v/>
      </c>
      <c r="AC123" s="1485" t="str">
        <f t="shared" si="51"/>
        <v/>
      </c>
      <c r="AD123" s="1485" t="str">
        <f t="shared" si="51"/>
        <v/>
      </c>
      <c r="AE123" s="1485" t="str">
        <f t="shared" si="51"/>
        <v/>
      </c>
      <c r="AF123" s="1485" t="str">
        <f t="shared" si="51"/>
        <v/>
      </c>
      <c r="AG123" s="1485" t="str">
        <f t="shared" si="51"/>
        <v/>
      </c>
      <c r="AH123" s="1483" t="s">
        <v>2025</v>
      </c>
      <c r="AI123" s="1484">
        <f>+COUNTIF(C124:AG124,"夏休")+COUNTIF(C124:AG124,"冬休")+COUNTIF(C124:AG124,"中止")</f>
        <v>3</v>
      </c>
      <c r="AL123" s="1509"/>
    </row>
    <row r="124" spans="2:38" s="1486" customFormat="1" ht="13.5" customHeight="1">
      <c r="B124" s="3454" t="s">
        <v>1994</v>
      </c>
      <c r="C124" s="3456"/>
      <c r="D124" s="3451"/>
      <c r="E124" s="3451"/>
      <c r="F124" s="3451"/>
      <c r="G124" s="3451"/>
      <c r="H124" s="3451"/>
      <c r="I124" s="3451"/>
      <c r="J124" s="3451"/>
      <c r="K124" s="3451"/>
      <c r="L124" s="3451"/>
      <c r="M124" s="3451"/>
      <c r="N124" s="3451"/>
      <c r="O124" s="3451"/>
      <c r="P124" s="3451"/>
      <c r="Q124" s="3451"/>
      <c r="R124" s="3451"/>
      <c r="S124" s="3451"/>
      <c r="T124" s="3451"/>
      <c r="U124" s="3451"/>
      <c r="V124" s="3451"/>
      <c r="W124" s="3451"/>
      <c r="X124" s="3451"/>
      <c r="Y124" s="3451"/>
      <c r="Z124" s="3451"/>
      <c r="AA124" s="3451"/>
      <c r="AB124" s="3451"/>
      <c r="AC124" s="3451"/>
      <c r="AD124" s="3451"/>
      <c r="AE124" s="3451" t="s">
        <v>875</v>
      </c>
      <c r="AF124" s="3451" t="s">
        <v>875</v>
      </c>
      <c r="AG124" s="3478" t="s">
        <v>875</v>
      </c>
      <c r="AH124" s="1487" t="s">
        <v>847</v>
      </c>
      <c r="AI124" s="1488">
        <f>COUNT(C122:AG122)-AI123</f>
        <v>-3</v>
      </c>
      <c r="AL124" s="1509"/>
    </row>
    <row r="125" spans="2:38" s="1486" customFormat="1" ht="13.5" customHeight="1">
      <c r="B125" s="3455"/>
      <c r="C125" s="3456"/>
      <c r="D125" s="3451"/>
      <c r="E125" s="3451"/>
      <c r="F125" s="3451"/>
      <c r="G125" s="3451"/>
      <c r="H125" s="3451"/>
      <c r="I125" s="3451"/>
      <c r="J125" s="3451"/>
      <c r="K125" s="3451"/>
      <c r="L125" s="3451"/>
      <c r="M125" s="3451"/>
      <c r="N125" s="3451"/>
      <c r="O125" s="3451"/>
      <c r="P125" s="3451"/>
      <c r="Q125" s="3451"/>
      <c r="R125" s="3451"/>
      <c r="S125" s="3451"/>
      <c r="T125" s="3451"/>
      <c r="U125" s="3451"/>
      <c r="V125" s="3451"/>
      <c r="W125" s="3451"/>
      <c r="X125" s="3451"/>
      <c r="Y125" s="3451"/>
      <c r="Z125" s="3451"/>
      <c r="AA125" s="3451"/>
      <c r="AB125" s="3451"/>
      <c r="AC125" s="3451"/>
      <c r="AD125" s="3451"/>
      <c r="AE125" s="3451"/>
      <c r="AF125" s="3451"/>
      <c r="AG125" s="3478"/>
      <c r="AH125" s="1487" t="s">
        <v>848</v>
      </c>
      <c r="AI125" s="1488">
        <f>+COUNTIF(C126:AG127,"休")</f>
        <v>8</v>
      </c>
      <c r="AJ125" s="1489" t="str">
        <f>IF(AI126&gt;0.285,"",IF(AI125&lt;AI122,"←計画日数が足りません",""))</f>
        <v/>
      </c>
      <c r="AL125" s="1509"/>
    </row>
    <row r="126" spans="2:38" s="1486" customFormat="1" ht="13.5" customHeight="1">
      <c r="B126" s="3479" t="s">
        <v>841</v>
      </c>
      <c r="C126" s="3480"/>
      <c r="D126" s="3481"/>
      <c r="E126" s="3477"/>
      <c r="F126" s="3477"/>
      <c r="G126" s="3477"/>
      <c r="H126" s="3477" t="s">
        <v>864</v>
      </c>
      <c r="I126" s="3477" t="s">
        <v>864</v>
      </c>
      <c r="J126" s="3477"/>
      <c r="K126" s="3481"/>
      <c r="L126" s="3477"/>
      <c r="M126" s="3477"/>
      <c r="N126" s="3477"/>
      <c r="O126" s="3477" t="s">
        <v>864</v>
      </c>
      <c r="P126" s="3477" t="s">
        <v>864</v>
      </c>
      <c r="Q126" s="3477"/>
      <c r="R126" s="3481"/>
      <c r="S126" s="3477"/>
      <c r="T126" s="3477"/>
      <c r="U126" s="3477"/>
      <c r="V126" s="3477" t="s">
        <v>864</v>
      </c>
      <c r="W126" s="3477" t="s">
        <v>864</v>
      </c>
      <c r="X126" s="3477"/>
      <c r="Y126" s="3481"/>
      <c r="Z126" s="3477"/>
      <c r="AA126" s="3477"/>
      <c r="AB126" s="3477"/>
      <c r="AC126" s="3477" t="s">
        <v>864</v>
      </c>
      <c r="AD126" s="3477" t="s">
        <v>864</v>
      </c>
      <c r="AE126" s="3477"/>
      <c r="AF126" s="3477"/>
      <c r="AG126" s="3483"/>
      <c r="AH126" s="1487" t="s">
        <v>849</v>
      </c>
      <c r="AI126" s="1490">
        <f>+AI125/AI124</f>
        <v>-2.6666666666666665</v>
      </c>
      <c r="AL126" s="1509"/>
    </row>
    <row r="127" spans="2:38" s="1486" customFormat="1">
      <c r="B127" s="3479"/>
      <c r="C127" s="3480"/>
      <c r="D127" s="3481"/>
      <c r="E127" s="3477"/>
      <c r="F127" s="3477"/>
      <c r="G127" s="3477"/>
      <c r="H127" s="3477"/>
      <c r="I127" s="3477"/>
      <c r="J127" s="3477"/>
      <c r="K127" s="3481"/>
      <c r="L127" s="3477"/>
      <c r="M127" s="3477"/>
      <c r="N127" s="3477"/>
      <c r="O127" s="3477"/>
      <c r="P127" s="3477"/>
      <c r="Q127" s="3477"/>
      <c r="R127" s="3481"/>
      <c r="S127" s="3477"/>
      <c r="T127" s="3477"/>
      <c r="U127" s="3477"/>
      <c r="V127" s="3477"/>
      <c r="W127" s="3477"/>
      <c r="X127" s="3477"/>
      <c r="Y127" s="3481"/>
      <c r="Z127" s="3477"/>
      <c r="AA127" s="3477"/>
      <c r="AB127" s="3477"/>
      <c r="AC127" s="3477"/>
      <c r="AD127" s="3477"/>
      <c r="AE127" s="3477"/>
      <c r="AF127" s="3477"/>
      <c r="AG127" s="3483"/>
      <c r="AH127" s="1487" t="s">
        <v>838</v>
      </c>
      <c r="AI127" s="1488">
        <f>+COUNTA(C128:AG129)</f>
        <v>8</v>
      </c>
      <c r="AL127" s="1509"/>
    </row>
    <row r="128" spans="2:38" s="1486" customFormat="1">
      <c r="B128" s="3484" t="s">
        <v>843</v>
      </c>
      <c r="C128" s="3486"/>
      <c r="D128" s="3492"/>
      <c r="E128" s="3481"/>
      <c r="F128" s="3481"/>
      <c r="G128" s="3481"/>
      <c r="H128" s="3481" t="s">
        <v>864</v>
      </c>
      <c r="I128" s="3481" t="s">
        <v>864</v>
      </c>
      <c r="J128" s="3481"/>
      <c r="K128" s="3492"/>
      <c r="L128" s="3481"/>
      <c r="M128" s="3481"/>
      <c r="N128" s="3481"/>
      <c r="O128" s="3481" t="s">
        <v>864</v>
      </c>
      <c r="P128" s="3481" t="s">
        <v>864</v>
      </c>
      <c r="Q128" s="3481"/>
      <c r="R128" s="3492"/>
      <c r="S128" s="3481"/>
      <c r="T128" s="3481"/>
      <c r="U128" s="3481"/>
      <c r="V128" s="3481" t="s">
        <v>864</v>
      </c>
      <c r="W128" s="3481" t="s">
        <v>864</v>
      </c>
      <c r="X128" s="3481"/>
      <c r="Y128" s="3492"/>
      <c r="Z128" s="3481"/>
      <c r="AA128" s="3481"/>
      <c r="AB128" s="3481"/>
      <c r="AC128" s="3481" t="s">
        <v>864</v>
      </c>
      <c r="AD128" s="3481" t="s">
        <v>864</v>
      </c>
      <c r="AE128" s="3481"/>
      <c r="AF128" s="3481"/>
      <c r="AG128" s="3488"/>
      <c r="AH128" s="1491" t="s">
        <v>850</v>
      </c>
      <c r="AI128" s="1492">
        <f>+AI127/AI124</f>
        <v>-2.6666666666666665</v>
      </c>
      <c r="AL128" s="1474">
        <f>+COUNTIF(C126:AG127,"休")</f>
        <v>8</v>
      </c>
    </row>
    <row r="129" spans="2:38" s="1486" customFormat="1">
      <c r="B129" s="3485"/>
      <c r="C129" s="3487"/>
      <c r="D129" s="3482"/>
      <c r="E129" s="3482"/>
      <c r="F129" s="3482"/>
      <c r="G129" s="3482"/>
      <c r="H129" s="3482"/>
      <c r="I129" s="3482"/>
      <c r="J129" s="3482"/>
      <c r="K129" s="3482"/>
      <c r="L129" s="3482"/>
      <c r="M129" s="3482"/>
      <c r="N129" s="3482"/>
      <c r="O129" s="3482"/>
      <c r="P129" s="3482"/>
      <c r="Q129" s="3482"/>
      <c r="R129" s="3482"/>
      <c r="S129" s="3482"/>
      <c r="T129" s="3482"/>
      <c r="U129" s="3482"/>
      <c r="V129" s="3482"/>
      <c r="W129" s="3482"/>
      <c r="X129" s="3482"/>
      <c r="Y129" s="3482"/>
      <c r="Z129" s="3482"/>
      <c r="AA129" s="3482"/>
      <c r="AB129" s="3482"/>
      <c r="AC129" s="3482"/>
      <c r="AD129" s="3482"/>
      <c r="AE129" s="3482"/>
      <c r="AF129" s="3482"/>
      <c r="AG129" s="3489"/>
      <c r="AH129" s="1493" t="s">
        <v>1998</v>
      </c>
      <c r="AI129" s="1494" t="str">
        <f>IF(7&gt;AI124,"対象外",IF(AI127&gt;=AI122,"OK","NG"))</f>
        <v>対象外</v>
      </c>
      <c r="AJ129" s="1489" t="str">
        <f>IF(AI129="対象外","←７日間に満たない期間は達成判定の対象外",IF(AI129="NG","←月単位未達成","←月単位達成"))</f>
        <v>←７日間に満たない期間は達成判定の対象外</v>
      </c>
      <c r="AL129" s="1495" t="str">
        <f>IF(7&gt;AI124,"対象外",IF(AL128&gt;=AI122,"OK","NG"))</f>
        <v>対象外</v>
      </c>
    </row>
    <row r="130" spans="2:38" hidden="1">
      <c r="B130" s="1496" t="s">
        <v>2165</v>
      </c>
      <c r="C130" s="1497" t="e">
        <f t="shared" ref="C130:AG130" si="52">IF(AND(DAY(C122)&gt;=22,DAY(C122)&lt;=28,C123="土"),1,0)</f>
        <v>#VALUE!</v>
      </c>
      <c r="D130" s="1497" t="e">
        <f t="shared" si="52"/>
        <v>#VALUE!</v>
      </c>
      <c r="E130" s="1497" t="e">
        <f t="shared" si="52"/>
        <v>#VALUE!</v>
      </c>
      <c r="F130" s="1497" t="e">
        <f t="shared" si="52"/>
        <v>#VALUE!</v>
      </c>
      <c r="G130" s="1497" t="e">
        <f t="shared" si="52"/>
        <v>#VALUE!</v>
      </c>
      <c r="H130" s="1497" t="e">
        <f t="shared" si="52"/>
        <v>#VALUE!</v>
      </c>
      <c r="I130" s="1497" t="e">
        <f t="shared" si="52"/>
        <v>#VALUE!</v>
      </c>
      <c r="J130" s="1497" t="e">
        <f t="shared" si="52"/>
        <v>#VALUE!</v>
      </c>
      <c r="K130" s="1497" t="e">
        <f t="shared" si="52"/>
        <v>#VALUE!</v>
      </c>
      <c r="L130" s="1497" t="e">
        <f t="shared" si="52"/>
        <v>#VALUE!</v>
      </c>
      <c r="M130" s="1497" t="e">
        <f t="shared" si="52"/>
        <v>#VALUE!</v>
      </c>
      <c r="N130" s="1497" t="e">
        <f t="shared" si="52"/>
        <v>#VALUE!</v>
      </c>
      <c r="O130" s="1497" t="e">
        <f t="shared" si="52"/>
        <v>#VALUE!</v>
      </c>
      <c r="P130" s="1497" t="e">
        <f t="shared" si="52"/>
        <v>#VALUE!</v>
      </c>
      <c r="Q130" s="1497" t="e">
        <f t="shared" si="52"/>
        <v>#VALUE!</v>
      </c>
      <c r="R130" s="1497" t="e">
        <f t="shared" si="52"/>
        <v>#VALUE!</v>
      </c>
      <c r="S130" s="1497" t="e">
        <f t="shared" si="52"/>
        <v>#VALUE!</v>
      </c>
      <c r="T130" s="1497" t="e">
        <f t="shared" si="52"/>
        <v>#VALUE!</v>
      </c>
      <c r="U130" s="1497" t="e">
        <f t="shared" si="52"/>
        <v>#VALUE!</v>
      </c>
      <c r="V130" s="1497" t="e">
        <f t="shared" si="52"/>
        <v>#VALUE!</v>
      </c>
      <c r="W130" s="1497" t="e">
        <f t="shared" si="52"/>
        <v>#VALUE!</v>
      </c>
      <c r="X130" s="1497" t="e">
        <f t="shared" si="52"/>
        <v>#VALUE!</v>
      </c>
      <c r="Y130" s="1497" t="e">
        <f t="shared" si="52"/>
        <v>#VALUE!</v>
      </c>
      <c r="Z130" s="1497" t="e">
        <f t="shared" si="52"/>
        <v>#VALUE!</v>
      </c>
      <c r="AA130" s="1497" t="e">
        <f t="shared" si="52"/>
        <v>#VALUE!</v>
      </c>
      <c r="AB130" s="1497" t="e">
        <f t="shared" si="52"/>
        <v>#VALUE!</v>
      </c>
      <c r="AC130" s="1497" t="e">
        <f t="shared" si="52"/>
        <v>#VALUE!</v>
      </c>
      <c r="AD130" s="1497" t="e">
        <f t="shared" si="52"/>
        <v>#VALUE!</v>
      </c>
      <c r="AE130" s="1497" t="e">
        <f t="shared" si="52"/>
        <v>#VALUE!</v>
      </c>
      <c r="AF130" s="1497" t="e">
        <f t="shared" si="52"/>
        <v>#VALUE!</v>
      </c>
      <c r="AG130" s="1497" t="e">
        <f t="shared" si="52"/>
        <v>#VALUE!</v>
      </c>
      <c r="AH130" s="1498" t="s">
        <v>2026</v>
      </c>
      <c r="AI130" s="1499">
        <f>_xlfn.AGGREGATE(9,6,C130:AG130)</f>
        <v>0</v>
      </c>
      <c r="AJ130" s="1489"/>
    </row>
    <row r="131" spans="2:38" hidden="1">
      <c r="B131" s="1496" t="s">
        <v>2166</v>
      </c>
      <c r="C131" s="1500" t="e">
        <f t="shared" ref="C131:AG131" si="53">IF(AND(DAY(C122)&gt;=22,DAY(C122)&lt;=28,C123="土",OR(C128="休",C128="雨")),1,0)</f>
        <v>#VALUE!</v>
      </c>
      <c r="D131" s="1500" t="e">
        <f t="shared" si="53"/>
        <v>#VALUE!</v>
      </c>
      <c r="E131" s="1500" t="e">
        <f t="shared" si="53"/>
        <v>#VALUE!</v>
      </c>
      <c r="F131" s="1500" t="e">
        <f t="shared" si="53"/>
        <v>#VALUE!</v>
      </c>
      <c r="G131" s="1500" t="e">
        <f t="shared" si="53"/>
        <v>#VALUE!</v>
      </c>
      <c r="H131" s="1500" t="e">
        <f t="shared" si="53"/>
        <v>#VALUE!</v>
      </c>
      <c r="I131" s="1500" t="e">
        <f t="shared" si="53"/>
        <v>#VALUE!</v>
      </c>
      <c r="J131" s="1500" t="e">
        <f t="shared" si="53"/>
        <v>#VALUE!</v>
      </c>
      <c r="K131" s="1500" t="e">
        <f t="shared" si="53"/>
        <v>#VALUE!</v>
      </c>
      <c r="L131" s="1500" t="e">
        <f t="shared" si="53"/>
        <v>#VALUE!</v>
      </c>
      <c r="M131" s="1500" t="e">
        <f t="shared" si="53"/>
        <v>#VALUE!</v>
      </c>
      <c r="N131" s="1500" t="e">
        <f t="shared" si="53"/>
        <v>#VALUE!</v>
      </c>
      <c r="O131" s="1500" t="e">
        <f t="shared" si="53"/>
        <v>#VALUE!</v>
      </c>
      <c r="P131" s="1500" t="e">
        <f t="shared" si="53"/>
        <v>#VALUE!</v>
      </c>
      <c r="Q131" s="1500" t="e">
        <f t="shared" si="53"/>
        <v>#VALUE!</v>
      </c>
      <c r="R131" s="1500" t="e">
        <f t="shared" si="53"/>
        <v>#VALUE!</v>
      </c>
      <c r="S131" s="1500" t="e">
        <f t="shared" si="53"/>
        <v>#VALUE!</v>
      </c>
      <c r="T131" s="1500" t="e">
        <f t="shared" si="53"/>
        <v>#VALUE!</v>
      </c>
      <c r="U131" s="1500" t="e">
        <f t="shared" si="53"/>
        <v>#VALUE!</v>
      </c>
      <c r="V131" s="1500" t="e">
        <f t="shared" si="53"/>
        <v>#VALUE!</v>
      </c>
      <c r="W131" s="1500" t="e">
        <f t="shared" si="53"/>
        <v>#VALUE!</v>
      </c>
      <c r="X131" s="1500" t="e">
        <f t="shared" si="53"/>
        <v>#VALUE!</v>
      </c>
      <c r="Y131" s="1500" t="e">
        <f t="shared" si="53"/>
        <v>#VALUE!</v>
      </c>
      <c r="Z131" s="1500" t="e">
        <f t="shared" si="53"/>
        <v>#VALUE!</v>
      </c>
      <c r="AA131" s="1500" t="e">
        <f t="shared" si="53"/>
        <v>#VALUE!</v>
      </c>
      <c r="AB131" s="1500" t="e">
        <f t="shared" si="53"/>
        <v>#VALUE!</v>
      </c>
      <c r="AC131" s="1500" t="e">
        <f t="shared" si="53"/>
        <v>#VALUE!</v>
      </c>
      <c r="AD131" s="1500" t="e">
        <f t="shared" si="53"/>
        <v>#VALUE!</v>
      </c>
      <c r="AE131" s="1500" t="e">
        <f t="shared" si="53"/>
        <v>#VALUE!</v>
      </c>
      <c r="AF131" s="1500" t="e">
        <f t="shared" si="53"/>
        <v>#VALUE!</v>
      </c>
      <c r="AG131" s="1500" t="e">
        <f t="shared" si="53"/>
        <v>#VALUE!</v>
      </c>
      <c r="AH131" s="1501" t="s">
        <v>2027</v>
      </c>
      <c r="AI131" s="1499">
        <f>_xlfn.AGGREGATE(9,6,C131:AG131)</f>
        <v>0</v>
      </c>
      <c r="AJ131" s="1489"/>
    </row>
    <row r="132" spans="2:38" hidden="1">
      <c r="B132" s="1496" t="s">
        <v>2167</v>
      </c>
      <c r="C132" s="1497" t="e">
        <f>IF(AND(DAY(C122)&gt;=8,DAY(C122)&lt;=14,C123="土"),1,0)</f>
        <v>#VALUE!</v>
      </c>
      <c r="D132" s="1497" t="e">
        <f>IF(AND(DAY(D122)&gt;=8,DAY(D122)&lt;=14,D123="土"),1,0)</f>
        <v>#VALUE!</v>
      </c>
      <c r="E132" s="1497" t="e">
        <f t="shared" ref="E132:AG132" si="54">IF(AND(DAY(E122)&gt;=8,DAY(E122)&lt;=14,E123="土"),1,0)</f>
        <v>#VALUE!</v>
      </c>
      <c r="F132" s="1497" t="e">
        <f t="shared" si="54"/>
        <v>#VALUE!</v>
      </c>
      <c r="G132" s="1497" t="e">
        <f t="shared" si="54"/>
        <v>#VALUE!</v>
      </c>
      <c r="H132" s="1497" t="e">
        <f t="shared" si="54"/>
        <v>#VALUE!</v>
      </c>
      <c r="I132" s="1497" t="e">
        <f t="shared" si="54"/>
        <v>#VALUE!</v>
      </c>
      <c r="J132" s="1497" t="e">
        <f t="shared" si="54"/>
        <v>#VALUE!</v>
      </c>
      <c r="K132" s="1497" t="e">
        <f t="shared" si="54"/>
        <v>#VALUE!</v>
      </c>
      <c r="L132" s="1497" t="e">
        <f t="shared" si="54"/>
        <v>#VALUE!</v>
      </c>
      <c r="M132" s="1497" t="e">
        <f t="shared" si="54"/>
        <v>#VALUE!</v>
      </c>
      <c r="N132" s="1497" t="e">
        <f t="shared" si="54"/>
        <v>#VALUE!</v>
      </c>
      <c r="O132" s="1497" t="e">
        <f t="shared" si="54"/>
        <v>#VALUE!</v>
      </c>
      <c r="P132" s="1497" t="e">
        <f t="shared" si="54"/>
        <v>#VALUE!</v>
      </c>
      <c r="Q132" s="1497" t="e">
        <f t="shared" si="54"/>
        <v>#VALUE!</v>
      </c>
      <c r="R132" s="1497" t="e">
        <f t="shared" si="54"/>
        <v>#VALUE!</v>
      </c>
      <c r="S132" s="1497" t="e">
        <f t="shared" si="54"/>
        <v>#VALUE!</v>
      </c>
      <c r="T132" s="1497" t="e">
        <f t="shared" si="54"/>
        <v>#VALUE!</v>
      </c>
      <c r="U132" s="1497" t="e">
        <f t="shared" si="54"/>
        <v>#VALUE!</v>
      </c>
      <c r="V132" s="1497" t="e">
        <f t="shared" si="54"/>
        <v>#VALUE!</v>
      </c>
      <c r="W132" s="1497" t="e">
        <f t="shared" si="54"/>
        <v>#VALUE!</v>
      </c>
      <c r="X132" s="1497" t="e">
        <f t="shared" si="54"/>
        <v>#VALUE!</v>
      </c>
      <c r="Y132" s="1497" t="e">
        <f t="shared" si="54"/>
        <v>#VALUE!</v>
      </c>
      <c r="Z132" s="1497" t="e">
        <f t="shared" si="54"/>
        <v>#VALUE!</v>
      </c>
      <c r="AA132" s="1497" t="e">
        <f t="shared" si="54"/>
        <v>#VALUE!</v>
      </c>
      <c r="AB132" s="1497" t="e">
        <f t="shared" si="54"/>
        <v>#VALUE!</v>
      </c>
      <c r="AC132" s="1497" t="e">
        <f t="shared" si="54"/>
        <v>#VALUE!</v>
      </c>
      <c r="AD132" s="1497" t="e">
        <f t="shared" si="54"/>
        <v>#VALUE!</v>
      </c>
      <c r="AE132" s="1497" t="e">
        <f t="shared" si="54"/>
        <v>#VALUE!</v>
      </c>
      <c r="AF132" s="1497" t="e">
        <f t="shared" si="54"/>
        <v>#VALUE!</v>
      </c>
      <c r="AG132" s="1497" t="e">
        <f t="shared" si="54"/>
        <v>#VALUE!</v>
      </c>
      <c r="AH132" s="1498" t="s">
        <v>2026</v>
      </c>
      <c r="AI132" s="1499">
        <f>_xlfn.AGGREGATE(9,6,C132:AG132)</f>
        <v>0</v>
      </c>
      <c r="AJ132" s="1489"/>
    </row>
    <row r="133" spans="2:38" hidden="1">
      <c r="B133" s="1496" t="s">
        <v>2168</v>
      </c>
      <c r="C133" s="1500" t="e">
        <f>IF(AND(DAY(C122)&gt;=8,DAY(C122)&lt;=14,C123="土",OR(C128="休",C128="雨")),1,0)</f>
        <v>#VALUE!</v>
      </c>
      <c r="D133" s="1500" t="e">
        <f>IF(AND(DAY(D122)&gt;=8,DAY(D122)&lt;=14,D123="土",OR(D128="休",D128="雨")),1,0)</f>
        <v>#VALUE!</v>
      </c>
      <c r="E133" s="1500" t="e">
        <f t="shared" ref="E133:AG133" si="55">IF(AND(DAY(E122)&gt;=8,DAY(E122)&lt;=14,E123="土",OR(E128="休",E128="雨")),1,0)</f>
        <v>#VALUE!</v>
      </c>
      <c r="F133" s="1500" t="e">
        <f t="shared" si="55"/>
        <v>#VALUE!</v>
      </c>
      <c r="G133" s="1500" t="e">
        <f t="shared" si="55"/>
        <v>#VALUE!</v>
      </c>
      <c r="H133" s="1500" t="e">
        <f t="shared" si="55"/>
        <v>#VALUE!</v>
      </c>
      <c r="I133" s="1500" t="e">
        <f t="shared" si="55"/>
        <v>#VALUE!</v>
      </c>
      <c r="J133" s="1500" t="e">
        <f t="shared" si="55"/>
        <v>#VALUE!</v>
      </c>
      <c r="K133" s="1500" t="e">
        <f t="shared" si="55"/>
        <v>#VALUE!</v>
      </c>
      <c r="L133" s="1500" t="e">
        <f t="shared" si="55"/>
        <v>#VALUE!</v>
      </c>
      <c r="M133" s="1500" t="e">
        <f t="shared" si="55"/>
        <v>#VALUE!</v>
      </c>
      <c r="N133" s="1500" t="e">
        <f t="shared" si="55"/>
        <v>#VALUE!</v>
      </c>
      <c r="O133" s="1500" t="e">
        <f t="shared" si="55"/>
        <v>#VALUE!</v>
      </c>
      <c r="P133" s="1500" t="e">
        <f t="shared" si="55"/>
        <v>#VALUE!</v>
      </c>
      <c r="Q133" s="1500" t="e">
        <f t="shared" si="55"/>
        <v>#VALUE!</v>
      </c>
      <c r="R133" s="1500" t="e">
        <f t="shared" si="55"/>
        <v>#VALUE!</v>
      </c>
      <c r="S133" s="1500" t="e">
        <f t="shared" si="55"/>
        <v>#VALUE!</v>
      </c>
      <c r="T133" s="1500" t="e">
        <f t="shared" si="55"/>
        <v>#VALUE!</v>
      </c>
      <c r="U133" s="1500" t="e">
        <f t="shared" si="55"/>
        <v>#VALUE!</v>
      </c>
      <c r="V133" s="1500" t="e">
        <f t="shared" si="55"/>
        <v>#VALUE!</v>
      </c>
      <c r="W133" s="1500" t="e">
        <f t="shared" si="55"/>
        <v>#VALUE!</v>
      </c>
      <c r="X133" s="1500" t="e">
        <f t="shared" si="55"/>
        <v>#VALUE!</v>
      </c>
      <c r="Y133" s="1500" t="e">
        <f t="shared" si="55"/>
        <v>#VALUE!</v>
      </c>
      <c r="Z133" s="1500" t="e">
        <f t="shared" si="55"/>
        <v>#VALUE!</v>
      </c>
      <c r="AA133" s="1500" t="e">
        <f t="shared" si="55"/>
        <v>#VALUE!</v>
      </c>
      <c r="AB133" s="1500" t="e">
        <f t="shared" si="55"/>
        <v>#VALUE!</v>
      </c>
      <c r="AC133" s="1500" t="e">
        <f t="shared" si="55"/>
        <v>#VALUE!</v>
      </c>
      <c r="AD133" s="1500" t="e">
        <f t="shared" si="55"/>
        <v>#VALUE!</v>
      </c>
      <c r="AE133" s="1500" t="e">
        <f t="shared" si="55"/>
        <v>#VALUE!</v>
      </c>
      <c r="AF133" s="1500" t="e">
        <f t="shared" si="55"/>
        <v>#VALUE!</v>
      </c>
      <c r="AG133" s="1500" t="e">
        <f t="shared" si="55"/>
        <v>#VALUE!</v>
      </c>
      <c r="AH133" s="1501" t="s">
        <v>2027</v>
      </c>
      <c r="AI133" s="1499">
        <f>_xlfn.AGGREGATE(9,6,C133:AG133)</f>
        <v>0</v>
      </c>
      <c r="AJ133" s="1489"/>
    </row>
    <row r="134" spans="2:38" s="1486" customFormat="1">
      <c r="B134" s="1510"/>
      <c r="C134" s="1510"/>
      <c r="D134" s="1510"/>
      <c r="E134" s="1510"/>
      <c r="F134" s="1510"/>
      <c r="G134" s="1510"/>
      <c r="H134" s="1510"/>
      <c r="I134" s="1510"/>
      <c r="J134" s="1510"/>
      <c r="K134" s="1510"/>
      <c r="L134" s="1510"/>
      <c r="M134" s="1510"/>
      <c r="N134" s="1510"/>
      <c r="O134" s="1510"/>
      <c r="P134" s="1510"/>
      <c r="Q134" s="1510"/>
      <c r="R134" s="1510"/>
      <c r="S134" s="1510"/>
      <c r="T134" s="1510"/>
      <c r="U134" s="1510"/>
      <c r="V134" s="1510"/>
      <c r="W134" s="1510"/>
      <c r="X134" s="1510"/>
      <c r="Y134" s="1510"/>
      <c r="Z134" s="1510"/>
      <c r="AA134" s="1510"/>
      <c r="AB134" s="1510"/>
      <c r="AC134" s="1510"/>
      <c r="AD134" s="1510"/>
      <c r="AE134" s="1510"/>
      <c r="AF134" s="1510"/>
      <c r="AG134" s="1510"/>
      <c r="AI134" s="1510"/>
      <c r="AL134" s="1509"/>
    </row>
    <row r="135" spans="2:38" hidden="1">
      <c r="C135" s="1453" t="e">
        <f>YEAR(C138)</f>
        <v>#VALUE!</v>
      </c>
      <c r="D135" s="1453" t="e">
        <f>MONTH(C138)</f>
        <v>#VALUE!</v>
      </c>
    </row>
    <row r="136" spans="2:38">
      <c r="B136" s="1458" t="s">
        <v>1986</v>
      </c>
      <c r="C136" s="3490" t="e">
        <f>C138</f>
        <v>#VALUE!</v>
      </c>
      <c r="D136" s="3452"/>
      <c r="E136" s="3452"/>
      <c r="F136" s="3452"/>
      <c r="G136" s="3452"/>
      <c r="H136" s="3452"/>
      <c r="I136" s="3452"/>
      <c r="J136" s="3452"/>
      <c r="K136" s="3452"/>
      <c r="L136" s="3452"/>
      <c r="M136" s="3452"/>
      <c r="N136" s="3452"/>
      <c r="O136" s="3452"/>
      <c r="P136" s="3452"/>
      <c r="Q136" s="3452"/>
      <c r="R136" s="3452"/>
      <c r="S136" s="3452"/>
      <c r="T136" s="3452"/>
      <c r="U136" s="3452"/>
      <c r="V136" s="3452"/>
      <c r="W136" s="3452"/>
      <c r="X136" s="3452"/>
      <c r="Y136" s="3452"/>
      <c r="Z136" s="3452"/>
      <c r="AA136" s="3452"/>
      <c r="AB136" s="3452"/>
      <c r="AC136" s="3452"/>
      <c r="AD136" s="3452"/>
      <c r="AE136" s="3452"/>
      <c r="AF136" s="3452"/>
      <c r="AG136" s="3452"/>
      <c r="AH136" s="3452"/>
      <c r="AI136" s="3453"/>
    </row>
    <row r="137" spans="2:38" hidden="1">
      <c r="B137" s="1503"/>
      <c r="C137" s="1482" t="e">
        <f>DATE($C135,$D135,1)</f>
        <v>#VALUE!</v>
      </c>
      <c r="D137" s="1482" t="e">
        <f t="shared" ref="D137:AG137" si="56">C137+1</f>
        <v>#VALUE!</v>
      </c>
      <c r="E137" s="1482" t="e">
        <f t="shared" si="56"/>
        <v>#VALUE!</v>
      </c>
      <c r="F137" s="1482" t="e">
        <f t="shared" si="56"/>
        <v>#VALUE!</v>
      </c>
      <c r="G137" s="1482" t="e">
        <f t="shared" si="56"/>
        <v>#VALUE!</v>
      </c>
      <c r="H137" s="1482" t="e">
        <f t="shared" si="56"/>
        <v>#VALUE!</v>
      </c>
      <c r="I137" s="1482" t="e">
        <f t="shared" si="56"/>
        <v>#VALUE!</v>
      </c>
      <c r="J137" s="1482" t="e">
        <f t="shared" si="56"/>
        <v>#VALUE!</v>
      </c>
      <c r="K137" s="1482" t="e">
        <f t="shared" si="56"/>
        <v>#VALUE!</v>
      </c>
      <c r="L137" s="1482" t="e">
        <f t="shared" si="56"/>
        <v>#VALUE!</v>
      </c>
      <c r="M137" s="1482" t="e">
        <f t="shared" si="56"/>
        <v>#VALUE!</v>
      </c>
      <c r="N137" s="1482" t="e">
        <f t="shared" si="56"/>
        <v>#VALUE!</v>
      </c>
      <c r="O137" s="1482" t="e">
        <f t="shared" si="56"/>
        <v>#VALUE!</v>
      </c>
      <c r="P137" s="1482" t="e">
        <f t="shared" si="56"/>
        <v>#VALUE!</v>
      </c>
      <c r="Q137" s="1482" t="e">
        <f t="shared" si="56"/>
        <v>#VALUE!</v>
      </c>
      <c r="R137" s="1482" t="e">
        <f t="shared" si="56"/>
        <v>#VALUE!</v>
      </c>
      <c r="S137" s="1482" t="e">
        <f t="shared" si="56"/>
        <v>#VALUE!</v>
      </c>
      <c r="T137" s="1482" t="e">
        <f t="shared" si="56"/>
        <v>#VALUE!</v>
      </c>
      <c r="U137" s="1482" t="e">
        <f t="shared" si="56"/>
        <v>#VALUE!</v>
      </c>
      <c r="V137" s="1482" t="e">
        <f t="shared" si="56"/>
        <v>#VALUE!</v>
      </c>
      <c r="W137" s="1482" t="e">
        <f t="shared" si="56"/>
        <v>#VALUE!</v>
      </c>
      <c r="X137" s="1482" t="e">
        <f t="shared" si="56"/>
        <v>#VALUE!</v>
      </c>
      <c r="Y137" s="1482" t="e">
        <f t="shared" si="56"/>
        <v>#VALUE!</v>
      </c>
      <c r="Z137" s="1482" t="e">
        <f t="shared" si="56"/>
        <v>#VALUE!</v>
      </c>
      <c r="AA137" s="1482" t="e">
        <f t="shared" si="56"/>
        <v>#VALUE!</v>
      </c>
      <c r="AB137" s="1482" t="e">
        <f t="shared" si="56"/>
        <v>#VALUE!</v>
      </c>
      <c r="AC137" s="1482" t="e">
        <f t="shared" si="56"/>
        <v>#VALUE!</v>
      </c>
      <c r="AD137" s="1482" t="e">
        <f t="shared" si="56"/>
        <v>#VALUE!</v>
      </c>
      <c r="AE137" s="1482" t="e">
        <f t="shared" si="56"/>
        <v>#VALUE!</v>
      </c>
      <c r="AF137" s="1482" t="e">
        <f t="shared" si="56"/>
        <v>#VALUE!</v>
      </c>
      <c r="AG137" s="1482" t="e">
        <f t="shared" si="56"/>
        <v>#VALUE!</v>
      </c>
      <c r="AH137" s="1504"/>
      <c r="AI137" s="1505"/>
    </row>
    <row r="138" spans="2:38">
      <c r="B138" s="1506" t="s">
        <v>1990</v>
      </c>
      <c r="C138" s="1507" t="e">
        <f>IF(EDATE(C121,1)&gt;$G$5,"",EDATE(C121,1))</f>
        <v>#VALUE!</v>
      </c>
      <c r="D138" s="1482" t="e">
        <f t="shared" ref="D138:AG138" si="57">IF(D137&gt;$G$5,"",IF(C138=EOMONTH(DATE($C135,$D135,1),0),"",IF(C138="","",C138+1)))</f>
        <v>#VALUE!</v>
      </c>
      <c r="E138" s="1482" t="e">
        <f t="shared" si="57"/>
        <v>#VALUE!</v>
      </c>
      <c r="F138" s="1482" t="e">
        <f t="shared" si="57"/>
        <v>#VALUE!</v>
      </c>
      <c r="G138" s="1482" t="e">
        <f t="shared" si="57"/>
        <v>#VALUE!</v>
      </c>
      <c r="H138" s="1482" t="e">
        <f t="shared" si="57"/>
        <v>#VALUE!</v>
      </c>
      <c r="I138" s="1482" t="e">
        <f t="shared" si="57"/>
        <v>#VALUE!</v>
      </c>
      <c r="J138" s="1482" t="e">
        <f t="shared" si="57"/>
        <v>#VALUE!</v>
      </c>
      <c r="K138" s="1482" t="e">
        <f t="shared" si="57"/>
        <v>#VALUE!</v>
      </c>
      <c r="L138" s="1482" t="e">
        <f t="shared" si="57"/>
        <v>#VALUE!</v>
      </c>
      <c r="M138" s="1482" t="e">
        <f t="shared" si="57"/>
        <v>#VALUE!</v>
      </c>
      <c r="N138" s="1482" t="e">
        <f t="shared" si="57"/>
        <v>#VALUE!</v>
      </c>
      <c r="O138" s="1482" t="e">
        <f t="shared" si="57"/>
        <v>#VALUE!</v>
      </c>
      <c r="P138" s="1482" t="e">
        <f t="shared" si="57"/>
        <v>#VALUE!</v>
      </c>
      <c r="Q138" s="1482" t="e">
        <f t="shared" si="57"/>
        <v>#VALUE!</v>
      </c>
      <c r="R138" s="1482" t="e">
        <f t="shared" si="57"/>
        <v>#VALUE!</v>
      </c>
      <c r="S138" s="1482" t="e">
        <f t="shared" si="57"/>
        <v>#VALUE!</v>
      </c>
      <c r="T138" s="1482" t="e">
        <f t="shared" si="57"/>
        <v>#VALUE!</v>
      </c>
      <c r="U138" s="1482" t="e">
        <f t="shared" si="57"/>
        <v>#VALUE!</v>
      </c>
      <c r="V138" s="1482" t="e">
        <f t="shared" si="57"/>
        <v>#VALUE!</v>
      </c>
      <c r="W138" s="1482" t="e">
        <f t="shared" si="57"/>
        <v>#VALUE!</v>
      </c>
      <c r="X138" s="1482" t="e">
        <f t="shared" si="57"/>
        <v>#VALUE!</v>
      </c>
      <c r="Y138" s="1482" t="e">
        <f t="shared" si="57"/>
        <v>#VALUE!</v>
      </c>
      <c r="Z138" s="1482" t="e">
        <f t="shared" si="57"/>
        <v>#VALUE!</v>
      </c>
      <c r="AA138" s="1482" t="e">
        <f t="shared" si="57"/>
        <v>#VALUE!</v>
      </c>
      <c r="AB138" s="1482" t="e">
        <f t="shared" si="57"/>
        <v>#VALUE!</v>
      </c>
      <c r="AC138" s="1482" t="e">
        <f t="shared" si="57"/>
        <v>#VALUE!</v>
      </c>
      <c r="AD138" s="1482" t="e">
        <f t="shared" si="57"/>
        <v>#VALUE!</v>
      </c>
      <c r="AE138" s="1482" t="e">
        <f t="shared" si="57"/>
        <v>#VALUE!</v>
      </c>
      <c r="AF138" s="1482" t="e">
        <f t="shared" si="57"/>
        <v>#VALUE!</v>
      </c>
      <c r="AG138" s="1482" t="e">
        <f t="shared" si="57"/>
        <v>#VALUE!</v>
      </c>
      <c r="AH138" s="1483" t="s">
        <v>2024</v>
      </c>
      <c r="AI138" s="1484">
        <f>+COUNTIFS(C139:AG139,"土",C140:AG140,"")+COUNTIFS(C139:AG139,"日",C140:AG140,"")</f>
        <v>0</v>
      </c>
    </row>
    <row r="139" spans="2:38" s="1486" customFormat="1">
      <c r="B139" s="1508" t="s">
        <v>846</v>
      </c>
      <c r="C139" s="1485" t="str">
        <f>IFERROR(TEXT(WEEKDAY(+C138),"aaa"),"")</f>
        <v/>
      </c>
      <c r="D139" s="1485" t="str">
        <f t="shared" ref="D139:AG139" si="58">IFERROR(TEXT(WEEKDAY(+D138),"aaa"),"")</f>
        <v/>
      </c>
      <c r="E139" s="1485" t="str">
        <f t="shared" si="58"/>
        <v/>
      </c>
      <c r="F139" s="1485" t="str">
        <f t="shared" si="58"/>
        <v/>
      </c>
      <c r="G139" s="1485" t="str">
        <f t="shared" si="58"/>
        <v/>
      </c>
      <c r="H139" s="1485" t="str">
        <f t="shared" si="58"/>
        <v/>
      </c>
      <c r="I139" s="1485" t="str">
        <f t="shared" si="58"/>
        <v/>
      </c>
      <c r="J139" s="1485" t="str">
        <f t="shared" si="58"/>
        <v/>
      </c>
      <c r="K139" s="1485" t="str">
        <f t="shared" si="58"/>
        <v/>
      </c>
      <c r="L139" s="1485" t="str">
        <f t="shared" si="58"/>
        <v/>
      </c>
      <c r="M139" s="1485" t="str">
        <f t="shared" si="58"/>
        <v/>
      </c>
      <c r="N139" s="1485" t="str">
        <f t="shared" si="58"/>
        <v/>
      </c>
      <c r="O139" s="1485" t="str">
        <f t="shared" si="58"/>
        <v/>
      </c>
      <c r="P139" s="1485" t="str">
        <f t="shared" si="58"/>
        <v/>
      </c>
      <c r="Q139" s="1485" t="str">
        <f t="shared" si="58"/>
        <v/>
      </c>
      <c r="R139" s="1485" t="str">
        <f t="shared" si="58"/>
        <v/>
      </c>
      <c r="S139" s="1485" t="str">
        <f t="shared" si="58"/>
        <v/>
      </c>
      <c r="T139" s="1485" t="str">
        <f t="shared" si="58"/>
        <v/>
      </c>
      <c r="U139" s="1485" t="str">
        <f t="shared" si="58"/>
        <v/>
      </c>
      <c r="V139" s="1485" t="str">
        <f t="shared" si="58"/>
        <v/>
      </c>
      <c r="W139" s="1485" t="str">
        <f t="shared" si="58"/>
        <v/>
      </c>
      <c r="X139" s="1485" t="str">
        <f t="shared" si="58"/>
        <v/>
      </c>
      <c r="Y139" s="1485" t="str">
        <f t="shared" si="58"/>
        <v/>
      </c>
      <c r="Z139" s="1485" t="str">
        <f t="shared" si="58"/>
        <v/>
      </c>
      <c r="AA139" s="1485" t="str">
        <f t="shared" si="58"/>
        <v/>
      </c>
      <c r="AB139" s="1485" t="str">
        <f t="shared" si="58"/>
        <v/>
      </c>
      <c r="AC139" s="1485" t="str">
        <f t="shared" si="58"/>
        <v/>
      </c>
      <c r="AD139" s="1485" t="str">
        <f t="shared" si="58"/>
        <v/>
      </c>
      <c r="AE139" s="1485" t="str">
        <f t="shared" si="58"/>
        <v/>
      </c>
      <c r="AF139" s="1485" t="str">
        <f t="shared" si="58"/>
        <v/>
      </c>
      <c r="AG139" s="1485" t="str">
        <f t="shared" si="58"/>
        <v/>
      </c>
      <c r="AH139" s="1483" t="s">
        <v>2025</v>
      </c>
      <c r="AI139" s="1484">
        <f>+COUNTIF(C140:AG140,"夏休")+COUNTIF(C140:AG140,"冬休")+COUNTIF(C140:AG140,"中止")</f>
        <v>3</v>
      </c>
      <c r="AL139" s="1509"/>
    </row>
    <row r="140" spans="2:38" s="1486" customFormat="1" ht="13.5" customHeight="1">
      <c r="B140" s="3454" t="s">
        <v>1994</v>
      </c>
      <c r="C140" s="3456" t="s">
        <v>875</v>
      </c>
      <c r="D140" s="3451" t="s">
        <v>875</v>
      </c>
      <c r="E140" s="3451" t="s">
        <v>875</v>
      </c>
      <c r="F140" s="3451"/>
      <c r="G140" s="3451"/>
      <c r="H140" s="3451"/>
      <c r="I140" s="3451"/>
      <c r="J140" s="3451"/>
      <c r="K140" s="3451"/>
      <c r="L140" s="3451"/>
      <c r="M140" s="3451"/>
      <c r="N140" s="3451"/>
      <c r="O140" s="3451"/>
      <c r="P140" s="3451"/>
      <c r="Q140" s="3451"/>
      <c r="R140" s="3451"/>
      <c r="S140" s="3451"/>
      <c r="T140" s="3451"/>
      <c r="U140" s="3451"/>
      <c r="V140" s="3451"/>
      <c r="W140" s="3451"/>
      <c r="X140" s="3451"/>
      <c r="Y140" s="3451"/>
      <c r="Z140" s="3451"/>
      <c r="AA140" s="3451"/>
      <c r="AB140" s="3451"/>
      <c r="AC140" s="3451"/>
      <c r="AD140" s="3451"/>
      <c r="AE140" s="3451"/>
      <c r="AF140" s="3451"/>
      <c r="AG140" s="3478"/>
      <c r="AH140" s="1487" t="s">
        <v>847</v>
      </c>
      <c r="AI140" s="1488">
        <f>COUNT(C138:AG138)-AI139</f>
        <v>-3</v>
      </c>
      <c r="AL140" s="1509"/>
    </row>
    <row r="141" spans="2:38" s="1486" customFormat="1" ht="13.5" customHeight="1">
      <c r="B141" s="3455"/>
      <c r="C141" s="3456"/>
      <c r="D141" s="3451"/>
      <c r="E141" s="3451"/>
      <c r="F141" s="3451"/>
      <c r="G141" s="3451"/>
      <c r="H141" s="3451"/>
      <c r="I141" s="3451"/>
      <c r="J141" s="3451"/>
      <c r="K141" s="3451"/>
      <c r="L141" s="3451"/>
      <c r="M141" s="3451"/>
      <c r="N141" s="3451"/>
      <c r="O141" s="3451"/>
      <c r="P141" s="3451"/>
      <c r="Q141" s="3451"/>
      <c r="R141" s="3451"/>
      <c r="S141" s="3451"/>
      <c r="T141" s="3451"/>
      <c r="U141" s="3451"/>
      <c r="V141" s="3451"/>
      <c r="W141" s="3451"/>
      <c r="X141" s="3451"/>
      <c r="Y141" s="3451"/>
      <c r="Z141" s="3451"/>
      <c r="AA141" s="3451"/>
      <c r="AB141" s="3451"/>
      <c r="AC141" s="3451"/>
      <c r="AD141" s="3451"/>
      <c r="AE141" s="3451"/>
      <c r="AF141" s="3451"/>
      <c r="AG141" s="3478"/>
      <c r="AH141" s="1487" t="s">
        <v>848</v>
      </c>
      <c r="AI141" s="1488">
        <f>+COUNTIF(C142:AG143,"休")</f>
        <v>7</v>
      </c>
      <c r="AJ141" s="1489" t="str">
        <f>IF(AI142&gt;0.285,"",IF(AI141&lt;AI138,"←計画日数が足りません",""))</f>
        <v/>
      </c>
      <c r="AL141" s="1509"/>
    </row>
    <row r="142" spans="2:38" s="1486" customFormat="1" ht="13.5" customHeight="1">
      <c r="B142" s="3479" t="s">
        <v>841</v>
      </c>
      <c r="C142" s="3477"/>
      <c r="D142" s="3477"/>
      <c r="E142" s="3477"/>
      <c r="F142" s="3477" t="s">
        <v>864</v>
      </c>
      <c r="G142" s="3477"/>
      <c r="H142" s="3477"/>
      <c r="I142" s="3481"/>
      <c r="J142" s="3477"/>
      <c r="K142" s="3477"/>
      <c r="L142" s="3477" t="s">
        <v>864</v>
      </c>
      <c r="M142" s="3477" t="s">
        <v>864</v>
      </c>
      <c r="N142" s="3477"/>
      <c r="O142" s="3477"/>
      <c r="P142" s="3481"/>
      <c r="Q142" s="3477"/>
      <c r="R142" s="3477"/>
      <c r="S142" s="3477" t="s">
        <v>864</v>
      </c>
      <c r="T142" s="3477" t="s">
        <v>864</v>
      </c>
      <c r="U142" s="3477"/>
      <c r="V142" s="3477"/>
      <c r="W142" s="3481"/>
      <c r="X142" s="3477"/>
      <c r="Y142" s="3477"/>
      <c r="Z142" s="3477" t="s">
        <v>864</v>
      </c>
      <c r="AA142" s="3477" t="s">
        <v>864</v>
      </c>
      <c r="AB142" s="3477"/>
      <c r="AC142" s="3477"/>
      <c r="AD142" s="3481"/>
      <c r="AE142" s="3477"/>
      <c r="AF142" s="3477"/>
      <c r="AG142" s="3483"/>
      <c r="AH142" s="1487" t="s">
        <v>849</v>
      </c>
      <c r="AI142" s="1490">
        <f>+AI141/AI140</f>
        <v>-2.3333333333333335</v>
      </c>
      <c r="AL142" s="1509"/>
    </row>
    <row r="143" spans="2:38" s="1486" customFormat="1">
      <c r="B143" s="3479"/>
      <c r="C143" s="3477"/>
      <c r="D143" s="3477"/>
      <c r="E143" s="3477"/>
      <c r="F143" s="3477"/>
      <c r="G143" s="3477"/>
      <c r="H143" s="3477"/>
      <c r="I143" s="3481"/>
      <c r="J143" s="3477"/>
      <c r="K143" s="3477"/>
      <c r="L143" s="3477"/>
      <c r="M143" s="3477"/>
      <c r="N143" s="3477"/>
      <c r="O143" s="3477"/>
      <c r="P143" s="3481"/>
      <c r="Q143" s="3477"/>
      <c r="R143" s="3477"/>
      <c r="S143" s="3477"/>
      <c r="T143" s="3477"/>
      <c r="U143" s="3477"/>
      <c r="V143" s="3477"/>
      <c r="W143" s="3481"/>
      <c r="X143" s="3477"/>
      <c r="Y143" s="3477"/>
      <c r="Z143" s="3477"/>
      <c r="AA143" s="3477"/>
      <c r="AB143" s="3477"/>
      <c r="AC143" s="3477"/>
      <c r="AD143" s="3481"/>
      <c r="AE143" s="3477"/>
      <c r="AF143" s="3477"/>
      <c r="AG143" s="3483"/>
      <c r="AH143" s="1487" t="s">
        <v>838</v>
      </c>
      <c r="AI143" s="1488">
        <f>+COUNTA(C144:AG145)</f>
        <v>7</v>
      </c>
      <c r="AL143" s="1509"/>
    </row>
    <row r="144" spans="2:38" s="1486" customFormat="1">
      <c r="B144" s="3484" t="s">
        <v>843</v>
      </c>
      <c r="C144" s="3481"/>
      <c r="D144" s="3481"/>
      <c r="E144" s="3481"/>
      <c r="F144" s="3481" t="s">
        <v>864</v>
      </c>
      <c r="G144" s="3481"/>
      <c r="H144" s="3481"/>
      <c r="I144" s="3492"/>
      <c r="J144" s="3481"/>
      <c r="K144" s="3481"/>
      <c r="L144" s="3481" t="s">
        <v>864</v>
      </c>
      <c r="M144" s="3481" t="s">
        <v>864</v>
      </c>
      <c r="N144" s="3481"/>
      <c r="O144" s="3481"/>
      <c r="P144" s="3492"/>
      <c r="Q144" s="3481"/>
      <c r="R144" s="3481"/>
      <c r="S144" s="3481" t="s">
        <v>864</v>
      </c>
      <c r="T144" s="3481" t="s">
        <v>864</v>
      </c>
      <c r="U144" s="3481"/>
      <c r="V144" s="3481"/>
      <c r="W144" s="3492"/>
      <c r="X144" s="3481"/>
      <c r="Y144" s="3481"/>
      <c r="Z144" s="3481" t="s">
        <v>864</v>
      </c>
      <c r="AA144" s="3481" t="s">
        <v>864</v>
      </c>
      <c r="AB144" s="3481"/>
      <c r="AC144" s="3481"/>
      <c r="AD144" s="3492"/>
      <c r="AE144" s="3481"/>
      <c r="AF144" s="3481"/>
      <c r="AG144" s="3488"/>
      <c r="AH144" s="1491" t="s">
        <v>850</v>
      </c>
      <c r="AI144" s="1492">
        <f>+AI143/AI140</f>
        <v>-2.3333333333333335</v>
      </c>
      <c r="AL144" s="1474">
        <f>+COUNTIF(C142:AG143,"休")</f>
        <v>7</v>
      </c>
    </row>
    <row r="145" spans="2:38" s="1486" customFormat="1">
      <c r="B145" s="3485"/>
      <c r="C145" s="3482"/>
      <c r="D145" s="3482"/>
      <c r="E145" s="3482"/>
      <c r="F145" s="3482"/>
      <c r="G145" s="3482"/>
      <c r="H145" s="3482"/>
      <c r="I145" s="3482"/>
      <c r="J145" s="3482"/>
      <c r="K145" s="3482"/>
      <c r="L145" s="3482"/>
      <c r="M145" s="3482"/>
      <c r="N145" s="3482"/>
      <c r="O145" s="3482"/>
      <c r="P145" s="3482"/>
      <c r="Q145" s="3482"/>
      <c r="R145" s="3482"/>
      <c r="S145" s="3482"/>
      <c r="T145" s="3482"/>
      <c r="U145" s="3482"/>
      <c r="V145" s="3482"/>
      <c r="W145" s="3482"/>
      <c r="X145" s="3482"/>
      <c r="Y145" s="3482"/>
      <c r="Z145" s="3482"/>
      <c r="AA145" s="3482"/>
      <c r="AB145" s="3482"/>
      <c r="AC145" s="3482"/>
      <c r="AD145" s="3482"/>
      <c r="AE145" s="3482"/>
      <c r="AF145" s="3482"/>
      <c r="AG145" s="3489"/>
      <c r="AH145" s="1493" t="s">
        <v>1998</v>
      </c>
      <c r="AI145" s="1494" t="str">
        <f>IF(7&gt;AI140,"対象外",IF(AI143&gt;=AI138,"OK","NG"))</f>
        <v>対象外</v>
      </c>
      <c r="AJ145" s="1489" t="str">
        <f>IF(AI145="対象外","←７日間に満たない期間は達成判定の対象外",IF(AI145="NG","←月単位未達成","←月単位達成"))</f>
        <v>←７日間に満たない期間は達成判定の対象外</v>
      </c>
      <c r="AL145" s="1495" t="str">
        <f>IF(7&gt;AI140,"対象外",IF(AL144&gt;=AI138,"OK","NG"))</f>
        <v>対象外</v>
      </c>
    </row>
    <row r="146" spans="2:38" hidden="1">
      <c r="B146" s="1496" t="s">
        <v>2165</v>
      </c>
      <c r="C146" s="1497" t="e">
        <f t="shared" ref="C146:AG146" si="59">IF(AND(DAY(C138)&gt;=22,DAY(C138)&lt;=28,C139="土"),1,0)</f>
        <v>#VALUE!</v>
      </c>
      <c r="D146" s="1497" t="e">
        <f t="shared" si="59"/>
        <v>#VALUE!</v>
      </c>
      <c r="E146" s="1497" t="e">
        <f t="shared" si="59"/>
        <v>#VALUE!</v>
      </c>
      <c r="F146" s="1497" t="e">
        <f t="shared" si="59"/>
        <v>#VALUE!</v>
      </c>
      <c r="G146" s="1497" t="e">
        <f t="shared" si="59"/>
        <v>#VALUE!</v>
      </c>
      <c r="H146" s="1497" t="e">
        <f t="shared" si="59"/>
        <v>#VALUE!</v>
      </c>
      <c r="I146" s="1497" t="e">
        <f t="shared" si="59"/>
        <v>#VALUE!</v>
      </c>
      <c r="J146" s="1497" t="e">
        <f t="shared" si="59"/>
        <v>#VALUE!</v>
      </c>
      <c r="K146" s="1497" t="e">
        <f t="shared" si="59"/>
        <v>#VALUE!</v>
      </c>
      <c r="L146" s="1497" t="e">
        <f t="shared" si="59"/>
        <v>#VALUE!</v>
      </c>
      <c r="M146" s="1497" t="e">
        <f t="shared" si="59"/>
        <v>#VALUE!</v>
      </c>
      <c r="N146" s="1497" t="e">
        <f t="shared" si="59"/>
        <v>#VALUE!</v>
      </c>
      <c r="O146" s="1497" t="e">
        <f t="shared" si="59"/>
        <v>#VALUE!</v>
      </c>
      <c r="P146" s="1497" t="e">
        <f t="shared" si="59"/>
        <v>#VALUE!</v>
      </c>
      <c r="Q146" s="1497" t="e">
        <f t="shared" si="59"/>
        <v>#VALUE!</v>
      </c>
      <c r="R146" s="1497" t="e">
        <f t="shared" si="59"/>
        <v>#VALUE!</v>
      </c>
      <c r="S146" s="1497" t="e">
        <f t="shared" si="59"/>
        <v>#VALUE!</v>
      </c>
      <c r="T146" s="1497" t="e">
        <f t="shared" si="59"/>
        <v>#VALUE!</v>
      </c>
      <c r="U146" s="1497" t="e">
        <f t="shared" si="59"/>
        <v>#VALUE!</v>
      </c>
      <c r="V146" s="1497" t="e">
        <f t="shared" si="59"/>
        <v>#VALUE!</v>
      </c>
      <c r="W146" s="1497" t="e">
        <f t="shared" si="59"/>
        <v>#VALUE!</v>
      </c>
      <c r="X146" s="1497" t="e">
        <f t="shared" si="59"/>
        <v>#VALUE!</v>
      </c>
      <c r="Y146" s="1497" t="e">
        <f t="shared" si="59"/>
        <v>#VALUE!</v>
      </c>
      <c r="Z146" s="1497" t="e">
        <f t="shared" si="59"/>
        <v>#VALUE!</v>
      </c>
      <c r="AA146" s="1497" t="e">
        <f t="shared" si="59"/>
        <v>#VALUE!</v>
      </c>
      <c r="AB146" s="1497" t="e">
        <f t="shared" si="59"/>
        <v>#VALUE!</v>
      </c>
      <c r="AC146" s="1497" t="e">
        <f t="shared" si="59"/>
        <v>#VALUE!</v>
      </c>
      <c r="AD146" s="1497" t="e">
        <f t="shared" si="59"/>
        <v>#VALUE!</v>
      </c>
      <c r="AE146" s="1497" t="e">
        <f t="shared" si="59"/>
        <v>#VALUE!</v>
      </c>
      <c r="AF146" s="1497" t="e">
        <f t="shared" si="59"/>
        <v>#VALUE!</v>
      </c>
      <c r="AG146" s="1497" t="e">
        <f t="shared" si="59"/>
        <v>#VALUE!</v>
      </c>
      <c r="AH146" s="1498" t="s">
        <v>2026</v>
      </c>
      <c r="AI146" s="1499">
        <f>_xlfn.AGGREGATE(9,6,C146:AG146)</f>
        <v>0</v>
      </c>
      <c r="AJ146" s="1489"/>
    </row>
    <row r="147" spans="2:38" hidden="1">
      <c r="B147" s="1496" t="s">
        <v>2166</v>
      </c>
      <c r="C147" s="1500" t="e">
        <f t="shared" ref="C147:AG147" si="60">IF(AND(DAY(C138)&gt;=22,DAY(C138)&lt;=28,C139="土",OR(C144="休",C144="雨")),1,0)</f>
        <v>#VALUE!</v>
      </c>
      <c r="D147" s="1500" t="e">
        <f t="shared" si="60"/>
        <v>#VALUE!</v>
      </c>
      <c r="E147" s="1500" t="e">
        <f t="shared" si="60"/>
        <v>#VALUE!</v>
      </c>
      <c r="F147" s="1500" t="e">
        <f t="shared" si="60"/>
        <v>#VALUE!</v>
      </c>
      <c r="G147" s="1500" t="e">
        <f t="shared" si="60"/>
        <v>#VALUE!</v>
      </c>
      <c r="H147" s="1500" t="e">
        <f t="shared" si="60"/>
        <v>#VALUE!</v>
      </c>
      <c r="I147" s="1500" t="e">
        <f t="shared" si="60"/>
        <v>#VALUE!</v>
      </c>
      <c r="J147" s="1500" t="e">
        <f t="shared" si="60"/>
        <v>#VALUE!</v>
      </c>
      <c r="K147" s="1500" t="e">
        <f t="shared" si="60"/>
        <v>#VALUE!</v>
      </c>
      <c r="L147" s="1500" t="e">
        <f t="shared" si="60"/>
        <v>#VALUE!</v>
      </c>
      <c r="M147" s="1500" t="e">
        <f t="shared" si="60"/>
        <v>#VALUE!</v>
      </c>
      <c r="N147" s="1500" t="e">
        <f t="shared" si="60"/>
        <v>#VALUE!</v>
      </c>
      <c r="O147" s="1500" t="e">
        <f t="shared" si="60"/>
        <v>#VALUE!</v>
      </c>
      <c r="P147" s="1500" t="e">
        <f t="shared" si="60"/>
        <v>#VALUE!</v>
      </c>
      <c r="Q147" s="1500" t="e">
        <f t="shared" si="60"/>
        <v>#VALUE!</v>
      </c>
      <c r="R147" s="1500" t="e">
        <f t="shared" si="60"/>
        <v>#VALUE!</v>
      </c>
      <c r="S147" s="1500" t="e">
        <f t="shared" si="60"/>
        <v>#VALUE!</v>
      </c>
      <c r="T147" s="1500" t="e">
        <f t="shared" si="60"/>
        <v>#VALUE!</v>
      </c>
      <c r="U147" s="1500" t="e">
        <f t="shared" si="60"/>
        <v>#VALUE!</v>
      </c>
      <c r="V147" s="1500" t="e">
        <f t="shared" si="60"/>
        <v>#VALUE!</v>
      </c>
      <c r="W147" s="1500" t="e">
        <f t="shared" si="60"/>
        <v>#VALUE!</v>
      </c>
      <c r="X147" s="1500" t="e">
        <f t="shared" si="60"/>
        <v>#VALUE!</v>
      </c>
      <c r="Y147" s="1500" t="e">
        <f t="shared" si="60"/>
        <v>#VALUE!</v>
      </c>
      <c r="Z147" s="1500" t="e">
        <f t="shared" si="60"/>
        <v>#VALUE!</v>
      </c>
      <c r="AA147" s="1500" t="e">
        <f t="shared" si="60"/>
        <v>#VALUE!</v>
      </c>
      <c r="AB147" s="1500" t="e">
        <f t="shared" si="60"/>
        <v>#VALUE!</v>
      </c>
      <c r="AC147" s="1500" t="e">
        <f t="shared" si="60"/>
        <v>#VALUE!</v>
      </c>
      <c r="AD147" s="1500" t="e">
        <f t="shared" si="60"/>
        <v>#VALUE!</v>
      </c>
      <c r="AE147" s="1500" t="e">
        <f>IF(AND(DAY(AE138)&gt;=22,DAY(AE138)&lt;=28,AE139="土",OR(AE144="休",AE144="雨")),1,0)</f>
        <v>#VALUE!</v>
      </c>
      <c r="AF147" s="1500" t="e">
        <f t="shared" si="60"/>
        <v>#VALUE!</v>
      </c>
      <c r="AG147" s="1500" t="e">
        <f t="shared" si="60"/>
        <v>#VALUE!</v>
      </c>
      <c r="AH147" s="1501" t="s">
        <v>2027</v>
      </c>
      <c r="AI147" s="1499">
        <f>_xlfn.AGGREGATE(9,6,C147:AG147)</f>
        <v>0</v>
      </c>
      <c r="AJ147" s="1489"/>
    </row>
    <row r="148" spans="2:38" hidden="1">
      <c r="B148" s="1496" t="s">
        <v>2167</v>
      </c>
      <c r="C148" s="1497" t="e">
        <f>IF(AND(DAY(C138)&gt;=8,DAY(C138)&lt;=14,C139="土"),1,0)</f>
        <v>#VALUE!</v>
      </c>
      <c r="D148" s="1497" t="e">
        <f>IF(AND(DAY(D138)&gt;=8,DAY(D138)&lt;=14,D139="土"),1,0)</f>
        <v>#VALUE!</v>
      </c>
      <c r="E148" s="1497" t="e">
        <f t="shared" ref="E148:AG148" si="61">IF(AND(DAY(E138)&gt;=8,DAY(E138)&lt;=14,E139="土"),1,0)</f>
        <v>#VALUE!</v>
      </c>
      <c r="F148" s="1497" t="e">
        <f t="shared" si="61"/>
        <v>#VALUE!</v>
      </c>
      <c r="G148" s="1497" t="e">
        <f t="shared" si="61"/>
        <v>#VALUE!</v>
      </c>
      <c r="H148" s="1497" t="e">
        <f t="shared" si="61"/>
        <v>#VALUE!</v>
      </c>
      <c r="I148" s="1497" t="e">
        <f t="shared" si="61"/>
        <v>#VALUE!</v>
      </c>
      <c r="J148" s="1497" t="e">
        <f t="shared" si="61"/>
        <v>#VALUE!</v>
      </c>
      <c r="K148" s="1497" t="e">
        <f t="shared" si="61"/>
        <v>#VALUE!</v>
      </c>
      <c r="L148" s="1497" t="e">
        <f t="shared" si="61"/>
        <v>#VALUE!</v>
      </c>
      <c r="M148" s="1497" t="e">
        <f t="shared" si="61"/>
        <v>#VALUE!</v>
      </c>
      <c r="N148" s="1497" t="e">
        <f t="shared" si="61"/>
        <v>#VALUE!</v>
      </c>
      <c r="O148" s="1497" t="e">
        <f t="shared" si="61"/>
        <v>#VALUE!</v>
      </c>
      <c r="P148" s="1497" t="e">
        <f t="shared" si="61"/>
        <v>#VALUE!</v>
      </c>
      <c r="Q148" s="1497" t="e">
        <f t="shared" si="61"/>
        <v>#VALUE!</v>
      </c>
      <c r="R148" s="1497" t="e">
        <f t="shared" si="61"/>
        <v>#VALUE!</v>
      </c>
      <c r="S148" s="1497" t="e">
        <f t="shared" si="61"/>
        <v>#VALUE!</v>
      </c>
      <c r="T148" s="1497" t="e">
        <f t="shared" si="61"/>
        <v>#VALUE!</v>
      </c>
      <c r="U148" s="1497" t="e">
        <f t="shared" si="61"/>
        <v>#VALUE!</v>
      </c>
      <c r="V148" s="1497" t="e">
        <f t="shared" si="61"/>
        <v>#VALUE!</v>
      </c>
      <c r="W148" s="1497" t="e">
        <f t="shared" si="61"/>
        <v>#VALUE!</v>
      </c>
      <c r="X148" s="1497" t="e">
        <f t="shared" si="61"/>
        <v>#VALUE!</v>
      </c>
      <c r="Y148" s="1497" t="e">
        <f t="shared" si="61"/>
        <v>#VALUE!</v>
      </c>
      <c r="Z148" s="1497" t="e">
        <f t="shared" si="61"/>
        <v>#VALUE!</v>
      </c>
      <c r="AA148" s="1497" t="e">
        <f t="shared" si="61"/>
        <v>#VALUE!</v>
      </c>
      <c r="AB148" s="1497" t="e">
        <f t="shared" si="61"/>
        <v>#VALUE!</v>
      </c>
      <c r="AC148" s="1497" t="e">
        <f t="shared" si="61"/>
        <v>#VALUE!</v>
      </c>
      <c r="AD148" s="1497" t="e">
        <f t="shared" si="61"/>
        <v>#VALUE!</v>
      </c>
      <c r="AE148" s="1497" t="e">
        <f t="shared" si="61"/>
        <v>#VALUE!</v>
      </c>
      <c r="AF148" s="1497" t="e">
        <f t="shared" si="61"/>
        <v>#VALUE!</v>
      </c>
      <c r="AG148" s="1497" t="e">
        <f t="shared" si="61"/>
        <v>#VALUE!</v>
      </c>
      <c r="AH148" s="1498" t="s">
        <v>2026</v>
      </c>
      <c r="AI148" s="1499">
        <f>_xlfn.AGGREGATE(9,6,C148:AG148)</f>
        <v>0</v>
      </c>
      <c r="AJ148" s="1489"/>
    </row>
    <row r="149" spans="2:38" hidden="1">
      <c r="B149" s="1496" t="s">
        <v>2168</v>
      </c>
      <c r="C149" s="1500" t="e">
        <f>IF(AND(DAY(C138)&gt;=8,DAY(C138)&lt;=14,C139="土",OR(C144="休",C144="雨")),1,0)</f>
        <v>#VALUE!</v>
      </c>
      <c r="D149" s="1500" t="e">
        <f>IF(AND(DAY(D138)&gt;=8,DAY(D138)&lt;=14,D139="土",OR(D144="休",D144="雨")),1,0)</f>
        <v>#VALUE!</v>
      </c>
      <c r="E149" s="1500" t="e">
        <f t="shared" ref="E149:AG149" si="62">IF(AND(DAY(E138)&gt;=8,DAY(E138)&lt;=14,E139="土",OR(E144="休",E144="雨")),1,0)</f>
        <v>#VALUE!</v>
      </c>
      <c r="F149" s="1500" t="e">
        <f t="shared" si="62"/>
        <v>#VALUE!</v>
      </c>
      <c r="G149" s="1500" t="e">
        <f t="shared" si="62"/>
        <v>#VALUE!</v>
      </c>
      <c r="H149" s="1500" t="e">
        <f t="shared" si="62"/>
        <v>#VALUE!</v>
      </c>
      <c r="I149" s="1500" t="e">
        <f t="shared" si="62"/>
        <v>#VALUE!</v>
      </c>
      <c r="J149" s="1500" t="e">
        <f t="shared" si="62"/>
        <v>#VALUE!</v>
      </c>
      <c r="K149" s="1500" t="e">
        <f t="shared" si="62"/>
        <v>#VALUE!</v>
      </c>
      <c r="L149" s="1500" t="e">
        <f t="shared" si="62"/>
        <v>#VALUE!</v>
      </c>
      <c r="M149" s="1500" t="e">
        <f t="shared" si="62"/>
        <v>#VALUE!</v>
      </c>
      <c r="N149" s="1500" t="e">
        <f t="shared" si="62"/>
        <v>#VALUE!</v>
      </c>
      <c r="O149" s="1500" t="e">
        <f t="shared" si="62"/>
        <v>#VALUE!</v>
      </c>
      <c r="P149" s="1500" t="e">
        <f t="shared" si="62"/>
        <v>#VALUE!</v>
      </c>
      <c r="Q149" s="1500" t="e">
        <f t="shared" si="62"/>
        <v>#VALUE!</v>
      </c>
      <c r="R149" s="1500" t="e">
        <f t="shared" si="62"/>
        <v>#VALUE!</v>
      </c>
      <c r="S149" s="1500" t="e">
        <f t="shared" si="62"/>
        <v>#VALUE!</v>
      </c>
      <c r="T149" s="1500" t="e">
        <f t="shared" si="62"/>
        <v>#VALUE!</v>
      </c>
      <c r="U149" s="1500" t="e">
        <f t="shared" si="62"/>
        <v>#VALUE!</v>
      </c>
      <c r="V149" s="1500" t="e">
        <f t="shared" si="62"/>
        <v>#VALUE!</v>
      </c>
      <c r="W149" s="1500" t="e">
        <f t="shared" si="62"/>
        <v>#VALUE!</v>
      </c>
      <c r="X149" s="1500" t="e">
        <f t="shared" si="62"/>
        <v>#VALUE!</v>
      </c>
      <c r="Y149" s="1500" t="e">
        <f t="shared" si="62"/>
        <v>#VALUE!</v>
      </c>
      <c r="Z149" s="1500" t="e">
        <f t="shared" si="62"/>
        <v>#VALUE!</v>
      </c>
      <c r="AA149" s="1500" t="e">
        <f t="shared" si="62"/>
        <v>#VALUE!</v>
      </c>
      <c r="AB149" s="1500" t="e">
        <f t="shared" si="62"/>
        <v>#VALUE!</v>
      </c>
      <c r="AC149" s="1500" t="e">
        <f t="shared" si="62"/>
        <v>#VALUE!</v>
      </c>
      <c r="AD149" s="1500" t="e">
        <f t="shared" si="62"/>
        <v>#VALUE!</v>
      </c>
      <c r="AE149" s="1500" t="e">
        <f t="shared" si="62"/>
        <v>#VALUE!</v>
      </c>
      <c r="AF149" s="1500" t="e">
        <f t="shared" si="62"/>
        <v>#VALUE!</v>
      </c>
      <c r="AG149" s="1500" t="e">
        <f t="shared" si="62"/>
        <v>#VALUE!</v>
      </c>
      <c r="AH149" s="1501" t="s">
        <v>2027</v>
      </c>
      <c r="AI149" s="1499">
        <f>_xlfn.AGGREGATE(9,6,C149:AG149)</f>
        <v>0</v>
      </c>
      <c r="AJ149" s="1489"/>
    </row>
    <row r="150" spans="2:38" s="1486" customFormat="1">
      <c r="B150" s="1510"/>
      <c r="C150" s="1510"/>
      <c r="D150" s="1510"/>
      <c r="E150" s="1510"/>
      <c r="F150" s="1510"/>
      <c r="G150" s="1510"/>
      <c r="H150" s="1510"/>
      <c r="I150" s="1510"/>
      <c r="J150" s="1510"/>
      <c r="K150" s="1510"/>
      <c r="L150" s="1510"/>
      <c r="M150" s="1510"/>
      <c r="N150" s="1510"/>
      <c r="O150" s="1510"/>
      <c r="P150" s="1510"/>
      <c r="Q150" s="1510"/>
      <c r="R150" s="1510"/>
      <c r="S150" s="1510"/>
      <c r="T150" s="1510"/>
      <c r="U150" s="1510"/>
      <c r="V150" s="1510"/>
      <c r="W150" s="1510"/>
      <c r="X150" s="1510"/>
      <c r="Y150" s="1510"/>
      <c r="Z150" s="1510"/>
      <c r="AA150" s="1510"/>
      <c r="AB150" s="1510"/>
      <c r="AC150" s="1510"/>
      <c r="AD150" s="1510"/>
      <c r="AE150" s="1510"/>
      <c r="AF150" s="1510"/>
      <c r="AG150" s="1510"/>
      <c r="AI150" s="1510"/>
      <c r="AL150" s="1509"/>
    </row>
    <row r="151" spans="2:38" hidden="1">
      <c r="C151" s="1453" t="e">
        <f>YEAR(C154)</f>
        <v>#VALUE!</v>
      </c>
      <c r="D151" s="1453" t="e">
        <f>MONTH(C154)</f>
        <v>#VALUE!</v>
      </c>
    </row>
    <row r="152" spans="2:38">
      <c r="B152" s="1458" t="s">
        <v>1986</v>
      </c>
      <c r="C152" s="3490" t="e">
        <f>C154</f>
        <v>#VALUE!</v>
      </c>
      <c r="D152" s="3452"/>
      <c r="E152" s="3452"/>
      <c r="F152" s="3452"/>
      <c r="G152" s="3452"/>
      <c r="H152" s="3452"/>
      <c r="I152" s="3452"/>
      <c r="J152" s="3452"/>
      <c r="K152" s="3452"/>
      <c r="L152" s="3452"/>
      <c r="M152" s="3452"/>
      <c r="N152" s="3452"/>
      <c r="O152" s="3452"/>
      <c r="P152" s="3452"/>
      <c r="Q152" s="3452"/>
      <c r="R152" s="3452"/>
      <c r="S152" s="3452"/>
      <c r="T152" s="3452"/>
      <c r="U152" s="3452"/>
      <c r="V152" s="3452"/>
      <c r="W152" s="3452"/>
      <c r="X152" s="3452"/>
      <c r="Y152" s="3452"/>
      <c r="Z152" s="3452"/>
      <c r="AA152" s="3452"/>
      <c r="AB152" s="3452"/>
      <c r="AC152" s="3452"/>
      <c r="AD152" s="3452"/>
      <c r="AE152" s="3452"/>
      <c r="AF152" s="3452"/>
      <c r="AG152" s="3452"/>
      <c r="AH152" s="3452"/>
      <c r="AI152" s="3453"/>
    </row>
    <row r="153" spans="2:38" hidden="1">
      <c r="B153" s="1503"/>
      <c r="C153" s="1482" t="e">
        <f>DATE($C151,$D151,1)</f>
        <v>#VALUE!</v>
      </c>
      <c r="D153" s="1482" t="e">
        <f t="shared" ref="D153:AG153" si="63">C153+1</f>
        <v>#VALUE!</v>
      </c>
      <c r="E153" s="1482" t="e">
        <f t="shared" si="63"/>
        <v>#VALUE!</v>
      </c>
      <c r="F153" s="1482" t="e">
        <f t="shared" si="63"/>
        <v>#VALUE!</v>
      </c>
      <c r="G153" s="1482" t="e">
        <f t="shared" si="63"/>
        <v>#VALUE!</v>
      </c>
      <c r="H153" s="1482" t="e">
        <f t="shared" si="63"/>
        <v>#VALUE!</v>
      </c>
      <c r="I153" s="1482" t="e">
        <f t="shared" si="63"/>
        <v>#VALUE!</v>
      </c>
      <c r="J153" s="1482" t="e">
        <f t="shared" si="63"/>
        <v>#VALUE!</v>
      </c>
      <c r="K153" s="1482" t="e">
        <f t="shared" si="63"/>
        <v>#VALUE!</v>
      </c>
      <c r="L153" s="1482" t="e">
        <f t="shared" si="63"/>
        <v>#VALUE!</v>
      </c>
      <c r="M153" s="1482" t="e">
        <f t="shared" si="63"/>
        <v>#VALUE!</v>
      </c>
      <c r="N153" s="1482" t="e">
        <f t="shared" si="63"/>
        <v>#VALUE!</v>
      </c>
      <c r="O153" s="1482" t="e">
        <f t="shared" si="63"/>
        <v>#VALUE!</v>
      </c>
      <c r="P153" s="1482" t="e">
        <f t="shared" si="63"/>
        <v>#VALUE!</v>
      </c>
      <c r="Q153" s="1482" t="e">
        <f t="shared" si="63"/>
        <v>#VALUE!</v>
      </c>
      <c r="R153" s="1482" t="e">
        <f t="shared" si="63"/>
        <v>#VALUE!</v>
      </c>
      <c r="S153" s="1482" t="e">
        <f t="shared" si="63"/>
        <v>#VALUE!</v>
      </c>
      <c r="T153" s="1482" t="e">
        <f t="shared" si="63"/>
        <v>#VALUE!</v>
      </c>
      <c r="U153" s="1482" t="e">
        <f t="shared" si="63"/>
        <v>#VALUE!</v>
      </c>
      <c r="V153" s="1482" t="e">
        <f t="shared" si="63"/>
        <v>#VALUE!</v>
      </c>
      <c r="W153" s="1482" t="e">
        <f t="shared" si="63"/>
        <v>#VALUE!</v>
      </c>
      <c r="X153" s="1482" t="e">
        <f t="shared" si="63"/>
        <v>#VALUE!</v>
      </c>
      <c r="Y153" s="1482" t="e">
        <f t="shared" si="63"/>
        <v>#VALUE!</v>
      </c>
      <c r="Z153" s="1482" t="e">
        <f t="shared" si="63"/>
        <v>#VALUE!</v>
      </c>
      <c r="AA153" s="1482" t="e">
        <f t="shared" si="63"/>
        <v>#VALUE!</v>
      </c>
      <c r="AB153" s="1482" t="e">
        <f t="shared" si="63"/>
        <v>#VALUE!</v>
      </c>
      <c r="AC153" s="1482" t="e">
        <f t="shared" si="63"/>
        <v>#VALUE!</v>
      </c>
      <c r="AD153" s="1482" t="e">
        <f t="shared" si="63"/>
        <v>#VALUE!</v>
      </c>
      <c r="AE153" s="1482" t="e">
        <f t="shared" si="63"/>
        <v>#VALUE!</v>
      </c>
      <c r="AF153" s="1482" t="e">
        <f t="shared" si="63"/>
        <v>#VALUE!</v>
      </c>
      <c r="AG153" s="1482" t="e">
        <f t="shared" si="63"/>
        <v>#VALUE!</v>
      </c>
      <c r="AH153" s="1504"/>
      <c r="AI153" s="1505"/>
    </row>
    <row r="154" spans="2:38">
      <c r="B154" s="1506" t="s">
        <v>1990</v>
      </c>
      <c r="C154" s="1507" t="e">
        <f>IF(EDATE(C137,1)&gt;$G$5,"",EDATE(C137,1))</f>
        <v>#VALUE!</v>
      </c>
      <c r="D154" s="1482" t="e">
        <f t="shared" ref="D154:AG154" si="64">IF(D153&gt;$G$5,"",IF(C154=EOMONTH(DATE($C151,$D151,1),0),"",IF(C154="","",C154+1)))</f>
        <v>#VALUE!</v>
      </c>
      <c r="E154" s="1482" t="e">
        <f t="shared" si="64"/>
        <v>#VALUE!</v>
      </c>
      <c r="F154" s="1482" t="e">
        <f t="shared" si="64"/>
        <v>#VALUE!</v>
      </c>
      <c r="G154" s="1482" t="e">
        <f t="shared" si="64"/>
        <v>#VALUE!</v>
      </c>
      <c r="H154" s="1482" t="e">
        <f t="shared" si="64"/>
        <v>#VALUE!</v>
      </c>
      <c r="I154" s="1482" t="e">
        <f t="shared" si="64"/>
        <v>#VALUE!</v>
      </c>
      <c r="J154" s="1482" t="e">
        <f t="shared" si="64"/>
        <v>#VALUE!</v>
      </c>
      <c r="K154" s="1482" t="e">
        <f t="shared" si="64"/>
        <v>#VALUE!</v>
      </c>
      <c r="L154" s="1482" t="e">
        <f t="shared" si="64"/>
        <v>#VALUE!</v>
      </c>
      <c r="M154" s="1482" t="e">
        <f t="shared" si="64"/>
        <v>#VALUE!</v>
      </c>
      <c r="N154" s="1482" t="e">
        <f t="shared" si="64"/>
        <v>#VALUE!</v>
      </c>
      <c r="O154" s="1482" t="e">
        <f t="shared" si="64"/>
        <v>#VALUE!</v>
      </c>
      <c r="P154" s="1482" t="e">
        <f t="shared" si="64"/>
        <v>#VALUE!</v>
      </c>
      <c r="Q154" s="1482" t="e">
        <f t="shared" si="64"/>
        <v>#VALUE!</v>
      </c>
      <c r="R154" s="1482" t="e">
        <f t="shared" si="64"/>
        <v>#VALUE!</v>
      </c>
      <c r="S154" s="1482" t="e">
        <f t="shared" si="64"/>
        <v>#VALUE!</v>
      </c>
      <c r="T154" s="1482" t="e">
        <f t="shared" si="64"/>
        <v>#VALUE!</v>
      </c>
      <c r="U154" s="1482" t="e">
        <f t="shared" si="64"/>
        <v>#VALUE!</v>
      </c>
      <c r="V154" s="1482" t="e">
        <f t="shared" si="64"/>
        <v>#VALUE!</v>
      </c>
      <c r="W154" s="1482" t="e">
        <f t="shared" si="64"/>
        <v>#VALUE!</v>
      </c>
      <c r="X154" s="1482" t="e">
        <f t="shared" si="64"/>
        <v>#VALUE!</v>
      </c>
      <c r="Y154" s="1482" t="e">
        <f t="shared" si="64"/>
        <v>#VALUE!</v>
      </c>
      <c r="Z154" s="1482" t="e">
        <f t="shared" si="64"/>
        <v>#VALUE!</v>
      </c>
      <c r="AA154" s="1482" t="e">
        <f t="shared" si="64"/>
        <v>#VALUE!</v>
      </c>
      <c r="AB154" s="1482" t="e">
        <f t="shared" si="64"/>
        <v>#VALUE!</v>
      </c>
      <c r="AC154" s="1482" t="e">
        <f t="shared" si="64"/>
        <v>#VALUE!</v>
      </c>
      <c r="AD154" s="1482" t="e">
        <f t="shared" si="64"/>
        <v>#VALUE!</v>
      </c>
      <c r="AE154" s="1482" t="e">
        <f t="shared" si="64"/>
        <v>#VALUE!</v>
      </c>
      <c r="AF154" s="1482" t="e">
        <f t="shared" si="64"/>
        <v>#VALUE!</v>
      </c>
      <c r="AG154" s="1482" t="e">
        <f t="shared" si="64"/>
        <v>#VALUE!</v>
      </c>
      <c r="AH154" s="1483" t="s">
        <v>2024</v>
      </c>
      <c r="AI154" s="1484">
        <f>+COUNTIFS(C155:AG155,"土",C156:AG156,"")+COUNTIFS(C155:AG155,"日",C156:AG156,"")</f>
        <v>0</v>
      </c>
    </row>
    <row r="155" spans="2:38" s="1486" customFormat="1">
      <c r="B155" s="1508" t="s">
        <v>846</v>
      </c>
      <c r="C155" s="1485" t="str">
        <f>IFERROR(TEXT(WEEKDAY(+C154),"aaa"),"")</f>
        <v/>
      </c>
      <c r="D155" s="1485" t="str">
        <f t="shared" ref="D155:AG155" si="65">IFERROR(TEXT(WEEKDAY(+D154),"aaa"),"")</f>
        <v/>
      </c>
      <c r="E155" s="1485" t="str">
        <f t="shared" si="65"/>
        <v/>
      </c>
      <c r="F155" s="1485" t="str">
        <f t="shared" si="65"/>
        <v/>
      </c>
      <c r="G155" s="1485" t="str">
        <f t="shared" si="65"/>
        <v/>
      </c>
      <c r="H155" s="1485" t="str">
        <f t="shared" si="65"/>
        <v/>
      </c>
      <c r="I155" s="1485" t="str">
        <f t="shared" si="65"/>
        <v/>
      </c>
      <c r="J155" s="1485" t="str">
        <f t="shared" si="65"/>
        <v/>
      </c>
      <c r="K155" s="1485" t="str">
        <f t="shared" si="65"/>
        <v/>
      </c>
      <c r="L155" s="1485" t="str">
        <f t="shared" si="65"/>
        <v/>
      </c>
      <c r="M155" s="1485" t="str">
        <f t="shared" si="65"/>
        <v/>
      </c>
      <c r="N155" s="1485" t="str">
        <f t="shared" si="65"/>
        <v/>
      </c>
      <c r="O155" s="1485" t="str">
        <f t="shared" si="65"/>
        <v/>
      </c>
      <c r="P155" s="1485" t="str">
        <f t="shared" si="65"/>
        <v/>
      </c>
      <c r="Q155" s="1485" t="str">
        <f t="shared" si="65"/>
        <v/>
      </c>
      <c r="R155" s="1485" t="str">
        <f t="shared" si="65"/>
        <v/>
      </c>
      <c r="S155" s="1485" t="str">
        <f t="shared" si="65"/>
        <v/>
      </c>
      <c r="T155" s="1485" t="str">
        <f t="shared" si="65"/>
        <v/>
      </c>
      <c r="U155" s="1485" t="str">
        <f t="shared" si="65"/>
        <v/>
      </c>
      <c r="V155" s="1485" t="str">
        <f t="shared" si="65"/>
        <v/>
      </c>
      <c r="W155" s="1485" t="str">
        <f t="shared" si="65"/>
        <v/>
      </c>
      <c r="X155" s="1485" t="str">
        <f t="shared" si="65"/>
        <v/>
      </c>
      <c r="Y155" s="1485" t="str">
        <f t="shared" si="65"/>
        <v/>
      </c>
      <c r="Z155" s="1485" t="str">
        <f t="shared" si="65"/>
        <v/>
      </c>
      <c r="AA155" s="1485" t="str">
        <f t="shared" si="65"/>
        <v/>
      </c>
      <c r="AB155" s="1485" t="str">
        <f t="shared" si="65"/>
        <v/>
      </c>
      <c r="AC155" s="1485" t="str">
        <f t="shared" si="65"/>
        <v/>
      </c>
      <c r="AD155" s="1485" t="str">
        <f t="shared" si="65"/>
        <v/>
      </c>
      <c r="AE155" s="1485" t="str">
        <f t="shared" si="65"/>
        <v/>
      </c>
      <c r="AF155" s="1485" t="str">
        <f t="shared" si="65"/>
        <v/>
      </c>
      <c r="AG155" s="1485" t="str">
        <f t="shared" si="65"/>
        <v/>
      </c>
      <c r="AH155" s="1483" t="s">
        <v>2025</v>
      </c>
      <c r="AI155" s="1484">
        <f>+COUNTIF(C156:AG156,"夏休")+COUNTIF(C156:AG156,"冬休")+COUNTIF(C156:AG156,"中止")</f>
        <v>0</v>
      </c>
      <c r="AL155" s="1509"/>
    </row>
    <row r="156" spans="2:38" s="1486" customFormat="1" ht="13.5" customHeight="1">
      <c r="B156" s="3454" t="s">
        <v>1994</v>
      </c>
      <c r="C156" s="3456"/>
      <c r="D156" s="3451"/>
      <c r="E156" s="3451"/>
      <c r="F156" s="3451"/>
      <c r="G156" s="3451"/>
      <c r="H156" s="3451"/>
      <c r="I156" s="3451"/>
      <c r="J156" s="3451"/>
      <c r="K156" s="3451"/>
      <c r="L156" s="3451"/>
      <c r="M156" s="3451"/>
      <c r="N156" s="3451"/>
      <c r="O156" s="3451"/>
      <c r="P156" s="3451"/>
      <c r="Q156" s="3451"/>
      <c r="R156" s="3451"/>
      <c r="S156" s="3451"/>
      <c r="T156" s="3451"/>
      <c r="U156" s="3451"/>
      <c r="V156" s="3451"/>
      <c r="W156" s="3451"/>
      <c r="X156" s="3451"/>
      <c r="Y156" s="3451"/>
      <c r="Z156" s="3451"/>
      <c r="AA156" s="3451"/>
      <c r="AB156" s="3451"/>
      <c r="AC156" s="3451"/>
      <c r="AD156" s="3451"/>
      <c r="AE156" s="3451"/>
      <c r="AF156" s="3451"/>
      <c r="AG156" s="3478"/>
      <c r="AH156" s="1487" t="s">
        <v>847</v>
      </c>
      <c r="AI156" s="1488">
        <f>COUNT(C154:AG154)-AI155</f>
        <v>0</v>
      </c>
      <c r="AL156" s="1509"/>
    </row>
    <row r="157" spans="2:38" s="1486" customFormat="1" ht="13.5" customHeight="1">
      <c r="B157" s="3455"/>
      <c r="C157" s="3456"/>
      <c r="D157" s="3451"/>
      <c r="E157" s="3451"/>
      <c r="F157" s="3451"/>
      <c r="G157" s="3451"/>
      <c r="H157" s="3451"/>
      <c r="I157" s="3451"/>
      <c r="J157" s="3451"/>
      <c r="K157" s="3451"/>
      <c r="L157" s="3451"/>
      <c r="M157" s="3451"/>
      <c r="N157" s="3451"/>
      <c r="O157" s="3451"/>
      <c r="P157" s="3451"/>
      <c r="Q157" s="3451"/>
      <c r="R157" s="3451"/>
      <c r="S157" s="3451"/>
      <c r="T157" s="3451"/>
      <c r="U157" s="3451"/>
      <c r="V157" s="3451"/>
      <c r="W157" s="3451"/>
      <c r="X157" s="3451"/>
      <c r="Y157" s="3451"/>
      <c r="Z157" s="3451"/>
      <c r="AA157" s="3451"/>
      <c r="AB157" s="3451"/>
      <c r="AC157" s="3451"/>
      <c r="AD157" s="3451"/>
      <c r="AE157" s="3451"/>
      <c r="AF157" s="3451"/>
      <c r="AG157" s="3478"/>
      <c r="AH157" s="1487" t="s">
        <v>848</v>
      </c>
      <c r="AI157" s="1488">
        <f>+COUNTIF(C158:AG159,"休")</f>
        <v>0</v>
      </c>
      <c r="AJ157" s="1489" t="e">
        <f>IF(AI158&gt;0.285,"",IF(AI157&lt;AI154,"←計画日数が足りません",""))</f>
        <v>#DIV/0!</v>
      </c>
      <c r="AL157" s="1509"/>
    </row>
    <row r="158" spans="2:38" s="1486" customFormat="1" ht="13.5" customHeight="1">
      <c r="B158" s="3479" t="s">
        <v>841</v>
      </c>
      <c r="C158" s="3480"/>
      <c r="D158" s="3477"/>
      <c r="E158" s="3477"/>
      <c r="F158" s="3481"/>
      <c r="G158" s="3477"/>
      <c r="H158" s="3477"/>
      <c r="I158" s="3477"/>
      <c r="J158" s="3477"/>
      <c r="K158" s="3477"/>
      <c r="L158" s="3477"/>
      <c r="M158" s="3481"/>
      <c r="N158" s="3477"/>
      <c r="O158" s="3477"/>
      <c r="P158" s="3477"/>
      <c r="Q158" s="3477"/>
      <c r="R158" s="3477"/>
      <c r="S158" s="3477"/>
      <c r="T158" s="3481"/>
      <c r="U158" s="3477"/>
      <c r="V158" s="3477"/>
      <c r="W158" s="3477"/>
      <c r="X158" s="3477"/>
      <c r="Y158" s="3477"/>
      <c r="Z158" s="3477"/>
      <c r="AA158" s="3481"/>
      <c r="AB158" s="3477"/>
      <c r="AC158" s="3477"/>
      <c r="AD158" s="3477"/>
      <c r="AE158" s="3477"/>
      <c r="AF158" s="3477"/>
      <c r="AG158" s="3483"/>
      <c r="AH158" s="1487" t="s">
        <v>849</v>
      </c>
      <c r="AI158" s="1490" t="e">
        <f>+AI157/AI156</f>
        <v>#DIV/0!</v>
      </c>
      <c r="AL158" s="1509"/>
    </row>
    <row r="159" spans="2:38" s="1486" customFormat="1">
      <c r="B159" s="3479"/>
      <c r="C159" s="3480"/>
      <c r="D159" s="3477"/>
      <c r="E159" s="3477"/>
      <c r="F159" s="3481"/>
      <c r="G159" s="3477"/>
      <c r="H159" s="3477"/>
      <c r="I159" s="3477"/>
      <c r="J159" s="3477"/>
      <c r="K159" s="3477"/>
      <c r="L159" s="3477"/>
      <c r="M159" s="3481"/>
      <c r="N159" s="3477"/>
      <c r="O159" s="3477"/>
      <c r="P159" s="3477"/>
      <c r="Q159" s="3477"/>
      <c r="R159" s="3477"/>
      <c r="S159" s="3477"/>
      <c r="T159" s="3481"/>
      <c r="U159" s="3477"/>
      <c r="V159" s="3477"/>
      <c r="W159" s="3477"/>
      <c r="X159" s="3477"/>
      <c r="Y159" s="3477"/>
      <c r="Z159" s="3477"/>
      <c r="AA159" s="3481"/>
      <c r="AB159" s="3477"/>
      <c r="AC159" s="3477"/>
      <c r="AD159" s="3477"/>
      <c r="AE159" s="3477"/>
      <c r="AF159" s="3477"/>
      <c r="AG159" s="3483"/>
      <c r="AH159" s="1487" t="s">
        <v>838</v>
      </c>
      <c r="AI159" s="1488">
        <f>+COUNTA(C160:AG161)</f>
        <v>0</v>
      </c>
      <c r="AL159" s="1509"/>
    </row>
    <row r="160" spans="2:38" s="1486" customFormat="1">
      <c r="B160" s="3484" t="s">
        <v>843</v>
      </c>
      <c r="C160" s="3486"/>
      <c r="D160" s="3481"/>
      <c r="E160" s="3481"/>
      <c r="F160" s="3492"/>
      <c r="G160" s="3481"/>
      <c r="H160" s="3481"/>
      <c r="I160" s="3481"/>
      <c r="J160" s="3481"/>
      <c r="K160" s="3481"/>
      <c r="L160" s="3481"/>
      <c r="M160" s="3492"/>
      <c r="N160" s="3481"/>
      <c r="O160" s="3481"/>
      <c r="P160" s="3481"/>
      <c r="Q160" s="3481"/>
      <c r="R160" s="3481"/>
      <c r="S160" s="3481"/>
      <c r="T160" s="3492"/>
      <c r="U160" s="3481"/>
      <c r="V160" s="3481"/>
      <c r="W160" s="3481"/>
      <c r="X160" s="3481"/>
      <c r="Y160" s="3481"/>
      <c r="Z160" s="3481"/>
      <c r="AA160" s="3492"/>
      <c r="AB160" s="3481"/>
      <c r="AC160" s="3481"/>
      <c r="AD160" s="3481"/>
      <c r="AE160" s="3481"/>
      <c r="AF160" s="3481"/>
      <c r="AG160" s="3488"/>
      <c r="AH160" s="1491" t="s">
        <v>850</v>
      </c>
      <c r="AI160" s="1492" t="e">
        <f>+AI159/AI156</f>
        <v>#DIV/0!</v>
      </c>
      <c r="AL160" s="1474">
        <f>+COUNTIF(C158:AG159,"休")</f>
        <v>0</v>
      </c>
    </row>
    <row r="161" spans="2:38" s="1486" customFormat="1">
      <c r="B161" s="3485"/>
      <c r="C161" s="3487"/>
      <c r="D161" s="3482"/>
      <c r="E161" s="3482"/>
      <c r="F161" s="3482"/>
      <c r="G161" s="3482"/>
      <c r="H161" s="3482"/>
      <c r="I161" s="3482"/>
      <c r="J161" s="3482"/>
      <c r="K161" s="3482"/>
      <c r="L161" s="3482"/>
      <c r="M161" s="3482"/>
      <c r="N161" s="3482"/>
      <c r="O161" s="3482"/>
      <c r="P161" s="3482"/>
      <c r="Q161" s="3482"/>
      <c r="R161" s="3482"/>
      <c r="S161" s="3482"/>
      <c r="T161" s="3482"/>
      <c r="U161" s="3482"/>
      <c r="V161" s="3482"/>
      <c r="W161" s="3482"/>
      <c r="X161" s="3482"/>
      <c r="Y161" s="3482"/>
      <c r="Z161" s="3482"/>
      <c r="AA161" s="3482"/>
      <c r="AB161" s="3482"/>
      <c r="AC161" s="3482"/>
      <c r="AD161" s="3482"/>
      <c r="AE161" s="3482"/>
      <c r="AF161" s="3482"/>
      <c r="AG161" s="3489"/>
      <c r="AH161" s="1493" t="s">
        <v>1998</v>
      </c>
      <c r="AI161" s="1494" t="str">
        <f>IF(7&gt;AI156,"対象外",IF(AI159&gt;=AI154,"OK","NG"))</f>
        <v>対象外</v>
      </c>
      <c r="AJ161" s="1489" t="str">
        <f>IF(AI161="対象外","←７日間に満たない期間は達成判定の対象外",IF(AI161="NG","←月単位未達成","←月単位達成"))</f>
        <v>←７日間に満たない期間は達成判定の対象外</v>
      </c>
      <c r="AL161" s="1495" t="str">
        <f>IF(7&gt;AI156,"対象外",IF(AL160&gt;=AI154,"OK","NG"))</f>
        <v>対象外</v>
      </c>
    </row>
    <row r="162" spans="2:38" hidden="1">
      <c r="B162" s="1496" t="s">
        <v>2165</v>
      </c>
      <c r="C162" s="1497" t="e">
        <f t="shared" ref="C162:AG162" si="66">IF(AND(DAY(C154)&gt;=22,DAY(C154)&lt;=28,C155="土"),1,0)</f>
        <v>#VALUE!</v>
      </c>
      <c r="D162" s="1497" t="e">
        <f t="shared" si="66"/>
        <v>#VALUE!</v>
      </c>
      <c r="E162" s="1497" t="e">
        <f t="shared" si="66"/>
        <v>#VALUE!</v>
      </c>
      <c r="F162" s="1497" t="e">
        <f t="shared" si="66"/>
        <v>#VALUE!</v>
      </c>
      <c r="G162" s="1497" t="e">
        <f t="shared" si="66"/>
        <v>#VALUE!</v>
      </c>
      <c r="H162" s="1497" t="e">
        <f t="shared" si="66"/>
        <v>#VALUE!</v>
      </c>
      <c r="I162" s="1497" t="e">
        <f t="shared" si="66"/>
        <v>#VALUE!</v>
      </c>
      <c r="J162" s="1497" t="e">
        <f t="shared" si="66"/>
        <v>#VALUE!</v>
      </c>
      <c r="K162" s="1497" t="e">
        <f t="shared" si="66"/>
        <v>#VALUE!</v>
      </c>
      <c r="L162" s="1497" t="e">
        <f t="shared" si="66"/>
        <v>#VALUE!</v>
      </c>
      <c r="M162" s="1497" t="e">
        <f t="shared" si="66"/>
        <v>#VALUE!</v>
      </c>
      <c r="N162" s="1497" t="e">
        <f t="shared" si="66"/>
        <v>#VALUE!</v>
      </c>
      <c r="O162" s="1497" t="e">
        <f t="shared" si="66"/>
        <v>#VALUE!</v>
      </c>
      <c r="P162" s="1497" t="e">
        <f t="shared" si="66"/>
        <v>#VALUE!</v>
      </c>
      <c r="Q162" s="1497" t="e">
        <f t="shared" si="66"/>
        <v>#VALUE!</v>
      </c>
      <c r="R162" s="1497" t="e">
        <f t="shared" si="66"/>
        <v>#VALUE!</v>
      </c>
      <c r="S162" s="1497" t="e">
        <f t="shared" si="66"/>
        <v>#VALUE!</v>
      </c>
      <c r="T162" s="1497" t="e">
        <f t="shared" si="66"/>
        <v>#VALUE!</v>
      </c>
      <c r="U162" s="1497" t="e">
        <f t="shared" si="66"/>
        <v>#VALUE!</v>
      </c>
      <c r="V162" s="1497" t="e">
        <f t="shared" si="66"/>
        <v>#VALUE!</v>
      </c>
      <c r="W162" s="1497" t="e">
        <f t="shared" si="66"/>
        <v>#VALUE!</v>
      </c>
      <c r="X162" s="1497" t="e">
        <f t="shared" si="66"/>
        <v>#VALUE!</v>
      </c>
      <c r="Y162" s="1497" t="e">
        <f t="shared" si="66"/>
        <v>#VALUE!</v>
      </c>
      <c r="Z162" s="1497" t="e">
        <f t="shared" si="66"/>
        <v>#VALUE!</v>
      </c>
      <c r="AA162" s="1497" t="e">
        <f t="shared" si="66"/>
        <v>#VALUE!</v>
      </c>
      <c r="AB162" s="1497" t="e">
        <f t="shared" si="66"/>
        <v>#VALUE!</v>
      </c>
      <c r="AC162" s="1497" t="e">
        <f t="shared" si="66"/>
        <v>#VALUE!</v>
      </c>
      <c r="AD162" s="1497" t="e">
        <f t="shared" si="66"/>
        <v>#VALUE!</v>
      </c>
      <c r="AE162" s="1497" t="e">
        <f t="shared" si="66"/>
        <v>#VALUE!</v>
      </c>
      <c r="AF162" s="1497" t="e">
        <f t="shared" si="66"/>
        <v>#VALUE!</v>
      </c>
      <c r="AG162" s="1497" t="e">
        <f t="shared" si="66"/>
        <v>#VALUE!</v>
      </c>
      <c r="AH162" s="1498" t="s">
        <v>2026</v>
      </c>
      <c r="AI162" s="1499">
        <f>_xlfn.AGGREGATE(9,6,C162:AG162)</f>
        <v>0</v>
      </c>
      <c r="AJ162" s="1489"/>
    </row>
    <row r="163" spans="2:38" hidden="1">
      <c r="B163" s="1496" t="s">
        <v>2166</v>
      </c>
      <c r="C163" s="1500" t="e">
        <f t="shared" ref="C163:AG163" si="67">IF(AND(DAY(C154)&gt;=22,DAY(C154)&lt;=28,C155="土",OR(C160="休",C160="雨")),1,0)</f>
        <v>#VALUE!</v>
      </c>
      <c r="D163" s="1500" t="e">
        <f t="shared" si="67"/>
        <v>#VALUE!</v>
      </c>
      <c r="E163" s="1500" t="e">
        <f t="shared" si="67"/>
        <v>#VALUE!</v>
      </c>
      <c r="F163" s="1500" t="e">
        <f t="shared" si="67"/>
        <v>#VALUE!</v>
      </c>
      <c r="G163" s="1500" t="e">
        <f t="shared" si="67"/>
        <v>#VALUE!</v>
      </c>
      <c r="H163" s="1500" t="e">
        <f t="shared" si="67"/>
        <v>#VALUE!</v>
      </c>
      <c r="I163" s="1500" t="e">
        <f t="shared" si="67"/>
        <v>#VALUE!</v>
      </c>
      <c r="J163" s="1500" t="e">
        <f t="shared" si="67"/>
        <v>#VALUE!</v>
      </c>
      <c r="K163" s="1500" t="e">
        <f t="shared" si="67"/>
        <v>#VALUE!</v>
      </c>
      <c r="L163" s="1500" t="e">
        <f t="shared" si="67"/>
        <v>#VALUE!</v>
      </c>
      <c r="M163" s="1500" t="e">
        <f t="shared" si="67"/>
        <v>#VALUE!</v>
      </c>
      <c r="N163" s="1500" t="e">
        <f t="shared" si="67"/>
        <v>#VALUE!</v>
      </c>
      <c r="O163" s="1500" t="e">
        <f t="shared" si="67"/>
        <v>#VALUE!</v>
      </c>
      <c r="P163" s="1500" t="e">
        <f t="shared" si="67"/>
        <v>#VALUE!</v>
      </c>
      <c r="Q163" s="1500" t="e">
        <f t="shared" si="67"/>
        <v>#VALUE!</v>
      </c>
      <c r="R163" s="1500" t="e">
        <f t="shared" si="67"/>
        <v>#VALUE!</v>
      </c>
      <c r="S163" s="1500" t="e">
        <f t="shared" si="67"/>
        <v>#VALUE!</v>
      </c>
      <c r="T163" s="1500" t="e">
        <f t="shared" si="67"/>
        <v>#VALUE!</v>
      </c>
      <c r="U163" s="1500" t="e">
        <f t="shared" si="67"/>
        <v>#VALUE!</v>
      </c>
      <c r="V163" s="1500" t="e">
        <f t="shared" si="67"/>
        <v>#VALUE!</v>
      </c>
      <c r="W163" s="1500" t="e">
        <f t="shared" si="67"/>
        <v>#VALUE!</v>
      </c>
      <c r="X163" s="1500" t="e">
        <f t="shared" si="67"/>
        <v>#VALUE!</v>
      </c>
      <c r="Y163" s="1500" t="e">
        <f t="shared" si="67"/>
        <v>#VALUE!</v>
      </c>
      <c r="Z163" s="1500" t="e">
        <f t="shared" si="67"/>
        <v>#VALUE!</v>
      </c>
      <c r="AA163" s="1500" t="e">
        <f t="shared" si="67"/>
        <v>#VALUE!</v>
      </c>
      <c r="AB163" s="1500" t="e">
        <f t="shared" si="67"/>
        <v>#VALUE!</v>
      </c>
      <c r="AC163" s="1500" t="e">
        <f t="shared" si="67"/>
        <v>#VALUE!</v>
      </c>
      <c r="AD163" s="1500" t="e">
        <f t="shared" si="67"/>
        <v>#VALUE!</v>
      </c>
      <c r="AE163" s="1500" t="e">
        <f t="shared" si="67"/>
        <v>#VALUE!</v>
      </c>
      <c r="AF163" s="1500" t="e">
        <f t="shared" si="67"/>
        <v>#VALUE!</v>
      </c>
      <c r="AG163" s="1500" t="e">
        <f t="shared" si="67"/>
        <v>#VALUE!</v>
      </c>
      <c r="AH163" s="1501" t="s">
        <v>2027</v>
      </c>
      <c r="AI163" s="1499">
        <f>_xlfn.AGGREGATE(9,6,C163:AG163)</f>
        <v>0</v>
      </c>
      <c r="AJ163" s="1489"/>
    </row>
    <row r="164" spans="2:38" hidden="1">
      <c r="B164" s="1496" t="s">
        <v>2167</v>
      </c>
      <c r="C164" s="1497" t="e">
        <f>IF(AND(DAY(C154)&gt;=8,DAY(C154)&lt;=14,C155="土"),1,0)</f>
        <v>#VALUE!</v>
      </c>
      <c r="D164" s="1497" t="e">
        <f>IF(AND(DAY(D154)&gt;=8,DAY(D154)&lt;=14,D155="土"),1,0)</f>
        <v>#VALUE!</v>
      </c>
      <c r="E164" s="1497" t="e">
        <f t="shared" ref="E164:AG164" si="68">IF(AND(DAY(E154)&gt;=8,DAY(E154)&lt;=14,E155="土"),1,0)</f>
        <v>#VALUE!</v>
      </c>
      <c r="F164" s="1497" t="e">
        <f t="shared" si="68"/>
        <v>#VALUE!</v>
      </c>
      <c r="G164" s="1497" t="e">
        <f t="shared" si="68"/>
        <v>#VALUE!</v>
      </c>
      <c r="H164" s="1497" t="e">
        <f t="shared" si="68"/>
        <v>#VALUE!</v>
      </c>
      <c r="I164" s="1497" t="e">
        <f t="shared" si="68"/>
        <v>#VALUE!</v>
      </c>
      <c r="J164" s="1497" t="e">
        <f t="shared" si="68"/>
        <v>#VALUE!</v>
      </c>
      <c r="K164" s="1497" t="e">
        <f t="shared" si="68"/>
        <v>#VALUE!</v>
      </c>
      <c r="L164" s="1497" t="e">
        <f t="shared" si="68"/>
        <v>#VALUE!</v>
      </c>
      <c r="M164" s="1497" t="e">
        <f t="shared" si="68"/>
        <v>#VALUE!</v>
      </c>
      <c r="N164" s="1497" t="e">
        <f t="shared" si="68"/>
        <v>#VALUE!</v>
      </c>
      <c r="O164" s="1497" t="e">
        <f t="shared" si="68"/>
        <v>#VALUE!</v>
      </c>
      <c r="P164" s="1497" t="e">
        <f t="shared" si="68"/>
        <v>#VALUE!</v>
      </c>
      <c r="Q164" s="1497" t="e">
        <f t="shared" si="68"/>
        <v>#VALUE!</v>
      </c>
      <c r="R164" s="1497" t="e">
        <f t="shared" si="68"/>
        <v>#VALUE!</v>
      </c>
      <c r="S164" s="1497" t="e">
        <f t="shared" si="68"/>
        <v>#VALUE!</v>
      </c>
      <c r="T164" s="1497" t="e">
        <f t="shared" si="68"/>
        <v>#VALUE!</v>
      </c>
      <c r="U164" s="1497" t="e">
        <f t="shared" si="68"/>
        <v>#VALUE!</v>
      </c>
      <c r="V164" s="1497" t="e">
        <f t="shared" si="68"/>
        <v>#VALUE!</v>
      </c>
      <c r="W164" s="1497" t="e">
        <f t="shared" si="68"/>
        <v>#VALUE!</v>
      </c>
      <c r="X164" s="1497" t="e">
        <f t="shared" si="68"/>
        <v>#VALUE!</v>
      </c>
      <c r="Y164" s="1497" t="e">
        <f t="shared" si="68"/>
        <v>#VALUE!</v>
      </c>
      <c r="Z164" s="1497" t="e">
        <f t="shared" si="68"/>
        <v>#VALUE!</v>
      </c>
      <c r="AA164" s="1497" t="e">
        <f t="shared" si="68"/>
        <v>#VALUE!</v>
      </c>
      <c r="AB164" s="1497" t="e">
        <f t="shared" si="68"/>
        <v>#VALUE!</v>
      </c>
      <c r="AC164" s="1497" t="e">
        <f t="shared" si="68"/>
        <v>#VALUE!</v>
      </c>
      <c r="AD164" s="1497" t="e">
        <f t="shared" si="68"/>
        <v>#VALUE!</v>
      </c>
      <c r="AE164" s="1497" t="e">
        <f t="shared" si="68"/>
        <v>#VALUE!</v>
      </c>
      <c r="AF164" s="1497" t="e">
        <f t="shared" si="68"/>
        <v>#VALUE!</v>
      </c>
      <c r="AG164" s="1497" t="e">
        <f t="shared" si="68"/>
        <v>#VALUE!</v>
      </c>
      <c r="AH164" s="1498" t="s">
        <v>2026</v>
      </c>
      <c r="AI164" s="1499">
        <f>_xlfn.AGGREGATE(9,6,C164:AG164)</f>
        <v>0</v>
      </c>
      <c r="AJ164" s="1489"/>
    </row>
    <row r="165" spans="2:38" hidden="1">
      <c r="B165" s="1496" t="s">
        <v>2168</v>
      </c>
      <c r="C165" s="1500" t="e">
        <f>IF(AND(DAY(C154)&gt;=8,DAY(C154)&lt;=14,C155="土",OR(C160="休",C160="雨")),1,0)</f>
        <v>#VALUE!</v>
      </c>
      <c r="D165" s="1500" t="e">
        <f>IF(AND(DAY(D154)&gt;=8,DAY(D154)&lt;=14,D155="土",OR(D160="休",D160="雨")),1,0)</f>
        <v>#VALUE!</v>
      </c>
      <c r="E165" s="1500" t="e">
        <f t="shared" ref="E165:AG165" si="69">IF(AND(DAY(E154)&gt;=8,DAY(E154)&lt;=14,E155="土",OR(E160="休",E160="雨")),1,0)</f>
        <v>#VALUE!</v>
      </c>
      <c r="F165" s="1500" t="e">
        <f t="shared" si="69"/>
        <v>#VALUE!</v>
      </c>
      <c r="G165" s="1500" t="e">
        <f t="shared" si="69"/>
        <v>#VALUE!</v>
      </c>
      <c r="H165" s="1500" t="e">
        <f t="shared" si="69"/>
        <v>#VALUE!</v>
      </c>
      <c r="I165" s="1500" t="e">
        <f t="shared" si="69"/>
        <v>#VALUE!</v>
      </c>
      <c r="J165" s="1500" t="e">
        <f t="shared" si="69"/>
        <v>#VALUE!</v>
      </c>
      <c r="K165" s="1500" t="e">
        <f t="shared" si="69"/>
        <v>#VALUE!</v>
      </c>
      <c r="L165" s="1500" t="e">
        <f t="shared" si="69"/>
        <v>#VALUE!</v>
      </c>
      <c r="M165" s="1500" t="e">
        <f t="shared" si="69"/>
        <v>#VALUE!</v>
      </c>
      <c r="N165" s="1500" t="e">
        <f t="shared" si="69"/>
        <v>#VALUE!</v>
      </c>
      <c r="O165" s="1500" t="e">
        <f t="shared" si="69"/>
        <v>#VALUE!</v>
      </c>
      <c r="P165" s="1500" t="e">
        <f t="shared" si="69"/>
        <v>#VALUE!</v>
      </c>
      <c r="Q165" s="1500" t="e">
        <f t="shared" si="69"/>
        <v>#VALUE!</v>
      </c>
      <c r="R165" s="1500" t="e">
        <f t="shared" si="69"/>
        <v>#VALUE!</v>
      </c>
      <c r="S165" s="1500" t="e">
        <f t="shared" si="69"/>
        <v>#VALUE!</v>
      </c>
      <c r="T165" s="1500" t="e">
        <f t="shared" si="69"/>
        <v>#VALUE!</v>
      </c>
      <c r="U165" s="1500" t="e">
        <f t="shared" si="69"/>
        <v>#VALUE!</v>
      </c>
      <c r="V165" s="1500" t="e">
        <f t="shared" si="69"/>
        <v>#VALUE!</v>
      </c>
      <c r="W165" s="1500" t="e">
        <f t="shared" si="69"/>
        <v>#VALUE!</v>
      </c>
      <c r="X165" s="1500" t="e">
        <f t="shared" si="69"/>
        <v>#VALUE!</v>
      </c>
      <c r="Y165" s="1500" t="e">
        <f t="shared" si="69"/>
        <v>#VALUE!</v>
      </c>
      <c r="Z165" s="1500" t="e">
        <f t="shared" si="69"/>
        <v>#VALUE!</v>
      </c>
      <c r="AA165" s="1500" t="e">
        <f t="shared" si="69"/>
        <v>#VALUE!</v>
      </c>
      <c r="AB165" s="1500" t="e">
        <f t="shared" si="69"/>
        <v>#VALUE!</v>
      </c>
      <c r="AC165" s="1500" t="e">
        <f t="shared" si="69"/>
        <v>#VALUE!</v>
      </c>
      <c r="AD165" s="1500" t="e">
        <f t="shared" si="69"/>
        <v>#VALUE!</v>
      </c>
      <c r="AE165" s="1500" t="e">
        <f t="shared" si="69"/>
        <v>#VALUE!</v>
      </c>
      <c r="AF165" s="1500" t="e">
        <f t="shared" si="69"/>
        <v>#VALUE!</v>
      </c>
      <c r="AG165" s="1500" t="e">
        <f t="shared" si="69"/>
        <v>#VALUE!</v>
      </c>
      <c r="AH165" s="1501" t="s">
        <v>2027</v>
      </c>
      <c r="AI165" s="1499">
        <f>_xlfn.AGGREGATE(9,6,C165:AG165)</f>
        <v>0</v>
      </c>
      <c r="AJ165" s="1489"/>
    </row>
    <row r="166" spans="2:38" s="1486" customFormat="1">
      <c r="B166" s="1510"/>
      <c r="C166" s="1510"/>
      <c r="D166" s="1510"/>
      <c r="E166" s="1510"/>
      <c r="F166" s="1510"/>
      <c r="G166" s="1510"/>
      <c r="H166" s="1510"/>
      <c r="I166" s="1510"/>
      <c r="J166" s="1510"/>
      <c r="K166" s="1510"/>
      <c r="L166" s="1510"/>
      <c r="M166" s="1510"/>
      <c r="N166" s="1510"/>
      <c r="O166" s="1510"/>
      <c r="P166" s="1510"/>
      <c r="Q166" s="1510"/>
      <c r="R166" s="1510"/>
      <c r="S166" s="1510"/>
      <c r="T166" s="1510"/>
      <c r="U166" s="1510"/>
      <c r="V166" s="1510"/>
      <c r="W166" s="1510"/>
      <c r="X166" s="1510"/>
      <c r="Y166" s="1510"/>
      <c r="Z166" s="1510"/>
      <c r="AA166" s="1510"/>
      <c r="AB166" s="1510"/>
      <c r="AC166" s="1510"/>
      <c r="AD166" s="1510"/>
      <c r="AE166" s="1510"/>
      <c r="AF166" s="1510"/>
      <c r="AG166" s="1510"/>
      <c r="AI166" s="1510"/>
      <c r="AL166" s="1509"/>
    </row>
    <row r="167" spans="2:38" hidden="1">
      <c r="C167" s="1453" t="e">
        <f>YEAR(C170)</f>
        <v>#VALUE!</v>
      </c>
      <c r="D167" s="1453" t="e">
        <f>MONTH(C170)</f>
        <v>#VALUE!</v>
      </c>
    </row>
    <row r="168" spans="2:38">
      <c r="B168" s="1458" t="s">
        <v>1986</v>
      </c>
      <c r="C168" s="3490" t="e">
        <f>C170</f>
        <v>#VALUE!</v>
      </c>
      <c r="D168" s="3452"/>
      <c r="E168" s="3452"/>
      <c r="F168" s="3452"/>
      <c r="G168" s="3452"/>
      <c r="H168" s="3452"/>
      <c r="I168" s="3452"/>
      <c r="J168" s="3452"/>
      <c r="K168" s="3452"/>
      <c r="L168" s="3452"/>
      <c r="M168" s="3452"/>
      <c r="N168" s="3452"/>
      <c r="O168" s="3452"/>
      <c r="P168" s="3452"/>
      <c r="Q168" s="3452"/>
      <c r="R168" s="3452"/>
      <c r="S168" s="3452"/>
      <c r="T168" s="3452"/>
      <c r="U168" s="3452"/>
      <c r="V168" s="3452"/>
      <c r="W168" s="3452"/>
      <c r="X168" s="3452"/>
      <c r="Y168" s="3452"/>
      <c r="Z168" s="3452"/>
      <c r="AA168" s="3452"/>
      <c r="AB168" s="3452"/>
      <c r="AC168" s="3452"/>
      <c r="AD168" s="3452"/>
      <c r="AE168" s="3452"/>
      <c r="AF168" s="3452"/>
      <c r="AG168" s="3452"/>
      <c r="AH168" s="3452"/>
      <c r="AI168" s="3453"/>
    </row>
    <row r="169" spans="2:38" hidden="1">
      <c r="B169" s="1503"/>
      <c r="C169" s="1482" t="e">
        <f>DATE($C167,$D167,1)</f>
        <v>#VALUE!</v>
      </c>
      <c r="D169" s="1482" t="e">
        <f t="shared" ref="D169:AG169" si="70">C169+1</f>
        <v>#VALUE!</v>
      </c>
      <c r="E169" s="1482" t="e">
        <f t="shared" si="70"/>
        <v>#VALUE!</v>
      </c>
      <c r="F169" s="1482" t="e">
        <f t="shared" si="70"/>
        <v>#VALUE!</v>
      </c>
      <c r="G169" s="1482" t="e">
        <f t="shared" si="70"/>
        <v>#VALUE!</v>
      </c>
      <c r="H169" s="1482" t="e">
        <f t="shared" si="70"/>
        <v>#VALUE!</v>
      </c>
      <c r="I169" s="1482" t="e">
        <f t="shared" si="70"/>
        <v>#VALUE!</v>
      </c>
      <c r="J169" s="1482" t="e">
        <f t="shared" si="70"/>
        <v>#VALUE!</v>
      </c>
      <c r="K169" s="1482" t="e">
        <f t="shared" si="70"/>
        <v>#VALUE!</v>
      </c>
      <c r="L169" s="1482" t="e">
        <f t="shared" si="70"/>
        <v>#VALUE!</v>
      </c>
      <c r="M169" s="1482" t="e">
        <f t="shared" si="70"/>
        <v>#VALUE!</v>
      </c>
      <c r="N169" s="1482" t="e">
        <f t="shared" si="70"/>
        <v>#VALUE!</v>
      </c>
      <c r="O169" s="1482" t="e">
        <f t="shared" si="70"/>
        <v>#VALUE!</v>
      </c>
      <c r="P169" s="1482" t="e">
        <f t="shared" si="70"/>
        <v>#VALUE!</v>
      </c>
      <c r="Q169" s="1482" t="e">
        <f t="shared" si="70"/>
        <v>#VALUE!</v>
      </c>
      <c r="R169" s="1482" t="e">
        <f t="shared" si="70"/>
        <v>#VALUE!</v>
      </c>
      <c r="S169" s="1482" t="e">
        <f t="shared" si="70"/>
        <v>#VALUE!</v>
      </c>
      <c r="T169" s="1482" t="e">
        <f t="shared" si="70"/>
        <v>#VALUE!</v>
      </c>
      <c r="U169" s="1482" t="e">
        <f t="shared" si="70"/>
        <v>#VALUE!</v>
      </c>
      <c r="V169" s="1482" t="e">
        <f t="shared" si="70"/>
        <v>#VALUE!</v>
      </c>
      <c r="W169" s="1482" t="e">
        <f t="shared" si="70"/>
        <v>#VALUE!</v>
      </c>
      <c r="X169" s="1482" t="e">
        <f t="shared" si="70"/>
        <v>#VALUE!</v>
      </c>
      <c r="Y169" s="1482" t="e">
        <f t="shared" si="70"/>
        <v>#VALUE!</v>
      </c>
      <c r="Z169" s="1482" t="e">
        <f t="shared" si="70"/>
        <v>#VALUE!</v>
      </c>
      <c r="AA169" s="1482" t="e">
        <f t="shared" si="70"/>
        <v>#VALUE!</v>
      </c>
      <c r="AB169" s="1482" t="e">
        <f t="shared" si="70"/>
        <v>#VALUE!</v>
      </c>
      <c r="AC169" s="1482" t="e">
        <f t="shared" si="70"/>
        <v>#VALUE!</v>
      </c>
      <c r="AD169" s="1482" t="e">
        <f t="shared" si="70"/>
        <v>#VALUE!</v>
      </c>
      <c r="AE169" s="1482" t="e">
        <f t="shared" si="70"/>
        <v>#VALUE!</v>
      </c>
      <c r="AF169" s="1482" t="e">
        <f t="shared" si="70"/>
        <v>#VALUE!</v>
      </c>
      <c r="AG169" s="1482" t="e">
        <f t="shared" si="70"/>
        <v>#VALUE!</v>
      </c>
      <c r="AH169" s="1504"/>
      <c r="AI169" s="1505"/>
    </row>
    <row r="170" spans="2:38">
      <c r="B170" s="1506" t="s">
        <v>1990</v>
      </c>
      <c r="C170" s="1507" t="e">
        <f>IF(EDATE(C153,1)&gt;$G$5,"",EDATE(C153,1))</f>
        <v>#VALUE!</v>
      </c>
      <c r="D170" s="1482" t="e">
        <f t="shared" ref="D170:AG170" si="71">IF(D169&gt;$G$5,"",IF(C170=EOMONTH(DATE($C167,$D167,1),0),"",IF(C170="","",C170+1)))</f>
        <v>#VALUE!</v>
      </c>
      <c r="E170" s="1482" t="e">
        <f t="shared" si="71"/>
        <v>#VALUE!</v>
      </c>
      <c r="F170" s="1482" t="e">
        <f t="shared" si="71"/>
        <v>#VALUE!</v>
      </c>
      <c r="G170" s="1482" t="e">
        <f t="shared" si="71"/>
        <v>#VALUE!</v>
      </c>
      <c r="H170" s="1482" t="e">
        <f t="shared" si="71"/>
        <v>#VALUE!</v>
      </c>
      <c r="I170" s="1482" t="e">
        <f t="shared" si="71"/>
        <v>#VALUE!</v>
      </c>
      <c r="J170" s="1482" t="e">
        <f t="shared" si="71"/>
        <v>#VALUE!</v>
      </c>
      <c r="K170" s="1482" t="e">
        <f t="shared" si="71"/>
        <v>#VALUE!</v>
      </c>
      <c r="L170" s="1482" t="e">
        <f t="shared" si="71"/>
        <v>#VALUE!</v>
      </c>
      <c r="M170" s="1482" t="e">
        <f t="shared" si="71"/>
        <v>#VALUE!</v>
      </c>
      <c r="N170" s="1482" t="e">
        <f t="shared" si="71"/>
        <v>#VALUE!</v>
      </c>
      <c r="O170" s="1482" t="e">
        <f t="shared" si="71"/>
        <v>#VALUE!</v>
      </c>
      <c r="P170" s="1482" t="e">
        <f t="shared" si="71"/>
        <v>#VALUE!</v>
      </c>
      <c r="Q170" s="1482" t="e">
        <f t="shared" si="71"/>
        <v>#VALUE!</v>
      </c>
      <c r="R170" s="1482" t="e">
        <f t="shared" si="71"/>
        <v>#VALUE!</v>
      </c>
      <c r="S170" s="1482" t="e">
        <f t="shared" si="71"/>
        <v>#VALUE!</v>
      </c>
      <c r="T170" s="1482" t="e">
        <f t="shared" si="71"/>
        <v>#VALUE!</v>
      </c>
      <c r="U170" s="1482" t="e">
        <f t="shared" si="71"/>
        <v>#VALUE!</v>
      </c>
      <c r="V170" s="1482" t="e">
        <f t="shared" si="71"/>
        <v>#VALUE!</v>
      </c>
      <c r="W170" s="1482" t="e">
        <f t="shared" si="71"/>
        <v>#VALUE!</v>
      </c>
      <c r="X170" s="1482" t="e">
        <f t="shared" si="71"/>
        <v>#VALUE!</v>
      </c>
      <c r="Y170" s="1482" t="e">
        <f t="shared" si="71"/>
        <v>#VALUE!</v>
      </c>
      <c r="Z170" s="1482" t="e">
        <f t="shared" si="71"/>
        <v>#VALUE!</v>
      </c>
      <c r="AA170" s="1482" t="e">
        <f t="shared" si="71"/>
        <v>#VALUE!</v>
      </c>
      <c r="AB170" s="1482" t="e">
        <f t="shared" si="71"/>
        <v>#VALUE!</v>
      </c>
      <c r="AC170" s="1482" t="e">
        <f t="shared" si="71"/>
        <v>#VALUE!</v>
      </c>
      <c r="AD170" s="1482" t="e">
        <f t="shared" si="71"/>
        <v>#VALUE!</v>
      </c>
      <c r="AE170" s="1482" t="e">
        <f t="shared" si="71"/>
        <v>#VALUE!</v>
      </c>
      <c r="AF170" s="1482" t="e">
        <f t="shared" si="71"/>
        <v>#VALUE!</v>
      </c>
      <c r="AG170" s="1482" t="e">
        <f t="shared" si="71"/>
        <v>#VALUE!</v>
      </c>
      <c r="AH170" s="1483" t="s">
        <v>2024</v>
      </c>
      <c r="AI170" s="1484">
        <f>+COUNTIFS(C171:AG171,"土",C172:AG172,"")+COUNTIFS(C171:AG171,"日",C172:AG172,"")</f>
        <v>0</v>
      </c>
    </row>
    <row r="171" spans="2:38" s="1486" customFormat="1">
      <c r="B171" s="1508" t="s">
        <v>846</v>
      </c>
      <c r="C171" s="1485" t="str">
        <f>IFERROR(TEXT(WEEKDAY(+C170),"aaa"),"")</f>
        <v/>
      </c>
      <c r="D171" s="1485" t="str">
        <f t="shared" ref="D171:AG171" si="72">IFERROR(TEXT(WEEKDAY(+D170),"aaa"),"")</f>
        <v/>
      </c>
      <c r="E171" s="1485" t="str">
        <f t="shared" si="72"/>
        <v/>
      </c>
      <c r="F171" s="1485" t="str">
        <f t="shared" si="72"/>
        <v/>
      </c>
      <c r="G171" s="1485" t="str">
        <f t="shared" si="72"/>
        <v/>
      </c>
      <c r="H171" s="1485" t="str">
        <f t="shared" si="72"/>
        <v/>
      </c>
      <c r="I171" s="1485" t="str">
        <f t="shared" si="72"/>
        <v/>
      </c>
      <c r="J171" s="1485" t="str">
        <f t="shared" si="72"/>
        <v/>
      </c>
      <c r="K171" s="1485" t="str">
        <f t="shared" si="72"/>
        <v/>
      </c>
      <c r="L171" s="1485" t="str">
        <f t="shared" si="72"/>
        <v/>
      </c>
      <c r="M171" s="1485" t="str">
        <f t="shared" si="72"/>
        <v/>
      </c>
      <c r="N171" s="1485" t="str">
        <f t="shared" si="72"/>
        <v/>
      </c>
      <c r="O171" s="1485" t="str">
        <f t="shared" si="72"/>
        <v/>
      </c>
      <c r="P171" s="1485" t="str">
        <f t="shared" si="72"/>
        <v/>
      </c>
      <c r="Q171" s="1485" t="str">
        <f t="shared" si="72"/>
        <v/>
      </c>
      <c r="R171" s="1485" t="str">
        <f t="shared" si="72"/>
        <v/>
      </c>
      <c r="S171" s="1485" t="str">
        <f t="shared" si="72"/>
        <v/>
      </c>
      <c r="T171" s="1485" t="str">
        <f t="shared" si="72"/>
        <v/>
      </c>
      <c r="U171" s="1485" t="str">
        <f t="shared" si="72"/>
        <v/>
      </c>
      <c r="V171" s="1485" t="str">
        <f t="shared" si="72"/>
        <v/>
      </c>
      <c r="W171" s="1485" t="str">
        <f t="shared" si="72"/>
        <v/>
      </c>
      <c r="X171" s="1485" t="str">
        <f t="shared" si="72"/>
        <v/>
      </c>
      <c r="Y171" s="1485" t="str">
        <f t="shared" si="72"/>
        <v/>
      </c>
      <c r="Z171" s="1485" t="str">
        <f t="shared" si="72"/>
        <v/>
      </c>
      <c r="AA171" s="1485" t="str">
        <f t="shared" si="72"/>
        <v/>
      </c>
      <c r="AB171" s="1485" t="str">
        <f t="shared" si="72"/>
        <v/>
      </c>
      <c r="AC171" s="1485" t="str">
        <f t="shared" si="72"/>
        <v/>
      </c>
      <c r="AD171" s="1485" t="str">
        <f t="shared" si="72"/>
        <v/>
      </c>
      <c r="AE171" s="1485" t="str">
        <f t="shared" si="72"/>
        <v/>
      </c>
      <c r="AF171" s="1485" t="str">
        <f t="shared" si="72"/>
        <v/>
      </c>
      <c r="AG171" s="1485" t="str">
        <f t="shared" si="72"/>
        <v/>
      </c>
      <c r="AH171" s="1483" t="s">
        <v>2025</v>
      </c>
      <c r="AI171" s="1484">
        <f>+COUNTIF(C172:AG172,"夏休")+COUNTIF(C172:AG172,"冬休")+COUNTIF(C172:AG172,"中止")</f>
        <v>0</v>
      </c>
      <c r="AL171" s="1509"/>
    </row>
    <row r="172" spans="2:38" s="1486" customFormat="1" ht="13.5" customHeight="1">
      <c r="B172" s="3454" t="s">
        <v>1994</v>
      </c>
      <c r="C172" s="3456"/>
      <c r="D172" s="3451"/>
      <c r="E172" s="3451"/>
      <c r="F172" s="3451"/>
      <c r="G172" s="3451"/>
      <c r="H172" s="3451"/>
      <c r="I172" s="3451"/>
      <c r="J172" s="3451"/>
      <c r="K172" s="3451"/>
      <c r="L172" s="3451"/>
      <c r="M172" s="3451"/>
      <c r="N172" s="3451"/>
      <c r="O172" s="3451"/>
      <c r="P172" s="3451"/>
      <c r="Q172" s="3451"/>
      <c r="R172" s="3451"/>
      <c r="S172" s="3451"/>
      <c r="T172" s="3451"/>
      <c r="U172" s="3451"/>
      <c r="V172" s="3451"/>
      <c r="W172" s="3451"/>
      <c r="X172" s="3451"/>
      <c r="Y172" s="3451"/>
      <c r="Z172" s="3451"/>
      <c r="AA172" s="3451"/>
      <c r="AB172" s="3451"/>
      <c r="AC172" s="3451"/>
      <c r="AD172" s="3451"/>
      <c r="AE172" s="3451"/>
      <c r="AF172" s="3451"/>
      <c r="AG172" s="3478"/>
      <c r="AH172" s="1487" t="s">
        <v>847</v>
      </c>
      <c r="AI172" s="1488">
        <f>COUNT(C170:AG170)-AI171</f>
        <v>0</v>
      </c>
      <c r="AL172" s="1509"/>
    </row>
    <row r="173" spans="2:38" s="1486" customFormat="1" ht="13.5" customHeight="1">
      <c r="B173" s="3455"/>
      <c r="C173" s="3456"/>
      <c r="D173" s="3451"/>
      <c r="E173" s="3451"/>
      <c r="F173" s="3451"/>
      <c r="G173" s="3451"/>
      <c r="H173" s="3451"/>
      <c r="I173" s="3451"/>
      <c r="J173" s="3451"/>
      <c r="K173" s="3451"/>
      <c r="L173" s="3451"/>
      <c r="M173" s="3451"/>
      <c r="N173" s="3451"/>
      <c r="O173" s="3451"/>
      <c r="P173" s="3451"/>
      <c r="Q173" s="3451"/>
      <c r="R173" s="3451"/>
      <c r="S173" s="3451"/>
      <c r="T173" s="3451"/>
      <c r="U173" s="3451"/>
      <c r="V173" s="3451"/>
      <c r="W173" s="3451"/>
      <c r="X173" s="3451"/>
      <c r="Y173" s="3451"/>
      <c r="Z173" s="3451"/>
      <c r="AA173" s="3451"/>
      <c r="AB173" s="3451"/>
      <c r="AC173" s="3451"/>
      <c r="AD173" s="3451"/>
      <c r="AE173" s="3451"/>
      <c r="AF173" s="3451"/>
      <c r="AG173" s="3478"/>
      <c r="AH173" s="1487" t="s">
        <v>848</v>
      </c>
      <c r="AI173" s="1488">
        <f>+COUNTIF(C174:AG175,"休")</f>
        <v>0</v>
      </c>
      <c r="AJ173" s="1489" t="e">
        <f>IF(AI174&gt;0.285,"",IF(AI173&lt;AI170,"←計画日数が足りません",""))</f>
        <v>#DIV/0!</v>
      </c>
      <c r="AL173" s="1509"/>
    </row>
    <row r="174" spans="2:38" s="1486" customFormat="1" ht="13.5" customHeight="1">
      <c r="B174" s="3479" t="s">
        <v>841</v>
      </c>
      <c r="C174" s="3477"/>
      <c r="D174" s="3477"/>
      <c r="E174" s="3477"/>
      <c r="F174" s="3477"/>
      <c r="G174" s="3477"/>
      <c r="H174" s="3477"/>
      <c r="I174" s="3477"/>
      <c r="J174" s="3477"/>
      <c r="K174" s="3477"/>
      <c r="L174" s="3477"/>
      <c r="M174" s="3477"/>
      <c r="N174" s="3477"/>
      <c r="O174" s="3477"/>
      <c r="P174" s="3477"/>
      <c r="Q174" s="3477"/>
      <c r="R174" s="3477"/>
      <c r="S174" s="3477"/>
      <c r="T174" s="3477"/>
      <c r="U174" s="3477"/>
      <c r="V174" s="3477"/>
      <c r="W174" s="3477"/>
      <c r="X174" s="3477"/>
      <c r="Y174" s="3477"/>
      <c r="Z174" s="3477"/>
      <c r="AA174" s="3477"/>
      <c r="AB174" s="3477"/>
      <c r="AC174" s="3477"/>
      <c r="AD174" s="3477"/>
      <c r="AE174" s="3477"/>
      <c r="AF174" s="3477"/>
      <c r="AG174" s="3483"/>
      <c r="AH174" s="1487" t="s">
        <v>849</v>
      </c>
      <c r="AI174" s="1490" t="e">
        <f>+AI173/AI172</f>
        <v>#DIV/0!</v>
      </c>
      <c r="AL174" s="1509"/>
    </row>
    <row r="175" spans="2:38" s="1486" customFormat="1">
      <c r="B175" s="3479"/>
      <c r="C175" s="3477"/>
      <c r="D175" s="3477"/>
      <c r="E175" s="3477"/>
      <c r="F175" s="3477"/>
      <c r="G175" s="3477"/>
      <c r="H175" s="3477"/>
      <c r="I175" s="3477"/>
      <c r="J175" s="3477"/>
      <c r="K175" s="3477"/>
      <c r="L175" s="3477"/>
      <c r="M175" s="3477"/>
      <c r="N175" s="3477"/>
      <c r="O175" s="3477"/>
      <c r="P175" s="3477"/>
      <c r="Q175" s="3477"/>
      <c r="R175" s="3477"/>
      <c r="S175" s="3477"/>
      <c r="T175" s="3477"/>
      <c r="U175" s="3477"/>
      <c r="V175" s="3477"/>
      <c r="W175" s="3477"/>
      <c r="X175" s="3477"/>
      <c r="Y175" s="3477"/>
      <c r="Z175" s="3477"/>
      <c r="AA175" s="3477"/>
      <c r="AB175" s="3477"/>
      <c r="AC175" s="3477"/>
      <c r="AD175" s="3477"/>
      <c r="AE175" s="3477"/>
      <c r="AF175" s="3477"/>
      <c r="AG175" s="3483"/>
      <c r="AH175" s="1487" t="s">
        <v>838</v>
      </c>
      <c r="AI175" s="1488">
        <f>+COUNTA(C176:AG177)</f>
        <v>0</v>
      </c>
      <c r="AL175" s="1509"/>
    </row>
    <row r="176" spans="2:38" s="1486" customFormat="1">
      <c r="B176" s="3484" t="s">
        <v>843</v>
      </c>
      <c r="C176" s="3481"/>
      <c r="D176" s="3481"/>
      <c r="E176" s="3481"/>
      <c r="F176" s="3481"/>
      <c r="G176" s="3481"/>
      <c r="H176" s="3481"/>
      <c r="I176" s="3481"/>
      <c r="J176" s="3481"/>
      <c r="K176" s="3481"/>
      <c r="L176" s="3481"/>
      <c r="M176" s="3481"/>
      <c r="N176" s="3481"/>
      <c r="O176" s="3481"/>
      <c r="P176" s="3481"/>
      <c r="Q176" s="3481"/>
      <c r="R176" s="3481"/>
      <c r="S176" s="3481"/>
      <c r="T176" s="3481"/>
      <c r="U176" s="3481"/>
      <c r="V176" s="3481"/>
      <c r="W176" s="3481"/>
      <c r="X176" s="3481"/>
      <c r="Y176" s="3481"/>
      <c r="Z176" s="3481"/>
      <c r="AA176" s="3481"/>
      <c r="AB176" s="3481"/>
      <c r="AC176" s="3481"/>
      <c r="AD176" s="3481"/>
      <c r="AE176" s="3481"/>
      <c r="AF176" s="3481"/>
      <c r="AG176" s="3488"/>
      <c r="AH176" s="1491" t="s">
        <v>850</v>
      </c>
      <c r="AI176" s="1492" t="e">
        <f>+AI175/AI172</f>
        <v>#DIV/0!</v>
      </c>
      <c r="AL176" s="1474">
        <f>+COUNTIF(C174:AG175,"休")</f>
        <v>0</v>
      </c>
    </row>
    <row r="177" spans="2:38" s="1486" customFormat="1">
      <c r="B177" s="3485"/>
      <c r="C177" s="3482"/>
      <c r="D177" s="3482"/>
      <c r="E177" s="3482"/>
      <c r="F177" s="3482"/>
      <c r="G177" s="3482"/>
      <c r="H177" s="3482"/>
      <c r="I177" s="3482"/>
      <c r="J177" s="3482"/>
      <c r="K177" s="3482"/>
      <c r="L177" s="3482"/>
      <c r="M177" s="3482"/>
      <c r="N177" s="3482"/>
      <c r="O177" s="3482"/>
      <c r="P177" s="3482"/>
      <c r="Q177" s="3482"/>
      <c r="R177" s="3482"/>
      <c r="S177" s="3482"/>
      <c r="T177" s="3482"/>
      <c r="U177" s="3482"/>
      <c r="V177" s="3482"/>
      <c r="W177" s="3482"/>
      <c r="X177" s="3482"/>
      <c r="Y177" s="3482"/>
      <c r="Z177" s="3482"/>
      <c r="AA177" s="3482"/>
      <c r="AB177" s="3482"/>
      <c r="AC177" s="3482"/>
      <c r="AD177" s="3482"/>
      <c r="AE177" s="3482"/>
      <c r="AF177" s="3482"/>
      <c r="AG177" s="3489"/>
      <c r="AH177" s="1493" t="s">
        <v>1998</v>
      </c>
      <c r="AI177" s="1494" t="str">
        <f>IF(7&gt;AI172,"対象外",IF(AI175&gt;=AI170,"OK","NG"))</f>
        <v>対象外</v>
      </c>
      <c r="AJ177" s="1489" t="str">
        <f>IF(AI177="対象外","←７日間に満たない期間は達成判定の対象外",IF(AI177="NG","←月単位未達成","←月単位達成"))</f>
        <v>←７日間に満たない期間は達成判定の対象外</v>
      </c>
      <c r="AL177" s="1495" t="str">
        <f>IF(7&gt;AI172,"対象外",IF(AL176&gt;=AI170,"OK","NG"))</f>
        <v>対象外</v>
      </c>
    </row>
    <row r="178" spans="2:38" hidden="1">
      <c r="B178" s="1496" t="s">
        <v>2165</v>
      </c>
      <c r="C178" s="1497" t="e">
        <f t="shared" ref="C178:AG178" si="73">IF(AND(DAY(C170)&gt;=22,DAY(C170)&lt;=28,C171="土"),1,0)</f>
        <v>#VALUE!</v>
      </c>
      <c r="D178" s="1497" t="e">
        <f t="shared" si="73"/>
        <v>#VALUE!</v>
      </c>
      <c r="E178" s="1497" t="e">
        <f t="shared" si="73"/>
        <v>#VALUE!</v>
      </c>
      <c r="F178" s="1497" t="e">
        <f t="shared" si="73"/>
        <v>#VALUE!</v>
      </c>
      <c r="G178" s="1497" t="e">
        <f t="shared" si="73"/>
        <v>#VALUE!</v>
      </c>
      <c r="H178" s="1497" t="e">
        <f t="shared" si="73"/>
        <v>#VALUE!</v>
      </c>
      <c r="I178" s="1497" t="e">
        <f t="shared" si="73"/>
        <v>#VALUE!</v>
      </c>
      <c r="J178" s="1497" t="e">
        <f t="shared" si="73"/>
        <v>#VALUE!</v>
      </c>
      <c r="K178" s="1497" t="e">
        <f t="shared" si="73"/>
        <v>#VALUE!</v>
      </c>
      <c r="L178" s="1497" t="e">
        <f t="shared" si="73"/>
        <v>#VALUE!</v>
      </c>
      <c r="M178" s="1497" t="e">
        <f t="shared" si="73"/>
        <v>#VALUE!</v>
      </c>
      <c r="N178" s="1497" t="e">
        <f t="shared" si="73"/>
        <v>#VALUE!</v>
      </c>
      <c r="O178" s="1497" t="e">
        <f t="shared" si="73"/>
        <v>#VALUE!</v>
      </c>
      <c r="P178" s="1497" t="e">
        <f t="shared" si="73"/>
        <v>#VALUE!</v>
      </c>
      <c r="Q178" s="1497" t="e">
        <f t="shared" si="73"/>
        <v>#VALUE!</v>
      </c>
      <c r="R178" s="1497" t="e">
        <f t="shared" si="73"/>
        <v>#VALUE!</v>
      </c>
      <c r="S178" s="1497" t="e">
        <f t="shared" si="73"/>
        <v>#VALUE!</v>
      </c>
      <c r="T178" s="1497" t="e">
        <f t="shared" si="73"/>
        <v>#VALUE!</v>
      </c>
      <c r="U178" s="1497" t="e">
        <f t="shared" si="73"/>
        <v>#VALUE!</v>
      </c>
      <c r="V178" s="1497" t="e">
        <f t="shared" si="73"/>
        <v>#VALUE!</v>
      </c>
      <c r="W178" s="1497" t="e">
        <f t="shared" si="73"/>
        <v>#VALUE!</v>
      </c>
      <c r="X178" s="1497" t="e">
        <f t="shared" si="73"/>
        <v>#VALUE!</v>
      </c>
      <c r="Y178" s="1497" t="e">
        <f t="shared" si="73"/>
        <v>#VALUE!</v>
      </c>
      <c r="Z178" s="1497" t="e">
        <f t="shared" si="73"/>
        <v>#VALUE!</v>
      </c>
      <c r="AA178" s="1497" t="e">
        <f t="shared" si="73"/>
        <v>#VALUE!</v>
      </c>
      <c r="AB178" s="1497" t="e">
        <f t="shared" si="73"/>
        <v>#VALUE!</v>
      </c>
      <c r="AC178" s="1497" t="e">
        <f t="shared" si="73"/>
        <v>#VALUE!</v>
      </c>
      <c r="AD178" s="1497" t="e">
        <f t="shared" si="73"/>
        <v>#VALUE!</v>
      </c>
      <c r="AE178" s="1497" t="e">
        <f t="shared" si="73"/>
        <v>#VALUE!</v>
      </c>
      <c r="AF178" s="1497" t="e">
        <f t="shared" si="73"/>
        <v>#VALUE!</v>
      </c>
      <c r="AG178" s="1497" t="e">
        <f t="shared" si="73"/>
        <v>#VALUE!</v>
      </c>
      <c r="AH178" s="1498" t="s">
        <v>2026</v>
      </c>
      <c r="AI178" s="1499">
        <f>_xlfn.AGGREGATE(9,6,C178:AG178)</f>
        <v>0</v>
      </c>
      <c r="AJ178" s="1489"/>
    </row>
    <row r="179" spans="2:38" hidden="1">
      <c r="B179" s="1496" t="s">
        <v>2166</v>
      </c>
      <c r="C179" s="1500" t="e">
        <f t="shared" ref="C179:AG179" si="74">IF(AND(DAY(C170)&gt;=22,DAY(C170)&lt;=28,C171="土",OR(C176="休",C176="雨")),1,0)</f>
        <v>#VALUE!</v>
      </c>
      <c r="D179" s="1500" t="e">
        <f t="shared" si="74"/>
        <v>#VALUE!</v>
      </c>
      <c r="E179" s="1500" t="e">
        <f t="shared" si="74"/>
        <v>#VALUE!</v>
      </c>
      <c r="F179" s="1500" t="e">
        <f t="shared" si="74"/>
        <v>#VALUE!</v>
      </c>
      <c r="G179" s="1500" t="e">
        <f t="shared" si="74"/>
        <v>#VALUE!</v>
      </c>
      <c r="H179" s="1500" t="e">
        <f t="shared" si="74"/>
        <v>#VALUE!</v>
      </c>
      <c r="I179" s="1500" t="e">
        <f t="shared" si="74"/>
        <v>#VALUE!</v>
      </c>
      <c r="J179" s="1500" t="e">
        <f t="shared" si="74"/>
        <v>#VALUE!</v>
      </c>
      <c r="K179" s="1500" t="e">
        <f t="shared" si="74"/>
        <v>#VALUE!</v>
      </c>
      <c r="L179" s="1500" t="e">
        <f t="shared" si="74"/>
        <v>#VALUE!</v>
      </c>
      <c r="M179" s="1500" t="e">
        <f t="shared" si="74"/>
        <v>#VALUE!</v>
      </c>
      <c r="N179" s="1500" t="e">
        <f t="shared" si="74"/>
        <v>#VALUE!</v>
      </c>
      <c r="O179" s="1500" t="e">
        <f t="shared" si="74"/>
        <v>#VALUE!</v>
      </c>
      <c r="P179" s="1500" t="e">
        <f t="shared" si="74"/>
        <v>#VALUE!</v>
      </c>
      <c r="Q179" s="1500" t="e">
        <f t="shared" si="74"/>
        <v>#VALUE!</v>
      </c>
      <c r="R179" s="1500" t="e">
        <f t="shared" si="74"/>
        <v>#VALUE!</v>
      </c>
      <c r="S179" s="1500" t="e">
        <f t="shared" si="74"/>
        <v>#VALUE!</v>
      </c>
      <c r="T179" s="1500" t="e">
        <f t="shared" si="74"/>
        <v>#VALUE!</v>
      </c>
      <c r="U179" s="1500" t="e">
        <f t="shared" si="74"/>
        <v>#VALUE!</v>
      </c>
      <c r="V179" s="1500" t="e">
        <f t="shared" si="74"/>
        <v>#VALUE!</v>
      </c>
      <c r="W179" s="1500" t="e">
        <f t="shared" si="74"/>
        <v>#VALUE!</v>
      </c>
      <c r="X179" s="1500" t="e">
        <f t="shared" si="74"/>
        <v>#VALUE!</v>
      </c>
      <c r="Y179" s="1500" t="e">
        <f t="shared" si="74"/>
        <v>#VALUE!</v>
      </c>
      <c r="Z179" s="1500" t="e">
        <f t="shared" si="74"/>
        <v>#VALUE!</v>
      </c>
      <c r="AA179" s="1500" t="e">
        <f t="shared" si="74"/>
        <v>#VALUE!</v>
      </c>
      <c r="AB179" s="1500" t="e">
        <f t="shared" si="74"/>
        <v>#VALUE!</v>
      </c>
      <c r="AC179" s="1500" t="e">
        <f t="shared" si="74"/>
        <v>#VALUE!</v>
      </c>
      <c r="AD179" s="1500" t="e">
        <f t="shared" si="74"/>
        <v>#VALUE!</v>
      </c>
      <c r="AE179" s="1500" t="e">
        <f t="shared" si="74"/>
        <v>#VALUE!</v>
      </c>
      <c r="AF179" s="1500" t="e">
        <f t="shared" si="74"/>
        <v>#VALUE!</v>
      </c>
      <c r="AG179" s="1500" t="e">
        <f t="shared" si="74"/>
        <v>#VALUE!</v>
      </c>
      <c r="AH179" s="1501" t="s">
        <v>2027</v>
      </c>
      <c r="AI179" s="1499">
        <f>_xlfn.AGGREGATE(9,6,C179:AG179)</f>
        <v>0</v>
      </c>
      <c r="AJ179" s="1489"/>
    </row>
    <row r="180" spans="2:38" hidden="1">
      <c r="B180" s="1496" t="s">
        <v>2167</v>
      </c>
      <c r="C180" s="1497" t="e">
        <f>IF(AND(DAY(C170)&gt;=8,DAY(C170)&lt;=14,C171="土"),1,0)</f>
        <v>#VALUE!</v>
      </c>
      <c r="D180" s="1497" t="e">
        <f>IF(AND(DAY(D170)&gt;=8,DAY(D170)&lt;=14,D171="土"),1,0)</f>
        <v>#VALUE!</v>
      </c>
      <c r="E180" s="1497" t="e">
        <f t="shared" ref="E180:AG180" si="75">IF(AND(DAY(E170)&gt;=8,DAY(E170)&lt;=14,E171="土"),1,0)</f>
        <v>#VALUE!</v>
      </c>
      <c r="F180" s="1497" t="e">
        <f t="shared" si="75"/>
        <v>#VALUE!</v>
      </c>
      <c r="G180" s="1497" t="e">
        <f t="shared" si="75"/>
        <v>#VALUE!</v>
      </c>
      <c r="H180" s="1497" t="e">
        <f t="shared" si="75"/>
        <v>#VALUE!</v>
      </c>
      <c r="I180" s="1497" t="e">
        <f t="shared" si="75"/>
        <v>#VALUE!</v>
      </c>
      <c r="J180" s="1497" t="e">
        <f t="shared" si="75"/>
        <v>#VALUE!</v>
      </c>
      <c r="K180" s="1497" t="e">
        <f t="shared" si="75"/>
        <v>#VALUE!</v>
      </c>
      <c r="L180" s="1497" t="e">
        <f t="shared" si="75"/>
        <v>#VALUE!</v>
      </c>
      <c r="M180" s="1497" t="e">
        <f t="shared" si="75"/>
        <v>#VALUE!</v>
      </c>
      <c r="N180" s="1497" t="e">
        <f t="shared" si="75"/>
        <v>#VALUE!</v>
      </c>
      <c r="O180" s="1497" t="e">
        <f t="shared" si="75"/>
        <v>#VALUE!</v>
      </c>
      <c r="P180" s="1497" t="e">
        <f t="shared" si="75"/>
        <v>#VALUE!</v>
      </c>
      <c r="Q180" s="1497" t="e">
        <f t="shared" si="75"/>
        <v>#VALUE!</v>
      </c>
      <c r="R180" s="1497" t="e">
        <f t="shared" si="75"/>
        <v>#VALUE!</v>
      </c>
      <c r="S180" s="1497" t="e">
        <f t="shared" si="75"/>
        <v>#VALUE!</v>
      </c>
      <c r="T180" s="1497" t="e">
        <f t="shared" si="75"/>
        <v>#VALUE!</v>
      </c>
      <c r="U180" s="1497" t="e">
        <f t="shared" si="75"/>
        <v>#VALUE!</v>
      </c>
      <c r="V180" s="1497" t="e">
        <f t="shared" si="75"/>
        <v>#VALUE!</v>
      </c>
      <c r="W180" s="1497" t="e">
        <f t="shared" si="75"/>
        <v>#VALUE!</v>
      </c>
      <c r="X180" s="1497" t="e">
        <f t="shared" si="75"/>
        <v>#VALUE!</v>
      </c>
      <c r="Y180" s="1497" t="e">
        <f t="shared" si="75"/>
        <v>#VALUE!</v>
      </c>
      <c r="Z180" s="1497" t="e">
        <f t="shared" si="75"/>
        <v>#VALUE!</v>
      </c>
      <c r="AA180" s="1497" t="e">
        <f t="shared" si="75"/>
        <v>#VALUE!</v>
      </c>
      <c r="AB180" s="1497" t="e">
        <f t="shared" si="75"/>
        <v>#VALUE!</v>
      </c>
      <c r="AC180" s="1497" t="e">
        <f t="shared" si="75"/>
        <v>#VALUE!</v>
      </c>
      <c r="AD180" s="1497" t="e">
        <f t="shared" si="75"/>
        <v>#VALUE!</v>
      </c>
      <c r="AE180" s="1497" t="e">
        <f t="shared" si="75"/>
        <v>#VALUE!</v>
      </c>
      <c r="AF180" s="1497" t="e">
        <f t="shared" si="75"/>
        <v>#VALUE!</v>
      </c>
      <c r="AG180" s="1497" t="e">
        <f t="shared" si="75"/>
        <v>#VALUE!</v>
      </c>
      <c r="AH180" s="1498" t="s">
        <v>2026</v>
      </c>
      <c r="AI180" s="1499">
        <f>_xlfn.AGGREGATE(9,6,C180:AG180)</f>
        <v>0</v>
      </c>
      <c r="AJ180" s="1489"/>
    </row>
    <row r="181" spans="2:38" hidden="1">
      <c r="B181" s="1496" t="s">
        <v>2168</v>
      </c>
      <c r="C181" s="1500" t="e">
        <f>IF(AND(DAY(C170)&gt;=8,DAY(C170)&lt;=14,C171="土",OR(C176="休",C176="雨")),1,0)</f>
        <v>#VALUE!</v>
      </c>
      <c r="D181" s="1500" t="e">
        <f>IF(AND(DAY(D170)&gt;=8,DAY(D170)&lt;=14,D171="土",OR(D176="休",D176="雨")),1,0)</f>
        <v>#VALUE!</v>
      </c>
      <c r="E181" s="1500" t="e">
        <f t="shared" ref="E181:AG181" si="76">IF(AND(DAY(E170)&gt;=8,DAY(E170)&lt;=14,E171="土",OR(E176="休",E176="雨")),1,0)</f>
        <v>#VALUE!</v>
      </c>
      <c r="F181" s="1500" t="e">
        <f t="shared" si="76"/>
        <v>#VALUE!</v>
      </c>
      <c r="G181" s="1500" t="e">
        <f t="shared" si="76"/>
        <v>#VALUE!</v>
      </c>
      <c r="H181" s="1500" t="e">
        <f t="shared" si="76"/>
        <v>#VALUE!</v>
      </c>
      <c r="I181" s="1500" t="e">
        <f t="shared" si="76"/>
        <v>#VALUE!</v>
      </c>
      <c r="J181" s="1500" t="e">
        <f t="shared" si="76"/>
        <v>#VALUE!</v>
      </c>
      <c r="K181" s="1500" t="e">
        <f t="shared" si="76"/>
        <v>#VALUE!</v>
      </c>
      <c r="L181" s="1500" t="e">
        <f t="shared" si="76"/>
        <v>#VALUE!</v>
      </c>
      <c r="M181" s="1500" t="e">
        <f t="shared" si="76"/>
        <v>#VALUE!</v>
      </c>
      <c r="N181" s="1500" t="e">
        <f t="shared" si="76"/>
        <v>#VALUE!</v>
      </c>
      <c r="O181" s="1500" t="e">
        <f t="shared" si="76"/>
        <v>#VALUE!</v>
      </c>
      <c r="P181" s="1500" t="e">
        <f t="shared" si="76"/>
        <v>#VALUE!</v>
      </c>
      <c r="Q181" s="1500" t="e">
        <f t="shared" si="76"/>
        <v>#VALUE!</v>
      </c>
      <c r="R181" s="1500" t="e">
        <f t="shared" si="76"/>
        <v>#VALUE!</v>
      </c>
      <c r="S181" s="1500" t="e">
        <f t="shared" si="76"/>
        <v>#VALUE!</v>
      </c>
      <c r="T181" s="1500" t="e">
        <f t="shared" si="76"/>
        <v>#VALUE!</v>
      </c>
      <c r="U181" s="1500" t="e">
        <f t="shared" si="76"/>
        <v>#VALUE!</v>
      </c>
      <c r="V181" s="1500" t="e">
        <f t="shared" si="76"/>
        <v>#VALUE!</v>
      </c>
      <c r="W181" s="1500" t="e">
        <f t="shared" si="76"/>
        <v>#VALUE!</v>
      </c>
      <c r="X181" s="1500" t="e">
        <f t="shared" si="76"/>
        <v>#VALUE!</v>
      </c>
      <c r="Y181" s="1500" t="e">
        <f t="shared" si="76"/>
        <v>#VALUE!</v>
      </c>
      <c r="Z181" s="1500" t="e">
        <f t="shared" si="76"/>
        <v>#VALUE!</v>
      </c>
      <c r="AA181" s="1500" t="e">
        <f t="shared" si="76"/>
        <v>#VALUE!</v>
      </c>
      <c r="AB181" s="1500" t="e">
        <f t="shared" si="76"/>
        <v>#VALUE!</v>
      </c>
      <c r="AC181" s="1500" t="e">
        <f t="shared" si="76"/>
        <v>#VALUE!</v>
      </c>
      <c r="AD181" s="1500" t="e">
        <f t="shared" si="76"/>
        <v>#VALUE!</v>
      </c>
      <c r="AE181" s="1500" t="e">
        <f t="shared" si="76"/>
        <v>#VALUE!</v>
      </c>
      <c r="AF181" s="1500" t="e">
        <f t="shared" si="76"/>
        <v>#VALUE!</v>
      </c>
      <c r="AG181" s="1500" t="e">
        <f t="shared" si="76"/>
        <v>#VALUE!</v>
      </c>
      <c r="AH181" s="1501" t="s">
        <v>2027</v>
      </c>
      <c r="AI181" s="1499">
        <f>_xlfn.AGGREGATE(9,6,C181:AG181)</f>
        <v>0</v>
      </c>
      <c r="AJ181" s="1489"/>
    </row>
    <row r="182" spans="2:38" s="1486" customFormat="1">
      <c r="B182" s="1510"/>
      <c r="C182" s="1510"/>
      <c r="D182" s="1510"/>
      <c r="E182" s="1510"/>
      <c r="F182" s="1497"/>
      <c r="G182" s="1510"/>
      <c r="H182" s="1510"/>
      <c r="I182" s="1510"/>
      <c r="J182" s="1510"/>
      <c r="K182" s="1510"/>
      <c r="L182" s="1510"/>
      <c r="M182" s="1510"/>
      <c r="N182" s="1510"/>
      <c r="O182" s="1510"/>
      <c r="P182" s="1510"/>
      <c r="Q182" s="1510"/>
      <c r="R182" s="1510"/>
      <c r="S182" s="1510"/>
      <c r="T182" s="1510"/>
      <c r="U182" s="1510"/>
      <c r="V182" s="1510"/>
      <c r="W182" s="1510"/>
      <c r="X182" s="1510"/>
      <c r="Y182" s="1510"/>
      <c r="Z182" s="1510"/>
      <c r="AA182" s="1510"/>
      <c r="AB182" s="1510"/>
      <c r="AC182" s="1510"/>
      <c r="AD182" s="1510"/>
      <c r="AE182" s="1510"/>
      <c r="AF182" s="1510"/>
      <c r="AG182" s="1510"/>
      <c r="AI182" s="1510"/>
      <c r="AL182" s="1509"/>
    </row>
    <row r="183" spans="2:38" hidden="1">
      <c r="C183" s="1453" t="e">
        <f>YEAR(C186)</f>
        <v>#VALUE!</v>
      </c>
      <c r="D183" s="1453" t="e">
        <f>MONTH(C186)</f>
        <v>#VALUE!</v>
      </c>
    </row>
    <row r="184" spans="2:38">
      <c r="B184" s="1458" t="s">
        <v>1986</v>
      </c>
      <c r="C184" s="3490" t="e">
        <f>C186</f>
        <v>#VALUE!</v>
      </c>
      <c r="D184" s="3452"/>
      <c r="E184" s="3452"/>
      <c r="F184" s="3452"/>
      <c r="G184" s="3452"/>
      <c r="H184" s="3452"/>
      <c r="I184" s="3452"/>
      <c r="J184" s="3452"/>
      <c r="K184" s="3452"/>
      <c r="L184" s="3452"/>
      <c r="M184" s="3452"/>
      <c r="N184" s="3452"/>
      <c r="O184" s="3452"/>
      <c r="P184" s="3452"/>
      <c r="Q184" s="3452"/>
      <c r="R184" s="3452"/>
      <c r="S184" s="3452"/>
      <c r="T184" s="3452"/>
      <c r="U184" s="3452"/>
      <c r="V184" s="3452"/>
      <c r="W184" s="3452"/>
      <c r="X184" s="3452"/>
      <c r="Y184" s="3452"/>
      <c r="Z184" s="3452"/>
      <c r="AA184" s="3452"/>
      <c r="AB184" s="3452"/>
      <c r="AC184" s="3452"/>
      <c r="AD184" s="3452"/>
      <c r="AE184" s="3452"/>
      <c r="AF184" s="3452"/>
      <c r="AG184" s="3452"/>
      <c r="AH184" s="3452"/>
      <c r="AI184" s="3453"/>
    </row>
    <row r="185" spans="2:38" hidden="1">
      <c r="B185" s="1503"/>
      <c r="C185" s="1482" t="e">
        <f>DATE($C183,$D183,1)</f>
        <v>#VALUE!</v>
      </c>
      <c r="D185" s="1482" t="e">
        <f t="shared" ref="D185:AG185" si="77">C185+1</f>
        <v>#VALUE!</v>
      </c>
      <c r="E185" s="1482" t="e">
        <f t="shared" si="77"/>
        <v>#VALUE!</v>
      </c>
      <c r="F185" s="1482" t="e">
        <f t="shared" si="77"/>
        <v>#VALUE!</v>
      </c>
      <c r="G185" s="1482" t="e">
        <f t="shared" si="77"/>
        <v>#VALUE!</v>
      </c>
      <c r="H185" s="1482" t="e">
        <f t="shared" si="77"/>
        <v>#VALUE!</v>
      </c>
      <c r="I185" s="1482" t="e">
        <f t="shared" si="77"/>
        <v>#VALUE!</v>
      </c>
      <c r="J185" s="1482" t="e">
        <f t="shared" si="77"/>
        <v>#VALUE!</v>
      </c>
      <c r="K185" s="1482" t="e">
        <f t="shared" si="77"/>
        <v>#VALUE!</v>
      </c>
      <c r="L185" s="1482" t="e">
        <f t="shared" si="77"/>
        <v>#VALUE!</v>
      </c>
      <c r="M185" s="1482" t="e">
        <f t="shared" si="77"/>
        <v>#VALUE!</v>
      </c>
      <c r="N185" s="1482" t="e">
        <f t="shared" si="77"/>
        <v>#VALUE!</v>
      </c>
      <c r="O185" s="1482" t="e">
        <f t="shared" si="77"/>
        <v>#VALUE!</v>
      </c>
      <c r="P185" s="1482" t="e">
        <f t="shared" si="77"/>
        <v>#VALUE!</v>
      </c>
      <c r="Q185" s="1482" t="e">
        <f t="shared" si="77"/>
        <v>#VALUE!</v>
      </c>
      <c r="R185" s="1482" t="e">
        <f t="shared" si="77"/>
        <v>#VALUE!</v>
      </c>
      <c r="S185" s="1482" t="e">
        <f t="shared" si="77"/>
        <v>#VALUE!</v>
      </c>
      <c r="T185" s="1482" t="e">
        <f t="shared" si="77"/>
        <v>#VALUE!</v>
      </c>
      <c r="U185" s="1482" t="e">
        <f t="shared" si="77"/>
        <v>#VALUE!</v>
      </c>
      <c r="V185" s="1482" t="e">
        <f t="shared" si="77"/>
        <v>#VALUE!</v>
      </c>
      <c r="W185" s="1482" t="e">
        <f t="shared" si="77"/>
        <v>#VALUE!</v>
      </c>
      <c r="X185" s="1482" t="e">
        <f t="shared" si="77"/>
        <v>#VALUE!</v>
      </c>
      <c r="Y185" s="1482" t="e">
        <f t="shared" si="77"/>
        <v>#VALUE!</v>
      </c>
      <c r="Z185" s="1482" t="e">
        <f t="shared" si="77"/>
        <v>#VALUE!</v>
      </c>
      <c r="AA185" s="1482" t="e">
        <f t="shared" si="77"/>
        <v>#VALUE!</v>
      </c>
      <c r="AB185" s="1482" t="e">
        <f t="shared" si="77"/>
        <v>#VALUE!</v>
      </c>
      <c r="AC185" s="1482" t="e">
        <f t="shared" si="77"/>
        <v>#VALUE!</v>
      </c>
      <c r="AD185" s="1482" t="e">
        <f t="shared" si="77"/>
        <v>#VALUE!</v>
      </c>
      <c r="AE185" s="1482" t="e">
        <f t="shared" si="77"/>
        <v>#VALUE!</v>
      </c>
      <c r="AF185" s="1482" t="e">
        <f t="shared" si="77"/>
        <v>#VALUE!</v>
      </c>
      <c r="AG185" s="1482" t="e">
        <f t="shared" si="77"/>
        <v>#VALUE!</v>
      </c>
      <c r="AH185" s="1504"/>
      <c r="AI185" s="1505"/>
    </row>
    <row r="186" spans="2:38">
      <c r="B186" s="1506" t="s">
        <v>1990</v>
      </c>
      <c r="C186" s="1507" t="e">
        <f>IF(EDATE(C169,1)&gt;$G$5,"",EDATE(C169,1))</f>
        <v>#VALUE!</v>
      </c>
      <c r="D186" s="1482" t="e">
        <f t="shared" ref="D186:AG186" si="78">IF(D185&gt;$G$5,"",IF(C186=EOMONTH(DATE($C183,$D183,1),0),"",IF(C186="","",C186+1)))</f>
        <v>#VALUE!</v>
      </c>
      <c r="E186" s="1482" t="e">
        <f t="shared" si="78"/>
        <v>#VALUE!</v>
      </c>
      <c r="F186" s="1482" t="e">
        <f t="shared" si="78"/>
        <v>#VALUE!</v>
      </c>
      <c r="G186" s="1482" t="e">
        <f t="shared" si="78"/>
        <v>#VALUE!</v>
      </c>
      <c r="H186" s="1482" t="e">
        <f t="shared" si="78"/>
        <v>#VALUE!</v>
      </c>
      <c r="I186" s="1482" t="e">
        <f t="shared" si="78"/>
        <v>#VALUE!</v>
      </c>
      <c r="J186" s="1482" t="e">
        <f t="shared" si="78"/>
        <v>#VALUE!</v>
      </c>
      <c r="K186" s="1482" t="e">
        <f t="shared" si="78"/>
        <v>#VALUE!</v>
      </c>
      <c r="L186" s="1482" t="e">
        <f t="shared" si="78"/>
        <v>#VALUE!</v>
      </c>
      <c r="M186" s="1482" t="e">
        <f t="shared" si="78"/>
        <v>#VALUE!</v>
      </c>
      <c r="N186" s="1482" t="e">
        <f t="shared" si="78"/>
        <v>#VALUE!</v>
      </c>
      <c r="O186" s="1482" t="e">
        <f t="shared" si="78"/>
        <v>#VALUE!</v>
      </c>
      <c r="P186" s="1482" t="e">
        <f t="shared" si="78"/>
        <v>#VALUE!</v>
      </c>
      <c r="Q186" s="1482" t="e">
        <f t="shared" si="78"/>
        <v>#VALUE!</v>
      </c>
      <c r="R186" s="1482" t="e">
        <f t="shared" si="78"/>
        <v>#VALUE!</v>
      </c>
      <c r="S186" s="1482" t="e">
        <f t="shared" si="78"/>
        <v>#VALUE!</v>
      </c>
      <c r="T186" s="1482" t="e">
        <f t="shared" si="78"/>
        <v>#VALUE!</v>
      </c>
      <c r="U186" s="1482" t="e">
        <f t="shared" si="78"/>
        <v>#VALUE!</v>
      </c>
      <c r="V186" s="1482" t="e">
        <f t="shared" si="78"/>
        <v>#VALUE!</v>
      </c>
      <c r="W186" s="1482" t="e">
        <f t="shared" si="78"/>
        <v>#VALUE!</v>
      </c>
      <c r="X186" s="1482" t="e">
        <f t="shared" si="78"/>
        <v>#VALUE!</v>
      </c>
      <c r="Y186" s="1482" t="e">
        <f t="shared" si="78"/>
        <v>#VALUE!</v>
      </c>
      <c r="Z186" s="1482" t="e">
        <f t="shared" si="78"/>
        <v>#VALUE!</v>
      </c>
      <c r="AA186" s="1482" t="e">
        <f t="shared" si="78"/>
        <v>#VALUE!</v>
      </c>
      <c r="AB186" s="1482" t="e">
        <f t="shared" si="78"/>
        <v>#VALUE!</v>
      </c>
      <c r="AC186" s="1482" t="e">
        <f t="shared" si="78"/>
        <v>#VALUE!</v>
      </c>
      <c r="AD186" s="1482" t="e">
        <f t="shared" si="78"/>
        <v>#VALUE!</v>
      </c>
      <c r="AE186" s="1482" t="e">
        <f t="shared" si="78"/>
        <v>#VALUE!</v>
      </c>
      <c r="AF186" s="1482" t="e">
        <f t="shared" si="78"/>
        <v>#VALUE!</v>
      </c>
      <c r="AG186" s="1482" t="e">
        <f t="shared" si="78"/>
        <v>#VALUE!</v>
      </c>
      <c r="AH186" s="1483" t="s">
        <v>2024</v>
      </c>
      <c r="AI186" s="1484">
        <f>+COUNTIFS(C187:AG187,"土",C188:AG188,"")+COUNTIFS(C187:AG187,"日",C188:AG188,"")</f>
        <v>0</v>
      </c>
    </row>
    <row r="187" spans="2:38" s="1486" customFormat="1">
      <c r="B187" s="1508" t="s">
        <v>846</v>
      </c>
      <c r="C187" s="1485" t="str">
        <f>IFERROR(TEXT(WEEKDAY(+C186),"aaa"),"")</f>
        <v/>
      </c>
      <c r="D187" s="1485" t="str">
        <f t="shared" ref="D187:AG187" si="79">IFERROR(TEXT(WEEKDAY(+D186),"aaa"),"")</f>
        <v/>
      </c>
      <c r="E187" s="1485" t="str">
        <f t="shared" si="79"/>
        <v/>
      </c>
      <c r="F187" s="1485" t="str">
        <f t="shared" si="79"/>
        <v/>
      </c>
      <c r="G187" s="1485" t="str">
        <f t="shared" si="79"/>
        <v/>
      </c>
      <c r="H187" s="1485" t="str">
        <f t="shared" si="79"/>
        <v/>
      </c>
      <c r="I187" s="1485" t="str">
        <f t="shared" si="79"/>
        <v/>
      </c>
      <c r="J187" s="1485" t="str">
        <f t="shared" si="79"/>
        <v/>
      </c>
      <c r="K187" s="1485" t="str">
        <f t="shared" si="79"/>
        <v/>
      </c>
      <c r="L187" s="1485" t="str">
        <f t="shared" si="79"/>
        <v/>
      </c>
      <c r="M187" s="1485" t="str">
        <f t="shared" si="79"/>
        <v/>
      </c>
      <c r="N187" s="1485" t="str">
        <f t="shared" si="79"/>
        <v/>
      </c>
      <c r="O187" s="1485" t="str">
        <f t="shared" si="79"/>
        <v/>
      </c>
      <c r="P187" s="1485" t="str">
        <f t="shared" si="79"/>
        <v/>
      </c>
      <c r="Q187" s="1485" t="str">
        <f t="shared" si="79"/>
        <v/>
      </c>
      <c r="R187" s="1485" t="str">
        <f t="shared" si="79"/>
        <v/>
      </c>
      <c r="S187" s="1485" t="str">
        <f t="shared" si="79"/>
        <v/>
      </c>
      <c r="T187" s="1485" t="str">
        <f t="shared" si="79"/>
        <v/>
      </c>
      <c r="U187" s="1485" t="str">
        <f t="shared" si="79"/>
        <v/>
      </c>
      <c r="V187" s="1485" t="str">
        <f t="shared" si="79"/>
        <v/>
      </c>
      <c r="W187" s="1485" t="str">
        <f t="shared" si="79"/>
        <v/>
      </c>
      <c r="X187" s="1485" t="str">
        <f t="shared" si="79"/>
        <v/>
      </c>
      <c r="Y187" s="1485" t="str">
        <f t="shared" si="79"/>
        <v/>
      </c>
      <c r="Z187" s="1485" t="str">
        <f t="shared" si="79"/>
        <v/>
      </c>
      <c r="AA187" s="1485" t="str">
        <f t="shared" si="79"/>
        <v/>
      </c>
      <c r="AB187" s="1485" t="str">
        <f t="shared" si="79"/>
        <v/>
      </c>
      <c r="AC187" s="1485" t="str">
        <f t="shared" si="79"/>
        <v/>
      </c>
      <c r="AD187" s="1485" t="str">
        <f t="shared" si="79"/>
        <v/>
      </c>
      <c r="AE187" s="1485" t="str">
        <f t="shared" si="79"/>
        <v/>
      </c>
      <c r="AF187" s="1485" t="str">
        <f t="shared" si="79"/>
        <v/>
      </c>
      <c r="AG187" s="1485" t="str">
        <f t="shared" si="79"/>
        <v/>
      </c>
      <c r="AH187" s="1483" t="s">
        <v>2025</v>
      </c>
      <c r="AI187" s="1484">
        <f>+COUNTIF(C188:AG188,"夏休")+COUNTIF(C188:AG188,"冬休")+COUNTIF(C188:AG188,"中止")</f>
        <v>0</v>
      </c>
      <c r="AL187" s="1509"/>
    </row>
    <row r="188" spans="2:38" s="1486" customFormat="1" ht="13.5" customHeight="1">
      <c r="B188" s="3454" t="s">
        <v>1994</v>
      </c>
      <c r="C188" s="3456"/>
      <c r="D188" s="3451"/>
      <c r="E188" s="3451"/>
      <c r="F188" s="3451"/>
      <c r="G188" s="3451"/>
      <c r="H188" s="3451"/>
      <c r="I188" s="3451"/>
      <c r="J188" s="3451"/>
      <c r="K188" s="3451"/>
      <c r="L188" s="3451"/>
      <c r="M188" s="3451"/>
      <c r="N188" s="3451"/>
      <c r="O188" s="3451"/>
      <c r="P188" s="3451"/>
      <c r="Q188" s="3451"/>
      <c r="R188" s="3451"/>
      <c r="S188" s="3451"/>
      <c r="T188" s="3451"/>
      <c r="U188" s="3451"/>
      <c r="V188" s="3451"/>
      <c r="W188" s="3451"/>
      <c r="X188" s="3451"/>
      <c r="Y188" s="3451"/>
      <c r="Z188" s="3451"/>
      <c r="AA188" s="3451"/>
      <c r="AB188" s="3451"/>
      <c r="AC188" s="3451"/>
      <c r="AD188" s="3451"/>
      <c r="AE188" s="3451"/>
      <c r="AF188" s="3451"/>
      <c r="AG188" s="3478"/>
      <c r="AH188" s="1487" t="s">
        <v>847</v>
      </c>
      <c r="AI188" s="1488">
        <f>COUNT(C186:AG186)-AI187</f>
        <v>0</v>
      </c>
      <c r="AL188" s="1509"/>
    </row>
    <row r="189" spans="2:38" s="1486" customFormat="1" ht="13.5" customHeight="1">
      <c r="B189" s="3455"/>
      <c r="C189" s="3456"/>
      <c r="D189" s="3451"/>
      <c r="E189" s="3451"/>
      <c r="F189" s="3451"/>
      <c r="G189" s="3451"/>
      <c r="H189" s="3451"/>
      <c r="I189" s="3451"/>
      <c r="J189" s="3451"/>
      <c r="K189" s="3451"/>
      <c r="L189" s="3451"/>
      <c r="M189" s="3451"/>
      <c r="N189" s="3451"/>
      <c r="O189" s="3451"/>
      <c r="P189" s="3451"/>
      <c r="Q189" s="3451"/>
      <c r="R189" s="3451"/>
      <c r="S189" s="3451"/>
      <c r="T189" s="3451"/>
      <c r="U189" s="3451"/>
      <c r="V189" s="3451"/>
      <c r="W189" s="3451"/>
      <c r="X189" s="3451"/>
      <c r="Y189" s="3451"/>
      <c r="Z189" s="3451"/>
      <c r="AA189" s="3451"/>
      <c r="AB189" s="3451"/>
      <c r="AC189" s="3451"/>
      <c r="AD189" s="3451"/>
      <c r="AE189" s="3451"/>
      <c r="AF189" s="3451"/>
      <c r="AG189" s="3478"/>
      <c r="AH189" s="1487" t="s">
        <v>848</v>
      </c>
      <c r="AI189" s="1488">
        <f>+COUNTIF(C190:AG191,"休")</f>
        <v>0</v>
      </c>
      <c r="AJ189" s="1489" t="e">
        <f>IF(AI190&gt;0.285,"",IF(AI189&lt;AI186,"←計画日数が足りません",""))</f>
        <v>#DIV/0!</v>
      </c>
      <c r="AL189" s="1509"/>
    </row>
    <row r="190" spans="2:38" s="1486" customFormat="1" ht="13.5" customHeight="1">
      <c r="B190" s="3479" t="s">
        <v>841</v>
      </c>
      <c r="C190" s="3480"/>
      <c r="D190" s="3477"/>
      <c r="E190" s="3477"/>
      <c r="F190" s="3477"/>
      <c r="G190" s="3477"/>
      <c r="H190" s="3477"/>
      <c r="I190" s="3477"/>
      <c r="J190" s="3477"/>
      <c r="K190" s="3477"/>
      <c r="L190" s="3477"/>
      <c r="M190" s="3477"/>
      <c r="N190" s="3477"/>
      <c r="O190" s="3477"/>
      <c r="P190" s="3477"/>
      <c r="Q190" s="3477"/>
      <c r="R190" s="3477"/>
      <c r="S190" s="3477"/>
      <c r="T190" s="3477"/>
      <c r="U190" s="3477"/>
      <c r="V190" s="3477"/>
      <c r="W190" s="3477"/>
      <c r="X190" s="3477"/>
      <c r="Y190" s="3477"/>
      <c r="Z190" s="3477"/>
      <c r="AA190" s="3477"/>
      <c r="AB190" s="3477"/>
      <c r="AC190" s="3477"/>
      <c r="AD190" s="3477"/>
      <c r="AE190" s="3477"/>
      <c r="AF190" s="3477"/>
      <c r="AG190" s="3483"/>
      <c r="AH190" s="1487" t="s">
        <v>849</v>
      </c>
      <c r="AI190" s="1490" t="e">
        <f>+AI189/AI188</f>
        <v>#DIV/0!</v>
      </c>
      <c r="AL190" s="1509"/>
    </row>
    <row r="191" spans="2:38" s="1486" customFormat="1">
      <c r="B191" s="3479"/>
      <c r="C191" s="3480"/>
      <c r="D191" s="3477"/>
      <c r="E191" s="3477"/>
      <c r="F191" s="3477"/>
      <c r="G191" s="3477"/>
      <c r="H191" s="3477"/>
      <c r="I191" s="3477"/>
      <c r="J191" s="3477"/>
      <c r="K191" s="3477"/>
      <c r="L191" s="3477"/>
      <c r="M191" s="3477"/>
      <c r="N191" s="3477"/>
      <c r="O191" s="3477"/>
      <c r="P191" s="3477"/>
      <c r="Q191" s="3477"/>
      <c r="R191" s="3477"/>
      <c r="S191" s="3477"/>
      <c r="T191" s="3477"/>
      <c r="U191" s="3477"/>
      <c r="V191" s="3477"/>
      <c r="W191" s="3477"/>
      <c r="X191" s="3477"/>
      <c r="Y191" s="3477"/>
      <c r="Z191" s="3477"/>
      <c r="AA191" s="3477"/>
      <c r="AB191" s="3477"/>
      <c r="AC191" s="3477"/>
      <c r="AD191" s="3477"/>
      <c r="AE191" s="3477"/>
      <c r="AF191" s="3477"/>
      <c r="AG191" s="3483"/>
      <c r="AH191" s="1487" t="s">
        <v>838</v>
      </c>
      <c r="AI191" s="1488">
        <f>+COUNTA(C192:AG193)</f>
        <v>0</v>
      </c>
      <c r="AL191" s="1509"/>
    </row>
    <row r="192" spans="2:38" s="1486" customFormat="1">
      <c r="B192" s="3484" t="s">
        <v>843</v>
      </c>
      <c r="C192" s="3486"/>
      <c r="D192" s="3481"/>
      <c r="E192" s="3481"/>
      <c r="F192" s="3481"/>
      <c r="G192" s="3481"/>
      <c r="H192" s="3481"/>
      <c r="I192" s="3481"/>
      <c r="J192" s="3481"/>
      <c r="K192" s="3481"/>
      <c r="L192" s="3481"/>
      <c r="M192" s="3481"/>
      <c r="N192" s="3481"/>
      <c r="O192" s="3481"/>
      <c r="P192" s="3481"/>
      <c r="Q192" s="3481"/>
      <c r="R192" s="3481"/>
      <c r="S192" s="3481"/>
      <c r="T192" s="3481"/>
      <c r="U192" s="3481"/>
      <c r="V192" s="3481"/>
      <c r="W192" s="3481"/>
      <c r="X192" s="3481"/>
      <c r="Y192" s="3481"/>
      <c r="Z192" s="3481"/>
      <c r="AA192" s="3481"/>
      <c r="AB192" s="3481"/>
      <c r="AC192" s="3481"/>
      <c r="AD192" s="3481"/>
      <c r="AE192" s="3481"/>
      <c r="AF192" s="3481"/>
      <c r="AG192" s="3488"/>
      <c r="AH192" s="1491" t="s">
        <v>850</v>
      </c>
      <c r="AI192" s="1492" t="e">
        <f>+AI191/AI188</f>
        <v>#DIV/0!</v>
      </c>
      <c r="AL192" s="1474">
        <f>+COUNTIF(C190:AG191,"休")</f>
        <v>0</v>
      </c>
    </row>
    <row r="193" spans="2:38" s="1486" customFormat="1">
      <c r="B193" s="3485"/>
      <c r="C193" s="3487"/>
      <c r="D193" s="3482"/>
      <c r="E193" s="3482"/>
      <c r="F193" s="3482"/>
      <c r="G193" s="3482"/>
      <c r="H193" s="3482"/>
      <c r="I193" s="3482"/>
      <c r="J193" s="3482"/>
      <c r="K193" s="3482"/>
      <c r="L193" s="3482"/>
      <c r="M193" s="3482"/>
      <c r="N193" s="3482"/>
      <c r="O193" s="3482"/>
      <c r="P193" s="3482"/>
      <c r="Q193" s="3482"/>
      <c r="R193" s="3482"/>
      <c r="S193" s="3482"/>
      <c r="T193" s="3482"/>
      <c r="U193" s="3482"/>
      <c r="V193" s="3482"/>
      <c r="W193" s="3482"/>
      <c r="X193" s="3482"/>
      <c r="Y193" s="3482"/>
      <c r="Z193" s="3482"/>
      <c r="AA193" s="3482"/>
      <c r="AB193" s="3482"/>
      <c r="AC193" s="3482"/>
      <c r="AD193" s="3482"/>
      <c r="AE193" s="3482"/>
      <c r="AF193" s="3482"/>
      <c r="AG193" s="3489"/>
      <c r="AH193" s="1493" t="s">
        <v>1998</v>
      </c>
      <c r="AI193" s="1494" t="str">
        <f>IF(7&gt;AI188,"対象外",IF(AI191&gt;=AI186,"OK","NG"))</f>
        <v>対象外</v>
      </c>
      <c r="AJ193" s="1489" t="str">
        <f>IF(AI193="対象外","←７日間に満たない期間は達成判定の対象外",IF(AI193="NG","←月単位未達成","←月単位達成"))</f>
        <v>←７日間に満たない期間は達成判定の対象外</v>
      </c>
      <c r="AL193" s="1495" t="str">
        <f>IF(7&gt;AI188,"対象外",IF(AL192&gt;=AI186,"OK","NG"))</f>
        <v>対象外</v>
      </c>
    </row>
    <row r="194" spans="2:38" hidden="1">
      <c r="B194" s="1496" t="s">
        <v>2165</v>
      </c>
      <c r="C194" s="1497" t="e">
        <f t="shared" ref="C194:AG194" si="80">IF(AND(DAY(C186)&gt;=22,DAY(C186)&lt;=28,C187="土"),1,0)</f>
        <v>#VALUE!</v>
      </c>
      <c r="D194" s="1497" t="e">
        <f t="shared" si="80"/>
        <v>#VALUE!</v>
      </c>
      <c r="E194" s="1497" t="e">
        <f t="shared" si="80"/>
        <v>#VALUE!</v>
      </c>
      <c r="F194" s="1497" t="e">
        <f t="shared" si="80"/>
        <v>#VALUE!</v>
      </c>
      <c r="G194" s="1497" t="e">
        <f t="shared" si="80"/>
        <v>#VALUE!</v>
      </c>
      <c r="H194" s="1497" t="e">
        <f t="shared" si="80"/>
        <v>#VALUE!</v>
      </c>
      <c r="I194" s="1497" t="e">
        <f t="shared" si="80"/>
        <v>#VALUE!</v>
      </c>
      <c r="J194" s="1497" t="e">
        <f t="shared" si="80"/>
        <v>#VALUE!</v>
      </c>
      <c r="K194" s="1497" t="e">
        <f t="shared" si="80"/>
        <v>#VALUE!</v>
      </c>
      <c r="L194" s="1497" t="e">
        <f t="shared" si="80"/>
        <v>#VALUE!</v>
      </c>
      <c r="M194" s="1497" t="e">
        <f t="shared" si="80"/>
        <v>#VALUE!</v>
      </c>
      <c r="N194" s="1497" t="e">
        <f t="shared" si="80"/>
        <v>#VALUE!</v>
      </c>
      <c r="O194" s="1497" t="e">
        <f t="shared" si="80"/>
        <v>#VALUE!</v>
      </c>
      <c r="P194" s="1497" t="e">
        <f t="shared" si="80"/>
        <v>#VALUE!</v>
      </c>
      <c r="Q194" s="1497" t="e">
        <f t="shared" si="80"/>
        <v>#VALUE!</v>
      </c>
      <c r="R194" s="1497" t="e">
        <f t="shared" si="80"/>
        <v>#VALUE!</v>
      </c>
      <c r="S194" s="1497" t="e">
        <f t="shared" si="80"/>
        <v>#VALUE!</v>
      </c>
      <c r="T194" s="1497" t="e">
        <f t="shared" si="80"/>
        <v>#VALUE!</v>
      </c>
      <c r="U194" s="1497" t="e">
        <f t="shared" si="80"/>
        <v>#VALUE!</v>
      </c>
      <c r="V194" s="1497" t="e">
        <f t="shared" si="80"/>
        <v>#VALUE!</v>
      </c>
      <c r="W194" s="1497" t="e">
        <f t="shared" si="80"/>
        <v>#VALUE!</v>
      </c>
      <c r="X194" s="1497" t="e">
        <f t="shared" si="80"/>
        <v>#VALUE!</v>
      </c>
      <c r="Y194" s="1497" t="e">
        <f t="shared" si="80"/>
        <v>#VALUE!</v>
      </c>
      <c r="Z194" s="1497" t="e">
        <f t="shared" si="80"/>
        <v>#VALUE!</v>
      </c>
      <c r="AA194" s="1497" t="e">
        <f t="shared" si="80"/>
        <v>#VALUE!</v>
      </c>
      <c r="AB194" s="1497" t="e">
        <f t="shared" si="80"/>
        <v>#VALUE!</v>
      </c>
      <c r="AC194" s="1497" t="e">
        <f t="shared" si="80"/>
        <v>#VALUE!</v>
      </c>
      <c r="AD194" s="1497" t="e">
        <f t="shared" si="80"/>
        <v>#VALUE!</v>
      </c>
      <c r="AE194" s="1497" t="e">
        <f t="shared" si="80"/>
        <v>#VALUE!</v>
      </c>
      <c r="AF194" s="1497" t="e">
        <f t="shared" si="80"/>
        <v>#VALUE!</v>
      </c>
      <c r="AG194" s="1497" t="e">
        <f t="shared" si="80"/>
        <v>#VALUE!</v>
      </c>
      <c r="AH194" s="1498" t="s">
        <v>2026</v>
      </c>
      <c r="AI194" s="1499">
        <f>_xlfn.AGGREGATE(9,6,C194:AG194)</f>
        <v>0</v>
      </c>
      <c r="AJ194" s="1489"/>
    </row>
    <row r="195" spans="2:38" hidden="1">
      <c r="B195" s="1496" t="s">
        <v>2166</v>
      </c>
      <c r="C195" s="1500" t="e">
        <f t="shared" ref="C195:AG195" si="81">IF(AND(DAY(C186)&gt;=22,DAY(C186)&lt;=28,C187="土",OR(C192="休",C192="雨")),1,0)</f>
        <v>#VALUE!</v>
      </c>
      <c r="D195" s="1500" t="e">
        <f t="shared" si="81"/>
        <v>#VALUE!</v>
      </c>
      <c r="E195" s="1500" t="e">
        <f t="shared" si="81"/>
        <v>#VALUE!</v>
      </c>
      <c r="F195" s="1500" t="e">
        <f t="shared" si="81"/>
        <v>#VALUE!</v>
      </c>
      <c r="G195" s="1500" t="e">
        <f t="shared" si="81"/>
        <v>#VALUE!</v>
      </c>
      <c r="H195" s="1500" t="e">
        <f t="shared" si="81"/>
        <v>#VALUE!</v>
      </c>
      <c r="I195" s="1500" t="e">
        <f t="shared" si="81"/>
        <v>#VALUE!</v>
      </c>
      <c r="J195" s="1500" t="e">
        <f t="shared" si="81"/>
        <v>#VALUE!</v>
      </c>
      <c r="K195" s="1500" t="e">
        <f t="shared" si="81"/>
        <v>#VALUE!</v>
      </c>
      <c r="L195" s="1500" t="e">
        <f t="shared" si="81"/>
        <v>#VALUE!</v>
      </c>
      <c r="M195" s="1500" t="e">
        <f t="shared" si="81"/>
        <v>#VALUE!</v>
      </c>
      <c r="N195" s="1500" t="e">
        <f t="shared" si="81"/>
        <v>#VALUE!</v>
      </c>
      <c r="O195" s="1500" t="e">
        <f t="shared" si="81"/>
        <v>#VALUE!</v>
      </c>
      <c r="P195" s="1500" t="e">
        <f t="shared" si="81"/>
        <v>#VALUE!</v>
      </c>
      <c r="Q195" s="1500" t="e">
        <f t="shared" si="81"/>
        <v>#VALUE!</v>
      </c>
      <c r="R195" s="1500" t="e">
        <f t="shared" si="81"/>
        <v>#VALUE!</v>
      </c>
      <c r="S195" s="1500" t="e">
        <f t="shared" si="81"/>
        <v>#VALUE!</v>
      </c>
      <c r="T195" s="1500" t="e">
        <f t="shared" si="81"/>
        <v>#VALUE!</v>
      </c>
      <c r="U195" s="1500" t="e">
        <f t="shared" si="81"/>
        <v>#VALUE!</v>
      </c>
      <c r="V195" s="1500" t="e">
        <f t="shared" si="81"/>
        <v>#VALUE!</v>
      </c>
      <c r="W195" s="1500" t="e">
        <f t="shared" si="81"/>
        <v>#VALUE!</v>
      </c>
      <c r="X195" s="1500" t="e">
        <f t="shared" si="81"/>
        <v>#VALUE!</v>
      </c>
      <c r="Y195" s="1500" t="e">
        <f t="shared" si="81"/>
        <v>#VALUE!</v>
      </c>
      <c r="Z195" s="1500" t="e">
        <f t="shared" si="81"/>
        <v>#VALUE!</v>
      </c>
      <c r="AA195" s="1500" t="e">
        <f t="shared" si="81"/>
        <v>#VALUE!</v>
      </c>
      <c r="AB195" s="1500" t="e">
        <f t="shared" si="81"/>
        <v>#VALUE!</v>
      </c>
      <c r="AC195" s="1500" t="e">
        <f t="shared" si="81"/>
        <v>#VALUE!</v>
      </c>
      <c r="AD195" s="1500" t="e">
        <f t="shared" si="81"/>
        <v>#VALUE!</v>
      </c>
      <c r="AE195" s="1500" t="e">
        <f t="shared" si="81"/>
        <v>#VALUE!</v>
      </c>
      <c r="AF195" s="1500" t="e">
        <f t="shared" si="81"/>
        <v>#VALUE!</v>
      </c>
      <c r="AG195" s="1500" t="e">
        <f t="shared" si="81"/>
        <v>#VALUE!</v>
      </c>
      <c r="AH195" s="1501" t="s">
        <v>2027</v>
      </c>
      <c r="AI195" s="1499">
        <f>_xlfn.AGGREGATE(9,6,C195:AG195)</f>
        <v>0</v>
      </c>
      <c r="AJ195" s="1489"/>
    </row>
    <row r="196" spans="2:38" hidden="1">
      <c r="B196" s="1496" t="s">
        <v>2167</v>
      </c>
      <c r="C196" s="1497" t="e">
        <f>IF(AND(DAY(C186)&gt;=8,DAY(C186)&lt;=14,C187="土"),1,0)</f>
        <v>#VALUE!</v>
      </c>
      <c r="D196" s="1497" t="e">
        <f>IF(AND(DAY(D186)&gt;=8,DAY(D186)&lt;=14,D187="土"),1,0)</f>
        <v>#VALUE!</v>
      </c>
      <c r="E196" s="1497" t="e">
        <f t="shared" ref="E196:AG196" si="82">IF(AND(DAY(E186)&gt;=8,DAY(E186)&lt;=14,E187="土"),1,0)</f>
        <v>#VALUE!</v>
      </c>
      <c r="F196" s="1497" t="e">
        <f t="shared" si="82"/>
        <v>#VALUE!</v>
      </c>
      <c r="G196" s="1497" t="e">
        <f t="shared" si="82"/>
        <v>#VALUE!</v>
      </c>
      <c r="H196" s="1497" t="e">
        <f t="shared" si="82"/>
        <v>#VALUE!</v>
      </c>
      <c r="I196" s="1497" t="e">
        <f t="shared" si="82"/>
        <v>#VALUE!</v>
      </c>
      <c r="J196" s="1497" t="e">
        <f t="shared" si="82"/>
        <v>#VALUE!</v>
      </c>
      <c r="K196" s="1497" t="e">
        <f t="shared" si="82"/>
        <v>#VALUE!</v>
      </c>
      <c r="L196" s="1497" t="e">
        <f t="shared" si="82"/>
        <v>#VALUE!</v>
      </c>
      <c r="M196" s="1497" t="e">
        <f t="shared" si="82"/>
        <v>#VALUE!</v>
      </c>
      <c r="N196" s="1497" t="e">
        <f t="shared" si="82"/>
        <v>#VALUE!</v>
      </c>
      <c r="O196" s="1497" t="e">
        <f t="shared" si="82"/>
        <v>#VALUE!</v>
      </c>
      <c r="P196" s="1497" t="e">
        <f t="shared" si="82"/>
        <v>#VALUE!</v>
      </c>
      <c r="Q196" s="1497" t="e">
        <f t="shared" si="82"/>
        <v>#VALUE!</v>
      </c>
      <c r="R196" s="1497" t="e">
        <f t="shared" si="82"/>
        <v>#VALUE!</v>
      </c>
      <c r="S196" s="1497" t="e">
        <f t="shared" si="82"/>
        <v>#VALUE!</v>
      </c>
      <c r="T196" s="1497" t="e">
        <f t="shared" si="82"/>
        <v>#VALUE!</v>
      </c>
      <c r="U196" s="1497" t="e">
        <f t="shared" si="82"/>
        <v>#VALUE!</v>
      </c>
      <c r="V196" s="1497" t="e">
        <f t="shared" si="82"/>
        <v>#VALUE!</v>
      </c>
      <c r="W196" s="1497" t="e">
        <f t="shared" si="82"/>
        <v>#VALUE!</v>
      </c>
      <c r="X196" s="1497" t="e">
        <f t="shared" si="82"/>
        <v>#VALUE!</v>
      </c>
      <c r="Y196" s="1497" t="e">
        <f t="shared" si="82"/>
        <v>#VALUE!</v>
      </c>
      <c r="Z196" s="1497" t="e">
        <f t="shared" si="82"/>
        <v>#VALUE!</v>
      </c>
      <c r="AA196" s="1497" t="e">
        <f t="shared" si="82"/>
        <v>#VALUE!</v>
      </c>
      <c r="AB196" s="1497" t="e">
        <f t="shared" si="82"/>
        <v>#VALUE!</v>
      </c>
      <c r="AC196" s="1497" t="e">
        <f t="shared" si="82"/>
        <v>#VALUE!</v>
      </c>
      <c r="AD196" s="1497" t="e">
        <f t="shared" si="82"/>
        <v>#VALUE!</v>
      </c>
      <c r="AE196" s="1497" t="e">
        <f t="shared" si="82"/>
        <v>#VALUE!</v>
      </c>
      <c r="AF196" s="1497" t="e">
        <f t="shared" si="82"/>
        <v>#VALUE!</v>
      </c>
      <c r="AG196" s="1497" t="e">
        <f t="shared" si="82"/>
        <v>#VALUE!</v>
      </c>
      <c r="AH196" s="1498" t="s">
        <v>2026</v>
      </c>
      <c r="AI196" s="1499">
        <f>_xlfn.AGGREGATE(9,6,C196:AG196)</f>
        <v>0</v>
      </c>
      <c r="AJ196" s="1489"/>
    </row>
    <row r="197" spans="2:38" hidden="1">
      <c r="B197" s="1496" t="s">
        <v>2168</v>
      </c>
      <c r="C197" s="1500" t="e">
        <f>IF(AND(DAY(C186)&gt;=8,DAY(C186)&lt;=14,C187="土",OR(C192="休",C192="雨")),1,0)</f>
        <v>#VALUE!</v>
      </c>
      <c r="D197" s="1500" t="e">
        <f>IF(AND(DAY(D186)&gt;=8,DAY(D186)&lt;=14,D187="土",OR(D192="休",D192="雨")),1,0)</f>
        <v>#VALUE!</v>
      </c>
      <c r="E197" s="1500" t="e">
        <f t="shared" ref="E197:AG197" si="83">IF(AND(DAY(E186)&gt;=8,DAY(E186)&lt;=14,E187="土",OR(E192="休",E192="雨")),1,0)</f>
        <v>#VALUE!</v>
      </c>
      <c r="F197" s="1500" t="e">
        <f t="shared" si="83"/>
        <v>#VALUE!</v>
      </c>
      <c r="G197" s="1500" t="e">
        <f t="shared" si="83"/>
        <v>#VALUE!</v>
      </c>
      <c r="H197" s="1500" t="e">
        <f t="shared" si="83"/>
        <v>#VALUE!</v>
      </c>
      <c r="I197" s="1500" t="e">
        <f t="shared" si="83"/>
        <v>#VALUE!</v>
      </c>
      <c r="J197" s="1500" t="e">
        <f t="shared" si="83"/>
        <v>#VALUE!</v>
      </c>
      <c r="K197" s="1500" t="e">
        <f t="shared" si="83"/>
        <v>#VALUE!</v>
      </c>
      <c r="L197" s="1500" t="e">
        <f t="shared" si="83"/>
        <v>#VALUE!</v>
      </c>
      <c r="M197" s="1500" t="e">
        <f t="shared" si="83"/>
        <v>#VALUE!</v>
      </c>
      <c r="N197" s="1500" t="e">
        <f t="shared" si="83"/>
        <v>#VALUE!</v>
      </c>
      <c r="O197" s="1500" t="e">
        <f t="shared" si="83"/>
        <v>#VALUE!</v>
      </c>
      <c r="P197" s="1500" t="e">
        <f t="shared" si="83"/>
        <v>#VALUE!</v>
      </c>
      <c r="Q197" s="1500" t="e">
        <f t="shared" si="83"/>
        <v>#VALUE!</v>
      </c>
      <c r="R197" s="1500" t="e">
        <f t="shared" si="83"/>
        <v>#VALUE!</v>
      </c>
      <c r="S197" s="1500" t="e">
        <f t="shared" si="83"/>
        <v>#VALUE!</v>
      </c>
      <c r="T197" s="1500" t="e">
        <f t="shared" si="83"/>
        <v>#VALUE!</v>
      </c>
      <c r="U197" s="1500" t="e">
        <f t="shared" si="83"/>
        <v>#VALUE!</v>
      </c>
      <c r="V197" s="1500" t="e">
        <f t="shared" si="83"/>
        <v>#VALUE!</v>
      </c>
      <c r="W197" s="1500" t="e">
        <f t="shared" si="83"/>
        <v>#VALUE!</v>
      </c>
      <c r="X197" s="1500" t="e">
        <f t="shared" si="83"/>
        <v>#VALUE!</v>
      </c>
      <c r="Y197" s="1500" t="e">
        <f t="shared" si="83"/>
        <v>#VALUE!</v>
      </c>
      <c r="Z197" s="1500" t="e">
        <f t="shared" si="83"/>
        <v>#VALUE!</v>
      </c>
      <c r="AA197" s="1500" t="e">
        <f t="shared" si="83"/>
        <v>#VALUE!</v>
      </c>
      <c r="AB197" s="1500" t="e">
        <f t="shared" si="83"/>
        <v>#VALUE!</v>
      </c>
      <c r="AC197" s="1500" t="e">
        <f t="shared" si="83"/>
        <v>#VALUE!</v>
      </c>
      <c r="AD197" s="1500" t="e">
        <f t="shared" si="83"/>
        <v>#VALUE!</v>
      </c>
      <c r="AE197" s="1500" t="e">
        <f t="shared" si="83"/>
        <v>#VALUE!</v>
      </c>
      <c r="AF197" s="1500" t="e">
        <f t="shared" si="83"/>
        <v>#VALUE!</v>
      </c>
      <c r="AG197" s="1500" t="e">
        <f t="shared" si="83"/>
        <v>#VALUE!</v>
      </c>
      <c r="AH197" s="1501" t="s">
        <v>2027</v>
      </c>
      <c r="AI197" s="1499">
        <f>_xlfn.AGGREGATE(9,6,C197:AG197)</f>
        <v>0</v>
      </c>
      <c r="AJ197" s="1489"/>
    </row>
    <row r="198" spans="2:38" s="1486" customFormat="1">
      <c r="B198" s="1510"/>
      <c r="C198" s="1510"/>
      <c r="D198" s="1510"/>
      <c r="E198" s="1510"/>
      <c r="F198" s="1510"/>
      <c r="G198" s="1510"/>
      <c r="H198" s="1510"/>
      <c r="I198" s="1510"/>
      <c r="J198" s="1510"/>
      <c r="K198" s="1510"/>
      <c r="L198" s="1510"/>
      <c r="M198" s="1510"/>
      <c r="N198" s="1510"/>
      <c r="O198" s="1510"/>
      <c r="P198" s="1510"/>
      <c r="Q198" s="1510"/>
      <c r="R198" s="1510"/>
      <c r="S198" s="1510"/>
      <c r="T198" s="1510"/>
      <c r="U198" s="1510"/>
      <c r="V198" s="1510"/>
      <c r="W198" s="1510"/>
      <c r="X198" s="1510"/>
      <c r="Y198" s="1510"/>
      <c r="Z198" s="1510"/>
      <c r="AA198" s="1510"/>
      <c r="AB198" s="1510"/>
      <c r="AC198" s="1510"/>
      <c r="AD198" s="1510"/>
      <c r="AE198" s="1510"/>
      <c r="AF198" s="1510"/>
      <c r="AG198" s="1510"/>
      <c r="AI198" s="1510"/>
      <c r="AL198" s="1509"/>
    </row>
    <row r="199" spans="2:38" hidden="1">
      <c r="C199" s="1453" t="e">
        <f>YEAR(C202)</f>
        <v>#VALUE!</v>
      </c>
      <c r="D199" s="1453" t="e">
        <f>MONTH(C202)</f>
        <v>#VALUE!</v>
      </c>
    </row>
    <row r="200" spans="2:38">
      <c r="B200" s="1458" t="s">
        <v>1986</v>
      </c>
      <c r="C200" s="3490" t="e">
        <f>C202</f>
        <v>#VALUE!</v>
      </c>
      <c r="D200" s="3452"/>
      <c r="E200" s="3452"/>
      <c r="F200" s="3452"/>
      <c r="G200" s="3452"/>
      <c r="H200" s="3452"/>
      <c r="I200" s="3452"/>
      <c r="J200" s="3452"/>
      <c r="K200" s="3452"/>
      <c r="L200" s="3452"/>
      <c r="M200" s="3452"/>
      <c r="N200" s="3452"/>
      <c r="O200" s="3452"/>
      <c r="P200" s="3452"/>
      <c r="Q200" s="3452"/>
      <c r="R200" s="3452"/>
      <c r="S200" s="3452"/>
      <c r="T200" s="3452"/>
      <c r="U200" s="3452"/>
      <c r="V200" s="3452"/>
      <c r="W200" s="3452"/>
      <c r="X200" s="3452"/>
      <c r="Y200" s="3452"/>
      <c r="Z200" s="3452"/>
      <c r="AA200" s="3452"/>
      <c r="AB200" s="3452"/>
      <c r="AC200" s="3452"/>
      <c r="AD200" s="3452"/>
      <c r="AE200" s="3452"/>
      <c r="AF200" s="3452"/>
      <c r="AG200" s="3452"/>
      <c r="AH200" s="3452"/>
      <c r="AI200" s="3453"/>
    </row>
    <row r="201" spans="2:38" hidden="1">
      <c r="B201" s="1503"/>
      <c r="C201" s="1482" t="e">
        <f>DATE($C199,$D199,1)</f>
        <v>#VALUE!</v>
      </c>
      <c r="D201" s="1482" t="e">
        <f t="shared" ref="D201:AG201" si="84">C201+1</f>
        <v>#VALUE!</v>
      </c>
      <c r="E201" s="1482" t="e">
        <f t="shared" si="84"/>
        <v>#VALUE!</v>
      </c>
      <c r="F201" s="1482" t="e">
        <f t="shared" si="84"/>
        <v>#VALUE!</v>
      </c>
      <c r="G201" s="1482" t="e">
        <f t="shared" si="84"/>
        <v>#VALUE!</v>
      </c>
      <c r="H201" s="1482" t="e">
        <f t="shared" si="84"/>
        <v>#VALUE!</v>
      </c>
      <c r="I201" s="1482" t="e">
        <f t="shared" si="84"/>
        <v>#VALUE!</v>
      </c>
      <c r="J201" s="1482" t="e">
        <f t="shared" si="84"/>
        <v>#VALUE!</v>
      </c>
      <c r="K201" s="1482" t="e">
        <f t="shared" si="84"/>
        <v>#VALUE!</v>
      </c>
      <c r="L201" s="1482" t="e">
        <f t="shared" si="84"/>
        <v>#VALUE!</v>
      </c>
      <c r="M201" s="1482" t="e">
        <f t="shared" si="84"/>
        <v>#VALUE!</v>
      </c>
      <c r="N201" s="1482" t="e">
        <f t="shared" si="84"/>
        <v>#VALUE!</v>
      </c>
      <c r="O201" s="1482" t="e">
        <f t="shared" si="84"/>
        <v>#VALUE!</v>
      </c>
      <c r="P201" s="1482" t="e">
        <f t="shared" si="84"/>
        <v>#VALUE!</v>
      </c>
      <c r="Q201" s="1482" t="e">
        <f t="shared" si="84"/>
        <v>#VALUE!</v>
      </c>
      <c r="R201" s="1482" t="e">
        <f t="shared" si="84"/>
        <v>#VALUE!</v>
      </c>
      <c r="S201" s="1482" t="e">
        <f t="shared" si="84"/>
        <v>#VALUE!</v>
      </c>
      <c r="T201" s="1482" t="e">
        <f t="shared" si="84"/>
        <v>#VALUE!</v>
      </c>
      <c r="U201" s="1482" t="e">
        <f t="shared" si="84"/>
        <v>#VALUE!</v>
      </c>
      <c r="V201" s="1482" t="e">
        <f t="shared" si="84"/>
        <v>#VALUE!</v>
      </c>
      <c r="W201" s="1482" t="e">
        <f t="shared" si="84"/>
        <v>#VALUE!</v>
      </c>
      <c r="X201" s="1482" t="e">
        <f t="shared" si="84"/>
        <v>#VALUE!</v>
      </c>
      <c r="Y201" s="1482" t="e">
        <f t="shared" si="84"/>
        <v>#VALUE!</v>
      </c>
      <c r="Z201" s="1482" t="e">
        <f t="shared" si="84"/>
        <v>#VALUE!</v>
      </c>
      <c r="AA201" s="1482" t="e">
        <f t="shared" si="84"/>
        <v>#VALUE!</v>
      </c>
      <c r="AB201" s="1482" t="e">
        <f t="shared" si="84"/>
        <v>#VALUE!</v>
      </c>
      <c r="AC201" s="1482" t="e">
        <f t="shared" si="84"/>
        <v>#VALUE!</v>
      </c>
      <c r="AD201" s="1482" t="e">
        <f t="shared" si="84"/>
        <v>#VALUE!</v>
      </c>
      <c r="AE201" s="1482" t="e">
        <f t="shared" si="84"/>
        <v>#VALUE!</v>
      </c>
      <c r="AF201" s="1482" t="e">
        <f t="shared" si="84"/>
        <v>#VALUE!</v>
      </c>
      <c r="AG201" s="1482" t="e">
        <f t="shared" si="84"/>
        <v>#VALUE!</v>
      </c>
      <c r="AH201" s="1504"/>
      <c r="AI201" s="1505"/>
    </row>
    <row r="202" spans="2:38">
      <c r="B202" s="1506" t="s">
        <v>1990</v>
      </c>
      <c r="C202" s="1507" t="e">
        <f>IF(EDATE(C185,1)&gt;$G$5,"",EDATE(C185,1))</f>
        <v>#VALUE!</v>
      </c>
      <c r="D202" s="1482" t="e">
        <f t="shared" ref="D202:AG202" si="85">IF(D201&gt;$G$5,"",IF(C202=EOMONTH(DATE($C199,$D199,1),0),"",IF(C202="","",C202+1)))</f>
        <v>#VALUE!</v>
      </c>
      <c r="E202" s="1482" t="e">
        <f t="shared" si="85"/>
        <v>#VALUE!</v>
      </c>
      <c r="F202" s="1482" t="e">
        <f t="shared" si="85"/>
        <v>#VALUE!</v>
      </c>
      <c r="G202" s="1482" t="e">
        <f t="shared" si="85"/>
        <v>#VALUE!</v>
      </c>
      <c r="H202" s="1482" t="e">
        <f t="shared" si="85"/>
        <v>#VALUE!</v>
      </c>
      <c r="I202" s="1482" t="e">
        <f t="shared" si="85"/>
        <v>#VALUE!</v>
      </c>
      <c r="J202" s="1482" t="e">
        <f t="shared" si="85"/>
        <v>#VALUE!</v>
      </c>
      <c r="K202" s="1482" t="e">
        <f t="shared" si="85"/>
        <v>#VALUE!</v>
      </c>
      <c r="L202" s="1482" t="e">
        <f t="shared" si="85"/>
        <v>#VALUE!</v>
      </c>
      <c r="M202" s="1482" t="e">
        <f t="shared" si="85"/>
        <v>#VALUE!</v>
      </c>
      <c r="N202" s="1482" t="e">
        <f t="shared" si="85"/>
        <v>#VALUE!</v>
      </c>
      <c r="O202" s="1482" t="e">
        <f t="shared" si="85"/>
        <v>#VALUE!</v>
      </c>
      <c r="P202" s="1482" t="e">
        <f t="shared" si="85"/>
        <v>#VALUE!</v>
      </c>
      <c r="Q202" s="1482" t="e">
        <f t="shared" si="85"/>
        <v>#VALUE!</v>
      </c>
      <c r="R202" s="1482" t="e">
        <f t="shared" si="85"/>
        <v>#VALUE!</v>
      </c>
      <c r="S202" s="1482" t="e">
        <f t="shared" si="85"/>
        <v>#VALUE!</v>
      </c>
      <c r="T202" s="1482" t="e">
        <f t="shared" si="85"/>
        <v>#VALUE!</v>
      </c>
      <c r="U202" s="1482" t="e">
        <f t="shared" si="85"/>
        <v>#VALUE!</v>
      </c>
      <c r="V202" s="1482" t="e">
        <f t="shared" si="85"/>
        <v>#VALUE!</v>
      </c>
      <c r="W202" s="1482" t="e">
        <f t="shared" si="85"/>
        <v>#VALUE!</v>
      </c>
      <c r="X202" s="1482" t="e">
        <f t="shared" si="85"/>
        <v>#VALUE!</v>
      </c>
      <c r="Y202" s="1482" t="e">
        <f t="shared" si="85"/>
        <v>#VALUE!</v>
      </c>
      <c r="Z202" s="1482" t="e">
        <f t="shared" si="85"/>
        <v>#VALUE!</v>
      </c>
      <c r="AA202" s="1482" t="e">
        <f t="shared" si="85"/>
        <v>#VALUE!</v>
      </c>
      <c r="AB202" s="1482" t="e">
        <f t="shared" si="85"/>
        <v>#VALUE!</v>
      </c>
      <c r="AC202" s="1482" t="e">
        <f t="shared" si="85"/>
        <v>#VALUE!</v>
      </c>
      <c r="AD202" s="1482" t="e">
        <f t="shared" si="85"/>
        <v>#VALUE!</v>
      </c>
      <c r="AE202" s="1482" t="e">
        <f t="shared" si="85"/>
        <v>#VALUE!</v>
      </c>
      <c r="AF202" s="1482" t="e">
        <f t="shared" si="85"/>
        <v>#VALUE!</v>
      </c>
      <c r="AG202" s="1482" t="e">
        <f t="shared" si="85"/>
        <v>#VALUE!</v>
      </c>
      <c r="AH202" s="1483" t="s">
        <v>2024</v>
      </c>
      <c r="AI202" s="1484">
        <f>+COUNTIFS(C203:AG203,"土",C204:AG204,"")+COUNTIFS(C203:AG203,"日",C204:AG204,"")</f>
        <v>0</v>
      </c>
    </row>
    <row r="203" spans="2:38" s="1486" customFormat="1">
      <c r="B203" s="1508" t="s">
        <v>846</v>
      </c>
      <c r="C203" s="1485" t="str">
        <f>IFERROR(TEXT(WEEKDAY(+C202),"aaa"),"")</f>
        <v/>
      </c>
      <c r="D203" s="1485" t="str">
        <f t="shared" ref="D203:AG203" si="86">IFERROR(TEXT(WEEKDAY(+D202),"aaa"),"")</f>
        <v/>
      </c>
      <c r="E203" s="1485" t="str">
        <f t="shared" si="86"/>
        <v/>
      </c>
      <c r="F203" s="1485" t="str">
        <f t="shared" si="86"/>
        <v/>
      </c>
      <c r="G203" s="1485" t="str">
        <f t="shared" si="86"/>
        <v/>
      </c>
      <c r="H203" s="1485" t="str">
        <f t="shared" si="86"/>
        <v/>
      </c>
      <c r="I203" s="1485" t="str">
        <f t="shared" si="86"/>
        <v/>
      </c>
      <c r="J203" s="1485" t="str">
        <f t="shared" si="86"/>
        <v/>
      </c>
      <c r="K203" s="1485" t="str">
        <f t="shared" si="86"/>
        <v/>
      </c>
      <c r="L203" s="1485" t="str">
        <f t="shared" si="86"/>
        <v/>
      </c>
      <c r="M203" s="1485" t="str">
        <f t="shared" si="86"/>
        <v/>
      </c>
      <c r="N203" s="1485" t="str">
        <f t="shared" si="86"/>
        <v/>
      </c>
      <c r="O203" s="1485" t="str">
        <f t="shared" si="86"/>
        <v/>
      </c>
      <c r="P203" s="1485" t="str">
        <f t="shared" si="86"/>
        <v/>
      </c>
      <c r="Q203" s="1485" t="str">
        <f t="shared" si="86"/>
        <v/>
      </c>
      <c r="R203" s="1485" t="str">
        <f t="shared" si="86"/>
        <v/>
      </c>
      <c r="S203" s="1485" t="str">
        <f t="shared" si="86"/>
        <v/>
      </c>
      <c r="T203" s="1485" t="str">
        <f t="shared" si="86"/>
        <v/>
      </c>
      <c r="U203" s="1485" t="str">
        <f t="shared" si="86"/>
        <v/>
      </c>
      <c r="V203" s="1485" t="str">
        <f t="shared" si="86"/>
        <v/>
      </c>
      <c r="W203" s="1485" t="str">
        <f t="shared" si="86"/>
        <v/>
      </c>
      <c r="X203" s="1485" t="str">
        <f t="shared" si="86"/>
        <v/>
      </c>
      <c r="Y203" s="1485" t="str">
        <f t="shared" si="86"/>
        <v/>
      </c>
      <c r="Z203" s="1485" t="str">
        <f t="shared" si="86"/>
        <v/>
      </c>
      <c r="AA203" s="1485" t="str">
        <f t="shared" si="86"/>
        <v/>
      </c>
      <c r="AB203" s="1485" t="str">
        <f t="shared" si="86"/>
        <v/>
      </c>
      <c r="AC203" s="1485" t="str">
        <f t="shared" si="86"/>
        <v/>
      </c>
      <c r="AD203" s="1485" t="str">
        <f t="shared" si="86"/>
        <v/>
      </c>
      <c r="AE203" s="1485" t="str">
        <f t="shared" si="86"/>
        <v/>
      </c>
      <c r="AF203" s="1485" t="str">
        <f t="shared" si="86"/>
        <v/>
      </c>
      <c r="AG203" s="1485" t="str">
        <f t="shared" si="86"/>
        <v/>
      </c>
      <c r="AH203" s="1483" t="s">
        <v>2025</v>
      </c>
      <c r="AI203" s="1484">
        <f>+COUNTIF(C204:AG204,"夏休")+COUNTIF(C204:AG204,"冬休")+COUNTIF(C204:AG204,"中止")</f>
        <v>0</v>
      </c>
      <c r="AL203" s="1509"/>
    </row>
    <row r="204" spans="2:38" s="1486" customFormat="1" ht="13.5" customHeight="1">
      <c r="B204" s="3454" t="s">
        <v>1994</v>
      </c>
      <c r="C204" s="3456"/>
      <c r="D204" s="3451"/>
      <c r="E204" s="3451"/>
      <c r="F204" s="3451"/>
      <c r="G204" s="3451"/>
      <c r="H204" s="3451"/>
      <c r="I204" s="3451"/>
      <c r="J204" s="3451"/>
      <c r="K204" s="3451"/>
      <c r="L204" s="3451"/>
      <c r="M204" s="3451"/>
      <c r="N204" s="3451"/>
      <c r="O204" s="3451"/>
      <c r="P204" s="3451"/>
      <c r="Q204" s="3451"/>
      <c r="R204" s="3451"/>
      <c r="S204" s="3451"/>
      <c r="T204" s="3451"/>
      <c r="U204" s="3451"/>
      <c r="V204" s="3451"/>
      <c r="W204" s="3451"/>
      <c r="X204" s="3451"/>
      <c r="Y204" s="3451"/>
      <c r="Z204" s="3451"/>
      <c r="AA204" s="3451"/>
      <c r="AB204" s="3451"/>
      <c r="AC204" s="3451"/>
      <c r="AD204" s="3451"/>
      <c r="AE204" s="3451"/>
      <c r="AF204" s="3451"/>
      <c r="AG204" s="3478"/>
      <c r="AH204" s="1487" t="s">
        <v>847</v>
      </c>
      <c r="AI204" s="1488">
        <f>COUNT(C202:AG202)-AI203</f>
        <v>0</v>
      </c>
      <c r="AL204" s="1509"/>
    </row>
    <row r="205" spans="2:38" s="1486" customFormat="1" ht="13.5" customHeight="1">
      <c r="B205" s="3455"/>
      <c r="C205" s="3456"/>
      <c r="D205" s="3451"/>
      <c r="E205" s="3451"/>
      <c r="F205" s="3451"/>
      <c r="G205" s="3451"/>
      <c r="H205" s="3451"/>
      <c r="I205" s="3451"/>
      <c r="J205" s="3451"/>
      <c r="K205" s="3451"/>
      <c r="L205" s="3451"/>
      <c r="M205" s="3451"/>
      <c r="N205" s="3451"/>
      <c r="O205" s="3451"/>
      <c r="P205" s="3451"/>
      <c r="Q205" s="3451"/>
      <c r="R205" s="3451"/>
      <c r="S205" s="3451"/>
      <c r="T205" s="3451"/>
      <c r="U205" s="3451"/>
      <c r="V205" s="3451"/>
      <c r="W205" s="3451"/>
      <c r="X205" s="3451"/>
      <c r="Y205" s="3451"/>
      <c r="Z205" s="3451"/>
      <c r="AA205" s="3451"/>
      <c r="AB205" s="3451"/>
      <c r="AC205" s="3451"/>
      <c r="AD205" s="3451"/>
      <c r="AE205" s="3451"/>
      <c r="AF205" s="3451"/>
      <c r="AG205" s="3478"/>
      <c r="AH205" s="1487" t="s">
        <v>848</v>
      </c>
      <c r="AI205" s="1488">
        <f>+COUNTIF(C206:AG207,"休")</f>
        <v>0</v>
      </c>
      <c r="AJ205" s="1489" t="e">
        <f>IF(AI206&gt;0.285,"",IF(AI205&lt;AI202,"←計画日数が足りません",""))</f>
        <v>#DIV/0!</v>
      </c>
      <c r="AL205" s="1509"/>
    </row>
    <row r="206" spans="2:38" s="1486" customFormat="1" ht="13.5" customHeight="1">
      <c r="B206" s="3479" t="s">
        <v>841</v>
      </c>
      <c r="C206" s="3480"/>
      <c r="D206" s="3477"/>
      <c r="E206" s="3477"/>
      <c r="F206" s="3477"/>
      <c r="G206" s="3477"/>
      <c r="H206" s="3477"/>
      <c r="I206" s="3477"/>
      <c r="J206" s="3477"/>
      <c r="K206" s="3477"/>
      <c r="L206" s="3477"/>
      <c r="M206" s="3477"/>
      <c r="N206" s="3477"/>
      <c r="O206" s="3477"/>
      <c r="P206" s="3477"/>
      <c r="Q206" s="3477"/>
      <c r="R206" s="3477"/>
      <c r="S206" s="3477"/>
      <c r="T206" s="3477"/>
      <c r="U206" s="3477"/>
      <c r="V206" s="3477"/>
      <c r="W206" s="3477"/>
      <c r="X206" s="3477"/>
      <c r="Y206" s="3477"/>
      <c r="Z206" s="3477"/>
      <c r="AA206" s="3477"/>
      <c r="AB206" s="3477"/>
      <c r="AC206" s="3477"/>
      <c r="AD206" s="3477"/>
      <c r="AE206" s="3477"/>
      <c r="AF206" s="3477"/>
      <c r="AG206" s="3483"/>
      <c r="AH206" s="1487" t="s">
        <v>849</v>
      </c>
      <c r="AI206" s="1490" t="e">
        <f>+AI205/AI204</f>
        <v>#DIV/0!</v>
      </c>
      <c r="AL206" s="1509"/>
    </row>
    <row r="207" spans="2:38" s="1486" customFormat="1">
      <c r="B207" s="3479"/>
      <c r="C207" s="3480"/>
      <c r="D207" s="3477"/>
      <c r="E207" s="3477"/>
      <c r="F207" s="3477"/>
      <c r="G207" s="3477"/>
      <c r="H207" s="3477"/>
      <c r="I207" s="3477"/>
      <c r="J207" s="3477"/>
      <c r="K207" s="3477"/>
      <c r="L207" s="3477"/>
      <c r="M207" s="3477"/>
      <c r="N207" s="3477"/>
      <c r="O207" s="3477"/>
      <c r="P207" s="3477"/>
      <c r="Q207" s="3477"/>
      <c r="R207" s="3477"/>
      <c r="S207" s="3477"/>
      <c r="T207" s="3477"/>
      <c r="U207" s="3477"/>
      <c r="V207" s="3477"/>
      <c r="W207" s="3477"/>
      <c r="X207" s="3477"/>
      <c r="Y207" s="3477"/>
      <c r="Z207" s="3477"/>
      <c r="AA207" s="3477"/>
      <c r="AB207" s="3477"/>
      <c r="AC207" s="3477"/>
      <c r="AD207" s="3477"/>
      <c r="AE207" s="3477"/>
      <c r="AF207" s="3477"/>
      <c r="AG207" s="3483"/>
      <c r="AH207" s="1487" t="s">
        <v>838</v>
      </c>
      <c r="AI207" s="1488">
        <f>+COUNTA(C208:AG209)</f>
        <v>0</v>
      </c>
      <c r="AL207" s="1509"/>
    </row>
    <row r="208" spans="2:38" s="1486" customFormat="1">
      <c r="B208" s="3484" t="s">
        <v>843</v>
      </c>
      <c r="C208" s="3486"/>
      <c r="D208" s="3481"/>
      <c r="E208" s="3481"/>
      <c r="F208" s="3481"/>
      <c r="G208" s="3481"/>
      <c r="H208" s="3481"/>
      <c r="I208" s="3481"/>
      <c r="J208" s="3481"/>
      <c r="K208" s="3481"/>
      <c r="L208" s="3481"/>
      <c r="M208" s="3481"/>
      <c r="N208" s="3481"/>
      <c r="O208" s="3481"/>
      <c r="P208" s="3481"/>
      <c r="Q208" s="3481"/>
      <c r="R208" s="3481"/>
      <c r="S208" s="3481"/>
      <c r="T208" s="3481"/>
      <c r="U208" s="3481"/>
      <c r="V208" s="3481"/>
      <c r="W208" s="3481"/>
      <c r="X208" s="3481"/>
      <c r="Y208" s="3481"/>
      <c r="Z208" s="3481"/>
      <c r="AA208" s="3481"/>
      <c r="AB208" s="3481"/>
      <c r="AC208" s="3481"/>
      <c r="AD208" s="3481"/>
      <c r="AE208" s="3481"/>
      <c r="AF208" s="3481"/>
      <c r="AG208" s="3488"/>
      <c r="AH208" s="1491" t="s">
        <v>850</v>
      </c>
      <c r="AI208" s="1492" t="e">
        <f>+AI207/AI204</f>
        <v>#DIV/0!</v>
      </c>
      <c r="AL208" s="1474">
        <f>+COUNTIF(C206:AG207,"休")</f>
        <v>0</v>
      </c>
    </row>
    <row r="209" spans="2:38" s="1486" customFormat="1">
      <c r="B209" s="3485"/>
      <c r="C209" s="3487"/>
      <c r="D209" s="3482"/>
      <c r="E209" s="3482"/>
      <c r="F209" s="3482"/>
      <c r="G209" s="3482"/>
      <c r="H209" s="3482"/>
      <c r="I209" s="3482"/>
      <c r="J209" s="3482"/>
      <c r="K209" s="3482"/>
      <c r="L209" s="3482"/>
      <c r="M209" s="3482"/>
      <c r="N209" s="3482"/>
      <c r="O209" s="3482"/>
      <c r="P209" s="3482"/>
      <c r="Q209" s="3482"/>
      <c r="R209" s="3482"/>
      <c r="S209" s="3482"/>
      <c r="T209" s="3482"/>
      <c r="U209" s="3482"/>
      <c r="V209" s="3482"/>
      <c r="W209" s="3482"/>
      <c r="X209" s="3482"/>
      <c r="Y209" s="3482"/>
      <c r="Z209" s="3482"/>
      <c r="AA209" s="3482"/>
      <c r="AB209" s="3482"/>
      <c r="AC209" s="3482"/>
      <c r="AD209" s="3482"/>
      <c r="AE209" s="3482"/>
      <c r="AF209" s="3482"/>
      <c r="AG209" s="3489"/>
      <c r="AH209" s="1493" t="s">
        <v>1998</v>
      </c>
      <c r="AI209" s="1494" t="str">
        <f>IF(7&gt;AI204,"対象外",IF(AI207&gt;=AI202,"OK","NG"))</f>
        <v>対象外</v>
      </c>
      <c r="AJ209" s="1489" t="str">
        <f>IF(AI209="対象外","←７日間に満たない期間は達成判定の対象外",IF(AI209="NG","←月単位未達成","←月単位達成"))</f>
        <v>←７日間に満たない期間は達成判定の対象外</v>
      </c>
      <c r="AL209" s="1495" t="str">
        <f>IF(7&gt;AI204,"対象外",IF(AL208&gt;=AI202,"OK","NG"))</f>
        <v>対象外</v>
      </c>
    </row>
    <row r="210" spans="2:38" hidden="1">
      <c r="B210" s="1496" t="s">
        <v>2165</v>
      </c>
      <c r="C210" s="1497" t="e">
        <f t="shared" ref="C210:AG210" si="87">IF(AND(DAY(C202)&gt;=22,DAY(C202)&lt;=28,C203="土"),1,0)</f>
        <v>#VALUE!</v>
      </c>
      <c r="D210" s="1497" t="e">
        <f t="shared" si="87"/>
        <v>#VALUE!</v>
      </c>
      <c r="E210" s="1497" t="e">
        <f t="shared" si="87"/>
        <v>#VALUE!</v>
      </c>
      <c r="F210" s="1497" t="e">
        <f t="shared" si="87"/>
        <v>#VALUE!</v>
      </c>
      <c r="G210" s="1497" t="e">
        <f t="shared" si="87"/>
        <v>#VALUE!</v>
      </c>
      <c r="H210" s="1497" t="e">
        <f t="shared" si="87"/>
        <v>#VALUE!</v>
      </c>
      <c r="I210" s="1497" t="e">
        <f t="shared" si="87"/>
        <v>#VALUE!</v>
      </c>
      <c r="J210" s="1497" t="e">
        <f t="shared" si="87"/>
        <v>#VALUE!</v>
      </c>
      <c r="K210" s="1497" t="e">
        <f t="shared" si="87"/>
        <v>#VALUE!</v>
      </c>
      <c r="L210" s="1497" t="e">
        <f t="shared" si="87"/>
        <v>#VALUE!</v>
      </c>
      <c r="M210" s="1497" t="e">
        <f t="shared" si="87"/>
        <v>#VALUE!</v>
      </c>
      <c r="N210" s="1497" t="e">
        <f t="shared" si="87"/>
        <v>#VALUE!</v>
      </c>
      <c r="O210" s="1497" t="e">
        <f t="shared" si="87"/>
        <v>#VALUE!</v>
      </c>
      <c r="P210" s="1497" t="e">
        <f t="shared" si="87"/>
        <v>#VALUE!</v>
      </c>
      <c r="Q210" s="1497" t="e">
        <f t="shared" si="87"/>
        <v>#VALUE!</v>
      </c>
      <c r="R210" s="1497" t="e">
        <f t="shared" si="87"/>
        <v>#VALUE!</v>
      </c>
      <c r="S210" s="1497" t="e">
        <f t="shared" si="87"/>
        <v>#VALUE!</v>
      </c>
      <c r="T210" s="1497" t="e">
        <f t="shared" si="87"/>
        <v>#VALUE!</v>
      </c>
      <c r="U210" s="1497" t="e">
        <f t="shared" si="87"/>
        <v>#VALUE!</v>
      </c>
      <c r="V210" s="1497" t="e">
        <f t="shared" si="87"/>
        <v>#VALUE!</v>
      </c>
      <c r="W210" s="1497" t="e">
        <f t="shared" si="87"/>
        <v>#VALUE!</v>
      </c>
      <c r="X210" s="1497" t="e">
        <f t="shared" si="87"/>
        <v>#VALUE!</v>
      </c>
      <c r="Y210" s="1497" t="e">
        <f t="shared" si="87"/>
        <v>#VALUE!</v>
      </c>
      <c r="Z210" s="1497" t="e">
        <f t="shared" si="87"/>
        <v>#VALUE!</v>
      </c>
      <c r="AA210" s="1497" t="e">
        <f t="shared" si="87"/>
        <v>#VALUE!</v>
      </c>
      <c r="AB210" s="1497" t="e">
        <f t="shared" si="87"/>
        <v>#VALUE!</v>
      </c>
      <c r="AC210" s="1497" t="e">
        <f t="shared" si="87"/>
        <v>#VALUE!</v>
      </c>
      <c r="AD210" s="1497" t="e">
        <f t="shared" si="87"/>
        <v>#VALUE!</v>
      </c>
      <c r="AE210" s="1497" t="e">
        <f t="shared" si="87"/>
        <v>#VALUE!</v>
      </c>
      <c r="AF210" s="1497" t="e">
        <f t="shared" si="87"/>
        <v>#VALUE!</v>
      </c>
      <c r="AG210" s="1497" t="e">
        <f t="shared" si="87"/>
        <v>#VALUE!</v>
      </c>
      <c r="AH210" s="1498" t="s">
        <v>2026</v>
      </c>
      <c r="AI210" s="1499">
        <f>_xlfn.AGGREGATE(9,6,C210:AG210)</f>
        <v>0</v>
      </c>
      <c r="AJ210" s="1489"/>
    </row>
    <row r="211" spans="2:38" hidden="1">
      <c r="B211" s="1496" t="s">
        <v>2166</v>
      </c>
      <c r="C211" s="1500" t="e">
        <f t="shared" ref="C211:AG211" si="88">IF(AND(DAY(C202)&gt;=22,DAY(C202)&lt;=28,C203="土",OR(C208="休",C208="雨")),1,0)</f>
        <v>#VALUE!</v>
      </c>
      <c r="D211" s="1500" t="e">
        <f t="shared" si="88"/>
        <v>#VALUE!</v>
      </c>
      <c r="E211" s="1500" t="e">
        <f t="shared" si="88"/>
        <v>#VALUE!</v>
      </c>
      <c r="F211" s="1500" t="e">
        <f t="shared" si="88"/>
        <v>#VALUE!</v>
      </c>
      <c r="G211" s="1500" t="e">
        <f t="shared" si="88"/>
        <v>#VALUE!</v>
      </c>
      <c r="H211" s="1500" t="e">
        <f t="shared" si="88"/>
        <v>#VALUE!</v>
      </c>
      <c r="I211" s="1500" t="e">
        <f t="shared" si="88"/>
        <v>#VALUE!</v>
      </c>
      <c r="J211" s="1500" t="e">
        <f t="shared" si="88"/>
        <v>#VALUE!</v>
      </c>
      <c r="K211" s="1500" t="e">
        <f t="shared" si="88"/>
        <v>#VALUE!</v>
      </c>
      <c r="L211" s="1500" t="e">
        <f t="shared" si="88"/>
        <v>#VALUE!</v>
      </c>
      <c r="M211" s="1500" t="e">
        <f t="shared" si="88"/>
        <v>#VALUE!</v>
      </c>
      <c r="N211" s="1500" t="e">
        <f t="shared" si="88"/>
        <v>#VALUE!</v>
      </c>
      <c r="O211" s="1500" t="e">
        <f t="shared" si="88"/>
        <v>#VALUE!</v>
      </c>
      <c r="P211" s="1500" t="e">
        <f t="shared" si="88"/>
        <v>#VALUE!</v>
      </c>
      <c r="Q211" s="1500" t="e">
        <f t="shared" si="88"/>
        <v>#VALUE!</v>
      </c>
      <c r="R211" s="1500" t="e">
        <f t="shared" si="88"/>
        <v>#VALUE!</v>
      </c>
      <c r="S211" s="1500" t="e">
        <f t="shared" si="88"/>
        <v>#VALUE!</v>
      </c>
      <c r="T211" s="1500" t="e">
        <f t="shared" si="88"/>
        <v>#VALUE!</v>
      </c>
      <c r="U211" s="1500" t="e">
        <f t="shared" si="88"/>
        <v>#VALUE!</v>
      </c>
      <c r="V211" s="1500" t="e">
        <f t="shared" si="88"/>
        <v>#VALUE!</v>
      </c>
      <c r="W211" s="1500" t="e">
        <f t="shared" si="88"/>
        <v>#VALUE!</v>
      </c>
      <c r="X211" s="1500" t="e">
        <f t="shared" si="88"/>
        <v>#VALUE!</v>
      </c>
      <c r="Y211" s="1500" t="e">
        <f t="shared" si="88"/>
        <v>#VALUE!</v>
      </c>
      <c r="Z211" s="1500" t="e">
        <f t="shared" si="88"/>
        <v>#VALUE!</v>
      </c>
      <c r="AA211" s="1500" t="e">
        <f t="shared" si="88"/>
        <v>#VALUE!</v>
      </c>
      <c r="AB211" s="1500" t="e">
        <f t="shared" si="88"/>
        <v>#VALUE!</v>
      </c>
      <c r="AC211" s="1500" t="e">
        <f t="shared" si="88"/>
        <v>#VALUE!</v>
      </c>
      <c r="AD211" s="1500" t="e">
        <f t="shared" si="88"/>
        <v>#VALUE!</v>
      </c>
      <c r="AE211" s="1500" t="e">
        <f t="shared" si="88"/>
        <v>#VALUE!</v>
      </c>
      <c r="AF211" s="1500" t="e">
        <f t="shared" si="88"/>
        <v>#VALUE!</v>
      </c>
      <c r="AG211" s="1500" t="e">
        <f t="shared" si="88"/>
        <v>#VALUE!</v>
      </c>
      <c r="AH211" s="1501" t="s">
        <v>2027</v>
      </c>
      <c r="AI211" s="1499">
        <f>_xlfn.AGGREGATE(9,6,C211:AG211)</f>
        <v>0</v>
      </c>
      <c r="AJ211" s="1489"/>
    </row>
    <row r="212" spans="2:38" hidden="1">
      <c r="B212" s="1496" t="s">
        <v>2167</v>
      </c>
      <c r="C212" s="1497" t="e">
        <f>IF(AND(DAY(C202)&gt;=8,DAY(C202)&lt;=14,C203="土"),1,0)</f>
        <v>#VALUE!</v>
      </c>
      <c r="D212" s="1497" t="e">
        <f>IF(AND(DAY(D202)&gt;=8,DAY(D202)&lt;=14,D203="土"),1,0)</f>
        <v>#VALUE!</v>
      </c>
      <c r="E212" s="1497" t="e">
        <f t="shared" ref="E212:AG212" si="89">IF(AND(DAY(E202)&gt;=8,DAY(E202)&lt;=14,E203="土"),1,0)</f>
        <v>#VALUE!</v>
      </c>
      <c r="F212" s="1497" t="e">
        <f t="shared" si="89"/>
        <v>#VALUE!</v>
      </c>
      <c r="G212" s="1497" t="e">
        <f t="shared" si="89"/>
        <v>#VALUE!</v>
      </c>
      <c r="H212" s="1497" t="e">
        <f t="shared" si="89"/>
        <v>#VALUE!</v>
      </c>
      <c r="I212" s="1497" t="e">
        <f t="shared" si="89"/>
        <v>#VALUE!</v>
      </c>
      <c r="J212" s="1497" t="e">
        <f t="shared" si="89"/>
        <v>#VALUE!</v>
      </c>
      <c r="K212" s="1497" t="e">
        <f t="shared" si="89"/>
        <v>#VALUE!</v>
      </c>
      <c r="L212" s="1497" t="e">
        <f t="shared" si="89"/>
        <v>#VALUE!</v>
      </c>
      <c r="M212" s="1497" t="e">
        <f t="shared" si="89"/>
        <v>#VALUE!</v>
      </c>
      <c r="N212" s="1497" t="e">
        <f t="shared" si="89"/>
        <v>#VALUE!</v>
      </c>
      <c r="O212" s="1497" t="e">
        <f t="shared" si="89"/>
        <v>#VALUE!</v>
      </c>
      <c r="P212" s="1497" t="e">
        <f t="shared" si="89"/>
        <v>#VALUE!</v>
      </c>
      <c r="Q212" s="1497" t="e">
        <f t="shared" si="89"/>
        <v>#VALUE!</v>
      </c>
      <c r="R212" s="1497" t="e">
        <f t="shared" si="89"/>
        <v>#VALUE!</v>
      </c>
      <c r="S212" s="1497" t="e">
        <f t="shared" si="89"/>
        <v>#VALUE!</v>
      </c>
      <c r="T212" s="1497" t="e">
        <f t="shared" si="89"/>
        <v>#VALUE!</v>
      </c>
      <c r="U212" s="1497" t="e">
        <f t="shared" si="89"/>
        <v>#VALUE!</v>
      </c>
      <c r="V212" s="1497" t="e">
        <f t="shared" si="89"/>
        <v>#VALUE!</v>
      </c>
      <c r="W212" s="1497" t="e">
        <f t="shared" si="89"/>
        <v>#VALUE!</v>
      </c>
      <c r="X212" s="1497" t="e">
        <f t="shared" si="89"/>
        <v>#VALUE!</v>
      </c>
      <c r="Y212" s="1497" t="e">
        <f t="shared" si="89"/>
        <v>#VALUE!</v>
      </c>
      <c r="Z212" s="1497" t="e">
        <f t="shared" si="89"/>
        <v>#VALUE!</v>
      </c>
      <c r="AA212" s="1497" t="e">
        <f t="shared" si="89"/>
        <v>#VALUE!</v>
      </c>
      <c r="AB212" s="1497" t="e">
        <f t="shared" si="89"/>
        <v>#VALUE!</v>
      </c>
      <c r="AC212" s="1497" t="e">
        <f t="shared" si="89"/>
        <v>#VALUE!</v>
      </c>
      <c r="AD212" s="1497" t="e">
        <f t="shared" si="89"/>
        <v>#VALUE!</v>
      </c>
      <c r="AE212" s="1497" t="e">
        <f t="shared" si="89"/>
        <v>#VALUE!</v>
      </c>
      <c r="AF212" s="1497" t="e">
        <f t="shared" si="89"/>
        <v>#VALUE!</v>
      </c>
      <c r="AG212" s="1497" t="e">
        <f t="shared" si="89"/>
        <v>#VALUE!</v>
      </c>
      <c r="AH212" s="1498" t="s">
        <v>2026</v>
      </c>
      <c r="AI212" s="1499">
        <f>_xlfn.AGGREGATE(9,6,C212:AG212)</f>
        <v>0</v>
      </c>
      <c r="AJ212" s="1489"/>
    </row>
    <row r="213" spans="2:38" hidden="1">
      <c r="B213" s="1496" t="s">
        <v>2168</v>
      </c>
      <c r="C213" s="1500" t="e">
        <f>IF(AND(DAY(C202)&gt;=8,DAY(C202)&lt;=14,C203="土",OR(C208="休",C208="雨")),1,0)</f>
        <v>#VALUE!</v>
      </c>
      <c r="D213" s="1500" t="e">
        <f>IF(AND(DAY(D202)&gt;=8,DAY(D202)&lt;=14,D203="土",OR(D208="休",D208="雨")),1,0)</f>
        <v>#VALUE!</v>
      </c>
      <c r="E213" s="1500" t="e">
        <f t="shared" ref="E213:AG213" si="90">IF(AND(DAY(E202)&gt;=8,DAY(E202)&lt;=14,E203="土",OR(E208="休",E208="雨")),1,0)</f>
        <v>#VALUE!</v>
      </c>
      <c r="F213" s="1500" t="e">
        <f t="shared" si="90"/>
        <v>#VALUE!</v>
      </c>
      <c r="G213" s="1500" t="e">
        <f t="shared" si="90"/>
        <v>#VALUE!</v>
      </c>
      <c r="H213" s="1500" t="e">
        <f t="shared" si="90"/>
        <v>#VALUE!</v>
      </c>
      <c r="I213" s="1500" t="e">
        <f t="shared" si="90"/>
        <v>#VALUE!</v>
      </c>
      <c r="J213" s="1500" t="e">
        <f t="shared" si="90"/>
        <v>#VALUE!</v>
      </c>
      <c r="K213" s="1500" t="e">
        <f t="shared" si="90"/>
        <v>#VALUE!</v>
      </c>
      <c r="L213" s="1500" t="e">
        <f t="shared" si="90"/>
        <v>#VALUE!</v>
      </c>
      <c r="M213" s="1500" t="e">
        <f t="shared" si="90"/>
        <v>#VALUE!</v>
      </c>
      <c r="N213" s="1500" t="e">
        <f t="shared" si="90"/>
        <v>#VALUE!</v>
      </c>
      <c r="O213" s="1500" t="e">
        <f t="shared" si="90"/>
        <v>#VALUE!</v>
      </c>
      <c r="P213" s="1500" t="e">
        <f t="shared" si="90"/>
        <v>#VALUE!</v>
      </c>
      <c r="Q213" s="1500" t="e">
        <f t="shared" si="90"/>
        <v>#VALUE!</v>
      </c>
      <c r="R213" s="1500" t="e">
        <f t="shared" si="90"/>
        <v>#VALUE!</v>
      </c>
      <c r="S213" s="1500" t="e">
        <f t="shared" si="90"/>
        <v>#VALUE!</v>
      </c>
      <c r="T213" s="1500" t="e">
        <f t="shared" si="90"/>
        <v>#VALUE!</v>
      </c>
      <c r="U213" s="1500" t="e">
        <f t="shared" si="90"/>
        <v>#VALUE!</v>
      </c>
      <c r="V213" s="1500" t="e">
        <f t="shared" si="90"/>
        <v>#VALUE!</v>
      </c>
      <c r="W213" s="1500" t="e">
        <f t="shared" si="90"/>
        <v>#VALUE!</v>
      </c>
      <c r="X213" s="1500" t="e">
        <f t="shared" si="90"/>
        <v>#VALUE!</v>
      </c>
      <c r="Y213" s="1500" t="e">
        <f t="shared" si="90"/>
        <v>#VALUE!</v>
      </c>
      <c r="Z213" s="1500" t="e">
        <f t="shared" si="90"/>
        <v>#VALUE!</v>
      </c>
      <c r="AA213" s="1500" t="e">
        <f t="shared" si="90"/>
        <v>#VALUE!</v>
      </c>
      <c r="AB213" s="1500" t="e">
        <f t="shared" si="90"/>
        <v>#VALUE!</v>
      </c>
      <c r="AC213" s="1500" t="e">
        <f t="shared" si="90"/>
        <v>#VALUE!</v>
      </c>
      <c r="AD213" s="1500" t="e">
        <f t="shared" si="90"/>
        <v>#VALUE!</v>
      </c>
      <c r="AE213" s="1500" t="e">
        <f t="shared" si="90"/>
        <v>#VALUE!</v>
      </c>
      <c r="AF213" s="1500" t="e">
        <f t="shared" si="90"/>
        <v>#VALUE!</v>
      </c>
      <c r="AG213" s="1500" t="e">
        <f t="shared" si="90"/>
        <v>#VALUE!</v>
      </c>
      <c r="AH213" s="1501" t="s">
        <v>2027</v>
      </c>
      <c r="AI213" s="1499">
        <f>_xlfn.AGGREGATE(9,6,C213:AG213)</f>
        <v>0</v>
      </c>
      <c r="AJ213" s="1489"/>
    </row>
    <row r="214" spans="2:38" s="1486" customFormat="1">
      <c r="B214" s="1510"/>
      <c r="C214" s="1510"/>
      <c r="D214" s="1510"/>
      <c r="E214" s="1510"/>
      <c r="F214" s="1510"/>
      <c r="G214" s="1510"/>
      <c r="H214" s="1510"/>
      <c r="I214" s="1510"/>
      <c r="J214" s="1510"/>
      <c r="K214" s="1510"/>
      <c r="L214" s="1510"/>
      <c r="M214" s="1510"/>
      <c r="N214" s="1510"/>
      <c r="O214" s="1510"/>
      <c r="P214" s="1510"/>
      <c r="Q214" s="1510"/>
      <c r="R214" s="1510"/>
      <c r="S214" s="1510"/>
      <c r="T214" s="1510"/>
      <c r="U214" s="1510"/>
      <c r="V214" s="1510"/>
      <c r="W214" s="1510"/>
      <c r="X214" s="1510"/>
      <c r="Y214" s="1510"/>
      <c r="Z214" s="1510"/>
      <c r="AA214" s="1510"/>
      <c r="AB214" s="1510"/>
      <c r="AC214" s="1510"/>
      <c r="AD214" s="1510"/>
      <c r="AE214" s="1510"/>
      <c r="AF214" s="1510"/>
      <c r="AG214" s="1510"/>
      <c r="AI214" s="1510"/>
      <c r="AL214" s="1509"/>
    </row>
    <row r="215" spans="2:38" hidden="1">
      <c r="C215" s="1453" t="e">
        <f>YEAR(C218)</f>
        <v>#VALUE!</v>
      </c>
      <c r="D215" s="1453" t="e">
        <f>MONTH(C218)</f>
        <v>#VALUE!</v>
      </c>
    </row>
    <row r="216" spans="2:38">
      <c r="B216" s="1458" t="s">
        <v>1986</v>
      </c>
      <c r="C216" s="3490" t="e">
        <f>C218</f>
        <v>#VALUE!</v>
      </c>
      <c r="D216" s="3452"/>
      <c r="E216" s="3452"/>
      <c r="F216" s="3452"/>
      <c r="G216" s="3452"/>
      <c r="H216" s="3452"/>
      <c r="I216" s="3452"/>
      <c r="J216" s="3452"/>
      <c r="K216" s="3452"/>
      <c r="L216" s="3452"/>
      <c r="M216" s="3452"/>
      <c r="N216" s="3452"/>
      <c r="O216" s="3452"/>
      <c r="P216" s="3452"/>
      <c r="Q216" s="3452"/>
      <c r="R216" s="3452"/>
      <c r="S216" s="3452"/>
      <c r="T216" s="3452"/>
      <c r="U216" s="3452"/>
      <c r="V216" s="3452"/>
      <c r="W216" s="3452"/>
      <c r="X216" s="3452"/>
      <c r="Y216" s="3452"/>
      <c r="Z216" s="3452"/>
      <c r="AA216" s="3452"/>
      <c r="AB216" s="3452"/>
      <c r="AC216" s="3452"/>
      <c r="AD216" s="3452"/>
      <c r="AE216" s="3452"/>
      <c r="AF216" s="3452"/>
      <c r="AG216" s="3452"/>
      <c r="AH216" s="3452"/>
      <c r="AI216" s="3453"/>
    </row>
    <row r="217" spans="2:38" hidden="1">
      <c r="B217" s="1503"/>
      <c r="C217" s="1482" t="e">
        <f>DATE($C215,$D215,1)</f>
        <v>#VALUE!</v>
      </c>
      <c r="D217" s="1482" t="e">
        <f t="shared" ref="D217:AG217" si="91">C217+1</f>
        <v>#VALUE!</v>
      </c>
      <c r="E217" s="1482" t="e">
        <f t="shared" si="91"/>
        <v>#VALUE!</v>
      </c>
      <c r="F217" s="1482" t="e">
        <f t="shared" si="91"/>
        <v>#VALUE!</v>
      </c>
      <c r="G217" s="1482" t="e">
        <f t="shared" si="91"/>
        <v>#VALUE!</v>
      </c>
      <c r="H217" s="1482" t="e">
        <f t="shared" si="91"/>
        <v>#VALUE!</v>
      </c>
      <c r="I217" s="1482" t="e">
        <f t="shared" si="91"/>
        <v>#VALUE!</v>
      </c>
      <c r="J217" s="1482" t="e">
        <f t="shared" si="91"/>
        <v>#VALUE!</v>
      </c>
      <c r="K217" s="1482" t="e">
        <f t="shared" si="91"/>
        <v>#VALUE!</v>
      </c>
      <c r="L217" s="1482" t="e">
        <f t="shared" si="91"/>
        <v>#VALUE!</v>
      </c>
      <c r="M217" s="1482" t="e">
        <f t="shared" si="91"/>
        <v>#VALUE!</v>
      </c>
      <c r="N217" s="1482" t="e">
        <f t="shared" si="91"/>
        <v>#VALUE!</v>
      </c>
      <c r="O217" s="1482" t="e">
        <f t="shared" si="91"/>
        <v>#VALUE!</v>
      </c>
      <c r="P217" s="1482" t="e">
        <f t="shared" si="91"/>
        <v>#VALUE!</v>
      </c>
      <c r="Q217" s="1482" t="e">
        <f t="shared" si="91"/>
        <v>#VALUE!</v>
      </c>
      <c r="R217" s="1482" t="e">
        <f t="shared" si="91"/>
        <v>#VALUE!</v>
      </c>
      <c r="S217" s="1482" t="e">
        <f t="shared" si="91"/>
        <v>#VALUE!</v>
      </c>
      <c r="T217" s="1482" t="e">
        <f t="shared" si="91"/>
        <v>#VALUE!</v>
      </c>
      <c r="U217" s="1482" t="e">
        <f t="shared" si="91"/>
        <v>#VALUE!</v>
      </c>
      <c r="V217" s="1482" t="e">
        <f t="shared" si="91"/>
        <v>#VALUE!</v>
      </c>
      <c r="W217" s="1482" t="e">
        <f t="shared" si="91"/>
        <v>#VALUE!</v>
      </c>
      <c r="X217" s="1482" t="e">
        <f t="shared" si="91"/>
        <v>#VALUE!</v>
      </c>
      <c r="Y217" s="1482" t="e">
        <f t="shared" si="91"/>
        <v>#VALUE!</v>
      </c>
      <c r="Z217" s="1482" t="e">
        <f t="shared" si="91"/>
        <v>#VALUE!</v>
      </c>
      <c r="AA217" s="1482" t="e">
        <f t="shared" si="91"/>
        <v>#VALUE!</v>
      </c>
      <c r="AB217" s="1482" t="e">
        <f t="shared" si="91"/>
        <v>#VALUE!</v>
      </c>
      <c r="AC217" s="1482" t="e">
        <f t="shared" si="91"/>
        <v>#VALUE!</v>
      </c>
      <c r="AD217" s="1482" t="e">
        <f t="shared" si="91"/>
        <v>#VALUE!</v>
      </c>
      <c r="AE217" s="1482" t="e">
        <f t="shared" si="91"/>
        <v>#VALUE!</v>
      </c>
      <c r="AF217" s="1482" t="e">
        <f t="shared" si="91"/>
        <v>#VALUE!</v>
      </c>
      <c r="AG217" s="1482" t="e">
        <f t="shared" si="91"/>
        <v>#VALUE!</v>
      </c>
      <c r="AH217" s="1504"/>
      <c r="AI217" s="1505"/>
    </row>
    <row r="218" spans="2:38">
      <c r="B218" s="1506" t="s">
        <v>1990</v>
      </c>
      <c r="C218" s="1507" t="e">
        <f>IF(EDATE(C201,1)&gt;$G$5,"",EDATE(C201,1))</f>
        <v>#VALUE!</v>
      </c>
      <c r="D218" s="1482" t="e">
        <f t="shared" ref="D218:AG218" si="92">IF(D217&gt;$G$5,"",IF(C218=EOMONTH(DATE($C215,$D215,1),0),"",IF(C218="","",C218+1)))</f>
        <v>#VALUE!</v>
      </c>
      <c r="E218" s="1482" t="e">
        <f t="shared" si="92"/>
        <v>#VALUE!</v>
      </c>
      <c r="F218" s="1482" t="e">
        <f t="shared" si="92"/>
        <v>#VALUE!</v>
      </c>
      <c r="G218" s="1482" t="e">
        <f t="shared" si="92"/>
        <v>#VALUE!</v>
      </c>
      <c r="H218" s="1482" t="e">
        <f t="shared" si="92"/>
        <v>#VALUE!</v>
      </c>
      <c r="I218" s="1482" t="e">
        <f t="shared" si="92"/>
        <v>#VALUE!</v>
      </c>
      <c r="J218" s="1482" t="e">
        <f t="shared" si="92"/>
        <v>#VALUE!</v>
      </c>
      <c r="K218" s="1482" t="e">
        <f t="shared" si="92"/>
        <v>#VALUE!</v>
      </c>
      <c r="L218" s="1482" t="e">
        <f t="shared" si="92"/>
        <v>#VALUE!</v>
      </c>
      <c r="M218" s="1482" t="e">
        <f t="shared" si="92"/>
        <v>#VALUE!</v>
      </c>
      <c r="N218" s="1482" t="e">
        <f t="shared" si="92"/>
        <v>#VALUE!</v>
      </c>
      <c r="O218" s="1482" t="e">
        <f t="shared" si="92"/>
        <v>#VALUE!</v>
      </c>
      <c r="P218" s="1482" t="e">
        <f t="shared" si="92"/>
        <v>#VALUE!</v>
      </c>
      <c r="Q218" s="1482" t="e">
        <f t="shared" si="92"/>
        <v>#VALUE!</v>
      </c>
      <c r="R218" s="1482" t="e">
        <f t="shared" si="92"/>
        <v>#VALUE!</v>
      </c>
      <c r="S218" s="1482" t="e">
        <f t="shared" si="92"/>
        <v>#VALUE!</v>
      </c>
      <c r="T218" s="1482" t="e">
        <f t="shared" si="92"/>
        <v>#VALUE!</v>
      </c>
      <c r="U218" s="1482" t="e">
        <f t="shared" si="92"/>
        <v>#VALUE!</v>
      </c>
      <c r="V218" s="1482" t="e">
        <f t="shared" si="92"/>
        <v>#VALUE!</v>
      </c>
      <c r="W218" s="1482" t="e">
        <f t="shared" si="92"/>
        <v>#VALUE!</v>
      </c>
      <c r="X218" s="1482" t="e">
        <f t="shared" si="92"/>
        <v>#VALUE!</v>
      </c>
      <c r="Y218" s="1482" t="e">
        <f t="shared" si="92"/>
        <v>#VALUE!</v>
      </c>
      <c r="Z218" s="1482" t="e">
        <f t="shared" si="92"/>
        <v>#VALUE!</v>
      </c>
      <c r="AA218" s="1482" t="e">
        <f t="shared" si="92"/>
        <v>#VALUE!</v>
      </c>
      <c r="AB218" s="1482" t="e">
        <f t="shared" si="92"/>
        <v>#VALUE!</v>
      </c>
      <c r="AC218" s="1482" t="e">
        <f t="shared" si="92"/>
        <v>#VALUE!</v>
      </c>
      <c r="AD218" s="1482" t="e">
        <f t="shared" si="92"/>
        <v>#VALUE!</v>
      </c>
      <c r="AE218" s="1482" t="e">
        <f t="shared" si="92"/>
        <v>#VALUE!</v>
      </c>
      <c r="AF218" s="1482" t="e">
        <f t="shared" si="92"/>
        <v>#VALUE!</v>
      </c>
      <c r="AG218" s="1482" t="e">
        <f t="shared" si="92"/>
        <v>#VALUE!</v>
      </c>
      <c r="AH218" s="1483" t="s">
        <v>2024</v>
      </c>
      <c r="AI218" s="1484">
        <f>+COUNTIFS(C219:AG219,"土",C220:AG220,"")+COUNTIFS(C219:AG219,"日",C220:AG220,"")</f>
        <v>0</v>
      </c>
    </row>
    <row r="219" spans="2:38" s="1486" customFormat="1">
      <c r="B219" s="1508" t="s">
        <v>846</v>
      </c>
      <c r="C219" s="1485" t="str">
        <f>IFERROR(TEXT(WEEKDAY(+C218),"aaa"),"")</f>
        <v/>
      </c>
      <c r="D219" s="1485" t="str">
        <f t="shared" ref="D219:AG219" si="93">IFERROR(TEXT(WEEKDAY(+D218),"aaa"),"")</f>
        <v/>
      </c>
      <c r="E219" s="1485" t="str">
        <f t="shared" si="93"/>
        <v/>
      </c>
      <c r="F219" s="1485" t="str">
        <f t="shared" si="93"/>
        <v/>
      </c>
      <c r="G219" s="1485" t="str">
        <f t="shared" si="93"/>
        <v/>
      </c>
      <c r="H219" s="1485" t="str">
        <f t="shared" si="93"/>
        <v/>
      </c>
      <c r="I219" s="1485" t="str">
        <f t="shared" si="93"/>
        <v/>
      </c>
      <c r="J219" s="1485" t="str">
        <f t="shared" si="93"/>
        <v/>
      </c>
      <c r="K219" s="1485" t="str">
        <f t="shared" si="93"/>
        <v/>
      </c>
      <c r="L219" s="1485" t="str">
        <f t="shared" si="93"/>
        <v/>
      </c>
      <c r="M219" s="1485" t="str">
        <f t="shared" si="93"/>
        <v/>
      </c>
      <c r="N219" s="1485" t="str">
        <f t="shared" si="93"/>
        <v/>
      </c>
      <c r="O219" s="1485" t="str">
        <f t="shared" si="93"/>
        <v/>
      </c>
      <c r="P219" s="1485" t="str">
        <f t="shared" si="93"/>
        <v/>
      </c>
      <c r="Q219" s="1485" t="str">
        <f t="shared" si="93"/>
        <v/>
      </c>
      <c r="R219" s="1485" t="str">
        <f t="shared" si="93"/>
        <v/>
      </c>
      <c r="S219" s="1485" t="str">
        <f t="shared" si="93"/>
        <v/>
      </c>
      <c r="T219" s="1485" t="str">
        <f t="shared" si="93"/>
        <v/>
      </c>
      <c r="U219" s="1485" t="str">
        <f t="shared" si="93"/>
        <v/>
      </c>
      <c r="V219" s="1485" t="str">
        <f t="shared" si="93"/>
        <v/>
      </c>
      <c r="W219" s="1485" t="str">
        <f t="shared" si="93"/>
        <v/>
      </c>
      <c r="X219" s="1485" t="str">
        <f t="shared" si="93"/>
        <v/>
      </c>
      <c r="Y219" s="1485" t="str">
        <f t="shared" si="93"/>
        <v/>
      </c>
      <c r="Z219" s="1485" t="str">
        <f t="shared" si="93"/>
        <v/>
      </c>
      <c r="AA219" s="1485" t="str">
        <f t="shared" si="93"/>
        <v/>
      </c>
      <c r="AB219" s="1485" t="str">
        <f t="shared" si="93"/>
        <v/>
      </c>
      <c r="AC219" s="1485" t="str">
        <f t="shared" si="93"/>
        <v/>
      </c>
      <c r="AD219" s="1485" t="str">
        <f t="shared" si="93"/>
        <v/>
      </c>
      <c r="AE219" s="1485" t="str">
        <f t="shared" si="93"/>
        <v/>
      </c>
      <c r="AF219" s="1485" t="str">
        <f t="shared" si="93"/>
        <v/>
      </c>
      <c r="AG219" s="1485" t="str">
        <f t="shared" si="93"/>
        <v/>
      </c>
      <c r="AH219" s="1483" t="s">
        <v>2025</v>
      </c>
      <c r="AI219" s="1484">
        <f>+COUNTIF(C220:AG220,"夏休")+COUNTIF(C220:AG220,"冬休")+COUNTIF(C220:AG220,"中止")</f>
        <v>0</v>
      </c>
      <c r="AL219" s="1509"/>
    </row>
    <row r="220" spans="2:38" s="1486" customFormat="1" ht="13.5" customHeight="1">
      <c r="B220" s="3454" t="s">
        <v>1994</v>
      </c>
      <c r="C220" s="3456"/>
      <c r="D220" s="3451"/>
      <c r="E220" s="3451"/>
      <c r="F220" s="3451"/>
      <c r="G220" s="3451"/>
      <c r="H220" s="3451"/>
      <c r="I220" s="3451"/>
      <c r="J220" s="3451"/>
      <c r="K220" s="3451"/>
      <c r="L220" s="3451"/>
      <c r="M220" s="3451"/>
      <c r="N220" s="3451"/>
      <c r="O220" s="3451"/>
      <c r="P220" s="3451"/>
      <c r="Q220" s="3451"/>
      <c r="R220" s="3451"/>
      <c r="S220" s="3451"/>
      <c r="T220" s="3451"/>
      <c r="U220" s="3451"/>
      <c r="V220" s="3451"/>
      <c r="W220" s="3451"/>
      <c r="X220" s="3451"/>
      <c r="Y220" s="3451"/>
      <c r="Z220" s="3451"/>
      <c r="AA220" s="3451"/>
      <c r="AB220" s="3451"/>
      <c r="AC220" s="3451"/>
      <c r="AD220" s="3451"/>
      <c r="AE220" s="3451"/>
      <c r="AF220" s="3451"/>
      <c r="AG220" s="3478"/>
      <c r="AH220" s="1487" t="s">
        <v>847</v>
      </c>
      <c r="AI220" s="1488">
        <f>COUNT(C218:AG218)-AI219</f>
        <v>0</v>
      </c>
      <c r="AL220" s="1509"/>
    </row>
    <row r="221" spans="2:38" s="1486" customFormat="1" ht="13.5" customHeight="1">
      <c r="B221" s="3455"/>
      <c r="C221" s="3456"/>
      <c r="D221" s="3451"/>
      <c r="E221" s="3451"/>
      <c r="F221" s="3451"/>
      <c r="G221" s="3451"/>
      <c r="H221" s="3451"/>
      <c r="I221" s="3451"/>
      <c r="J221" s="3451"/>
      <c r="K221" s="3451"/>
      <c r="L221" s="3451"/>
      <c r="M221" s="3451"/>
      <c r="N221" s="3451"/>
      <c r="O221" s="3451"/>
      <c r="P221" s="3451"/>
      <c r="Q221" s="3451"/>
      <c r="R221" s="3451"/>
      <c r="S221" s="3451"/>
      <c r="T221" s="3451"/>
      <c r="U221" s="3451"/>
      <c r="V221" s="3451"/>
      <c r="W221" s="3451"/>
      <c r="X221" s="3451"/>
      <c r="Y221" s="3451"/>
      <c r="Z221" s="3451"/>
      <c r="AA221" s="3451"/>
      <c r="AB221" s="3451"/>
      <c r="AC221" s="3451"/>
      <c r="AD221" s="3451"/>
      <c r="AE221" s="3451"/>
      <c r="AF221" s="3451"/>
      <c r="AG221" s="3478"/>
      <c r="AH221" s="1487" t="s">
        <v>848</v>
      </c>
      <c r="AI221" s="1488">
        <f>+COUNTIF(C222:AG223,"休")</f>
        <v>0</v>
      </c>
      <c r="AJ221" s="1489" t="e">
        <f>IF(AI222&gt;0.285,"",IF(AI221&lt;AI218,"←計画日数が足りません",""))</f>
        <v>#DIV/0!</v>
      </c>
      <c r="AL221" s="1509"/>
    </row>
    <row r="222" spans="2:38" s="1486" customFormat="1" ht="13.5" customHeight="1">
      <c r="B222" s="3479" t="s">
        <v>841</v>
      </c>
      <c r="C222" s="3480"/>
      <c r="D222" s="3477"/>
      <c r="E222" s="3477"/>
      <c r="F222" s="3477"/>
      <c r="G222" s="3477"/>
      <c r="H222" s="3477"/>
      <c r="I222" s="3477"/>
      <c r="J222" s="3477"/>
      <c r="K222" s="3477"/>
      <c r="L222" s="3477"/>
      <c r="M222" s="3477"/>
      <c r="N222" s="3477"/>
      <c r="O222" s="3477"/>
      <c r="P222" s="3477"/>
      <c r="Q222" s="3477"/>
      <c r="R222" s="3477"/>
      <c r="S222" s="3477"/>
      <c r="T222" s="3477"/>
      <c r="U222" s="3477"/>
      <c r="V222" s="3477"/>
      <c r="W222" s="3477"/>
      <c r="X222" s="3477"/>
      <c r="Y222" s="3477"/>
      <c r="Z222" s="3477"/>
      <c r="AA222" s="3477"/>
      <c r="AB222" s="3477"/>
      <c r="AC222" s="3477"/>
      <c r="AD222" s="3477"/>
      <c r="AE222" s="3477"/>
      <c r="AF222" s="3477"/>
      <c r="AG222" s="3483"/>
      <c r="AH222" s="1487" t="s">
        <v>849</v>
      </c>
      <c r="AI222" s="1490" t="e">
        <f>+AI221/AI220</f>
        <v>#DIV/0!</v>
      </c>
      <c r="AL222" s="1509"/>
    </row>
    <row r="223" spans="2:38" s="1486" customFormat="1">
      <c r="B223" s="3479"/>
      <c r="C223" s="3480"/>
      <c r="D223" s="3477"/>
      <c r="E223" s="3477"/>
      <c r="F223" s="3477"/>
      <c r="G223" s="3477"/>
      <c r="H223" s="3477"/>
      <c r="I223" s="3477"/>
      <c r="J223" s="3477"/>
      <c r="K223" s="3477"/>
      <c r="L223" s="3477"/>
      <c r="M223" s="3477"/>
      <c r="N223" s="3477"/>
      <c r="O223" s="3477"/>
      <c r="P223" s="3477"/>
      <c r="Q223" s="3477"/>
      <c r="R223" s="3477"/>
      <c r="S223" s="3477"/>
      <c r="T223" s="3477"/>
      <c r="U223" s="3477"/>
      <c r="V223" s="3477"/>
      <c r="W223" s="3477"/>
      <c r="X223" s="3477"/>
      <c r="Y223" s="3477"/>
      <c r="Z223" s="3477"/>
      <c r="AA223" s="3477"/>
      <c r="AB223" s="3477"/>
      <c r="AC223" s="3477"/>
      <c r="AD223" s="3477"/>
      <c r="AE223" s="3477"/>
      <c r="AF223" s="3477"/>
      <c r="AG223" s="3483"/>
      <c r="AH223" s="1487" t="s">
        <v>838</v>
      </c>
      <c r="AI223" s="1488">
        <f>+COUNTA(C224:AG225)</f>
        <v>0</v>
      </c>
      <c r="AL223" s="1509"/>
    </row>
    <row r="224" spans="2:38" s="1486" customFormat="1">
      <c r="B224" s="3484" t="s">
        <v>843</v>
      </c>
      <c r="C224" s="3486"/>
      <c r="D224" s="3481"/>
      <c r="E224" s="3481"/>
      <c r="F224" s="3481"/>
      <c r="G224" s="3481"/>
      <c r="H224" s="3481"/>
      <c r="I224" s="3481"/>
      <c r="J224" s="3481"/>
      <c r="K224" s="3481"/>
      <c r="L224" s="3481"/>
      <c r="M224" s="3481"/>
      <c r="N224" s="3481"/>
      <c r="O224" s="3481"/>
      <c r="P224" s="3481"/>
      <c r="Q224" s="3481"/>
      <c r="R224" s="3481"/>
      <c r="S224" s="3481"/>
      <c r="T224" s="3481"/>
      <c r="U224" s="3481"/>
      <c r="V224" s="3481"/>
      <c r="W224" s="3481"/>
      <c r="X224" s="3481"/>
      <c r="Y224" s="3481"/>
      <c r="Z224" s="3481"/>
      <c r="AA224" s="3481"/>
      <c r="AB224" s="3481"/>
      <c r="AC224" s="3481"/>
      <c r="AD224" s="3481"/>
      <c r="AE224" s="3481"/>
      <c r="AF224" s="3481"/>
      <c r="AG224" s="3488"/>
      <c r="AH224" s="1491" t="s">
        <v>850</v>
      </c>
      <c r="AI224" s="1492" t="e">
        <f>+AI223/AI220</f>
        <v>#DIV/0!</v>
      </c>
      <c r="AL224" s="1474">
        <f>+COUNTIF(C222:AG223,"休")</f>
        <v>0</v>
      </c>
    </row>
    <row r="225" spans="2:38" s="1486" customFormat="1">
      <c r="B225" s="3485"/>
      <c r="C225" s="3487"/>
      <c r="D225" s="3482"/>
      <c r="E225" s="3482"/>
      <c r="F225" s="3482"/>
      <c r="G225" s="3482"/>
      <c r="H225" s="3482"/>
      <c r="I225" s="3482"/>
      <c r="J225" s="3482"/>
      <c r="K225" s="3482"/>
      <c r="L225" s="3482"/>
      <c r="M225" s="3482"/>
      <c r="N225" s="3482"/>
      <c r="O225" s="3482"/>
      <c r="P225" s="3482"/>
      <c r="Q225" s="3482"/>
      <c r="R225" s="3482"/>
      <c r="S225" s="3482"/>
      <c r="T225" s="3482"/>
      <c r="U225" s="3482"/>
      <c r="V225" s="3482"/>
      <c r="W225" s="3482"/>
      <c r="X225" s="3482"/>
      <c r="Y225" s="3482"/>
      <c r="Z225" s="3482"/>
      <c r="AA225" s="3482"/>
      <c r="AB225" s="3482"/>
      <c r="AC225" s="3482"/>
      <c r="AD225" s="3482"/>
      <c r="AE225" s="3482"/>
      <c r="AF225" s="3482"/>
      <c r="AG225" s="3489"/>
      <c r="AH225" s="1493" t="s">
        <v>1998</v>
      </c>
      <c r="AI225" s="1494" t="str">
        <f>IF(7&gt;AI220,"対象外",IF(AI223&gt;=AI218,"OK","NG"))</f>
        <v>対象外</v>
      </c>
      <c r="AJ225" s="1489" t="str">
        <f>IF(AI225="対象外","←７日間に満たない期間は達成判定の対象外",IF(AI225="NG","←月単位未達成","←月単位達成"))</f>
        <v>←７日間に満たない期間は達成判定の対象外</v>
      </c>
      <c r="AL225" s="1495" t="str">
        <f>IF(7&gt;AI220,"対象外",IF(AL224&gt;=AI218,"OK","NG"))</f>
        <v>対象外</v>
      </c>
    </row>
    <row r="226" spans="2:38" hidden="1">
      <c r="B226" s="1496" t="s">
        <v>2165</v>
      </c>
      <c r="C226" s="1497" t="e">
        <f t="shared" ref="C226:AG226" si="94">IF(AND(DAY(C218)&gt;=22,DAY(C218)&lt;=28,C219="土"),1,0)</f>
        <v>#VALUE!</v>
      </c>
      <c r="D226" s="1497" t="e">
        <f t="shared" si="94"/>
        <v>#VALUE!</v>
      </c>
      <c r="E226" s="1497" t="e">
        <f t="shared" si="94"/>
        <v>#VALUE!</v>
      </c>
      <c r="F226" s="1497" t="e">
        <f t="shared" si="94"/>
        <v>#VALUE!</v>
      </c>
      <c r="G226" s="1497" t="e">
        <f t="shared" si="94"/>
        <v>#VALUE!</v>
      </c>
      <c r="H226" s="1497" t="e">
        <f t="shared" si="94"/>
        <v>#VALUE!</v>
      </c>
      <c r="I226" s="1497" t="e">
        <f t="shared" si="94"/>
        <v>#VALUE!</v>
      </c>
      <c r="J226" s="1497" t="e">
        <f t="shared" si="94"/>
        <v>#VALUE!</v>
      </c>
      <c r="K226" s="1497" t="e">
        <f t="shared" si="94"/>
        <v>#VALUE!</v>
      </c>
      <c r="L226" s="1497" t="e">
        <f t="shared" si="94"/>
        <v>#VALUE!</v>
      </c>
      <c r="M226" s="1497" t="e">
        <f t="shared" si="94"/>
        <v>#VALUE!</v>
      </c>
      <c r="N226" s="1497" t="e">
        <f t="shared" si="94"/>
        <v>#VALUE!</v>
      </c>
      <c r="O226" s="1497" t="e">
        <f t="shared" si="94"/>
        <v>#VALUE!</v>
      </c>
      <c r="P226" s="1497" t="e">
        <f t="shared" si="94"/>
        <v>#VALUE!</v>
      </c>
      <c r="Q226" s="1497" t="e">
        <f t="shared" si="94"/>
        <v>#VALUE!</v>
      </c>
      <c r="R226" s="1497" t="e">
        <f t="shared" si="94"/>
        <v>#VALUE!</v>
      </c>
      <c r="S226" s="1497" t="e">
        <f t="shared" si="94"/>
        <v>#VALUE!</v>
      </c>
      <c r="T226" s="1497" t="e">
        <f t="shared" si="94"/>
        <v>#VALUE!</v>
      </c>
      <c r="U226" s="1497" t="e">
        <f t="shared" si="94"/>
        <v>#VALUE!</v>
      </c>
      <c r="V226" s="1497" t="e">
        <f t="shared" si="94"/>
        <v>#VALUE!</v>
      </c>
      <c r="W226" s="1497" t="e">
        <f t="shared" si="94"/>
        <v>#VALUE!</v>
      </c>
      <c r="X226" s="1497" t="e">
        <f t="shared" si="94"/>
        <v>#VALUE!</v>
      </c>
      <c r="Y226" s="1497" t="e">
        <f t="shared" si="94"/>
        <v>#VALUE!</v>
      </c>
      <c r="Z226" s="1497" t="e">
        <f t="shared" si="94"/>
        <v>#VALUE!</v>
      </c>
      <c r="AA226" s="1497" t="e">
        <f t="shared" si="94"/>
        <v>#VALUE!</v>
      </c>
      <c r="AB226" s="1497" t="e">
        <f t="shared" si="94"/>
        <v>#VALUE!</v>
      </c>
      <c r="AC226" s="1497" t="e">
        <f t="shared" si="94"/>
        <v>#VALUE!</v>
      </c>
      <c r="AD226" s="1497" t="e">
        <f t="shared" si="94"/>
        <v>#VALUE!</v>
      </c>
      <c r="AE226" s="1497" t="e">
        <f t="shared" si="94"/>
        <v>#VALUE!</v>
      </c>
      <c r="AF226" s="1497" t="e">
        <f t="shared" si="94"/>
        <v>#VALUE!</v>
      </c>
      <c r="AG226" s="1497" t="e">
        <f t="shared" si="94"/>
        <v>#VALUE!</v>
      </c>
      <c r="AH226" s="1498" t="s">
        <v>2026</v>
      </c>
      <c r="AI226" s="1499">
        <f>_xlfn.AGGREGATE(9,6,C226:AG226)</f>
        <v>0</v>
      </c>
      <c r="AJ226" s="1489"/>
    </row>
    <row r="227" spans="2:38" hidden="1">
      <c r="B227" s="1496" t="s">
        <v>2166</v>
      </c>
      <c r="C227" s="1500" t="e">
        <f t="shared" ref="C227:AG227" si="95">IF(AND(DAY(C218)&gt;=22,DAY(C218)&lt;=28,C219="土",OR(C224="休",C224="雨")),1,0)</f>
        <v>#VALUE!</v>
      </c>
      <c r="D227" s="1500" t="e">
        <f t="shared" si="95"/>
        <v>#VALUE!</v>
      </c>
      <c r="E227" s="1500" t="e">
        <f t="shared" si="95"/>
        <v>#VALUE!</v>
      </c>
      <c r="F227" s="1500" t="e">
        <f t="shared" si="95"/>
        <v>#VALUE!</v>
      </c>
      <c r="G227" s="1500" t="e">
        <f t="shared" si="95"/>
        <v>#VALUE!</v>
      </c>
      <c r="H227" s="1500" t="e">
        <f t="shared" si="95"/>
        <v>#VALUE!</v>
      </c>
      <c r="I227" s="1500" t="e">
        <f t="shared" si="95"/>
        <v>#VALUE!</v>
      </c>
      <c r="J227" s="1500" t="e">
        <f t="shared" si="95"/>
        <v>#VALUE!</v>
      </c>
      <c r="K227" s="1500" t="e">
        <f t="shared" si="95"/>
        <v>#VALUE!</v>
      </c>
      <c r="L227" s="1500" t="e">
        <f t="shared" si="95"/>
        <v>#VALUE!</v>
      </c>
      <c r="M227" s="1500" t="e">
        <f t="shared" si="95"/>
        <v>#VALUE!</v>
      </c>
      <c r="N227" s="1500" t="e">
        <f t="shared" si="95"/>
        <v>#VALUE!</v>
      </c>
      <c r="O227" s="1500" t="e">
        <f t="shared" si="95"/>
        <v>#VALUE!</v>
      </c>
      <c r="P227" s="1500" t="e">
        <f t="shared" si="95"/>
        <v>#VALUE!</v>
      </c>
      <c r="Q227" s="1500" t="e">
        <f t="shared" si="95"/>
        <v>#VALUE!</v>
      </c>
      <c r="R227" s="1500" t="e">
        <f t="shared" si="95"/>
        <v>#VALUE!</v>
      </c>
      <c r="S227" s="1500" t="e">
        <f t="shared" si="95"/>
        <v>#VALUE!</v>
      </c>
      <c r="T227" s="1500" t="e">
        <f t="shared" si="95"/>
        <v>#VALUE!</v>
      </c>
      <c r="U227" s="1500" t="e">
        <f t="shared" si="95"/>
        <v>#VALUE!</v>
      </c>
      <c r="V227" s="1500" t="e">
        <f t="shared" si="95"/>
        <v>#VALUE!</v>
      </c>
      <c r="W227" s="1500" t="e">
        <f t="shared" si="95"/>
        <v>#VALUE!</v>
      </c>
      <c r="X227" s="1500" t="e">
        <f t="shared" si="95"/>
        <v>#VALUE!</v>
      </c>
      <c r="Y227" s="1500" t="e">
        <f t="shared" si="95"/>
        <v>#VALUE!</v>
      </c>
      <c r="Z227" s="1500" t="e">
        <f t="shared" si="95"/>
        <v>#VALUE!</v>
      </c>
      <c r="AA227" s="1500" t="e">
        <f t="shared" si="95"/>
        <v>#VALUE!</v>
      </c>
      <c r="AB227" s="1500" t="e">
        <f t="shared" si="95"/>
        <v>#VALUE!</v>
      </c>
      <c r="AC227" s="1500" t="e">
        <f t="shared" si="95"/>
        <v>#VALUE!</v>
      </c>
      <c r="AD227" s="1500" t="e">
        <f t="shared" si="95"/>
        <v>#VALUE!</v>
      </c>
      <c r="AE227" s="1500" t="e">
        <f t="shared" si="95"/>
        <v>#VALUE!</v>
      </c>
      <c r="AF227" s="1500" t="e">
        <f t="shared" si="95"/>
        <v>#VALUE!</v>
      </c>
      <c r="AG227" s="1500" t="e">
        <f t="shared" si="95"/>
        <v>#VALUE!</v>
      </c>
      <c r="AH227" s="1501" t="s">
        <v>2027</v>
      </c>
      <c r="AI227" s="1499">
        <f>_xlfn.AGGREGATE(9,6,C227:AG227)</f>
        <v>0</v>
      </c>
      <c r="AJ227" s="1489"/>
    </row>
    <row r="228" spans="2:38" hidden="1">
      <c r="B228" s="1496" t="s">
        <v>2167</v>
      </c>
      <c r="C228" s="1497" t="e">
        <f>IF(AND(DAY(C218)&gt;=8,DAY(C218)&lt;=14,C219="土"),1,0)</f>
        <v>#VALUE!</v>
      </c>
      <c r="D228" s="1497" t="e">
        <f>IF(AND(DAY(D218)&gt;=8,DAY(D218)&lt;=14,D219="土"),1,0)</f>
        <v>#VALUE!</v>
      </c>
      <c r="E228" s="1497" t="e">
        <f t="shared" ref="E228:AG228" si="96">IF(AND(DAY(E218)&gt;=8,DAY(E218)&lt;=14,E219="土"),1,0)</f>
        <v>#VALUE!</v>
      </c>
      <c r="F228" s="1497" t="e">
        <f>IF(AND(DAY(F218)&gt;=8,DAY(F218)&lt;=14,F219="土"),1,0)</f>
        <v>#VALUE!</v>
      </c>
      <c r="G228" s="1497" t="e">
        <f>IF(AND(DAY(G218)&gt;=8,DAY(G218)&lt;=14,G219="土"),1,0)</f>
        <v>#VALUE!</v>
      </c>
      <c r="H228" s="1497" t="e">
        <f t="shared" si="96"/>
        <v>#VALUE!</v>
      </c>
      <c r="I228" s="1497" t="e">
        <f t="shared" si="96"/>
        <v>#VALUE!</v>
      </c>
      <c r="J228" s="1497" t="e">
        <f t="shared" si="96"/>
        <v>#VALUE!</v>
      </c>
      <c r="K228" s="1497" t="e">
        <f t="shared" si="96"/>
        <v>#VALUE!</v>
      </c>
      <c r="L228" s="1497" t="e">
        <f t="shared" si="96"/>
        <v>#VALUE!</v>
      </c>
      <c r="M228" s="1497" t="e">
        <f t="shared" si="96"/>
        <v>#VALUE!</v>
      </c>
      <c r="N228" s="1497" t="e">
        <f t="shared" si="96"/>
        <v>#VALUE!</v>
      </c>
      <c r="O228" s="1497" t="e">
        <f t="shared" si="96"/>
        <v>#VALUE!</v>
      </c>
      <c r="P228" s="1497" t="e">
        <f t="shared" si="96"/>
        <v>#VALUE!</v>
      </c>
      <c r="Q228" s="1497" t="e">
        <f t="shared" si="96"/>
        <v>#VALUE!</v>
      </c>
      <c r="R228" s="1497" t="e">
        <f t="shared" si="96"/>
        <v>#VALUE!</v>
      </c>
      <c r="S228" s="1497" t="e">
        <f t="shared" si="96"/>
        <v>#VALUE!</v>
      </c>
      <c r="T228" s="1497" t="e">
        <f t="shared" si="96"/>
        <v>#VALUE!</v>
      </c>
      <c r="U228" s="1497" t="e">
        <f t="shared" si="96"/>
        <v>#VALUE!</v>
      </c>
      <c r="V228" s="1497" t="e">
        <f t="shared" si="96"/>
        <v>#VALUE!</v>
      </c>
      <c r="W228" s="1497" t="e">
        <f t="shared" si="96"/>
        <v>#VALUE!</v>
      </c>
      <c r="X228" s="1497" t="e">
        <f t="shared" si="96"/>
        <v>#VALUE!</v>
      </c>
      <c r="Y228" s="1497" t="e">
        <f t="shared" si="96"/>
        <v>#VALUE!</v>
      </c>
      <c r="Z228" s="1497" t="e">
        <f t="shared" si="96"/>
        <v>#VALUE!</v>
      </c>
      <c r="AA228" s="1497" t="e">
        <f t="shared" si="96"/>
        <v>#VALUE!</v>
      </c>
      <c r="AB228" s="1497" t="e">
        <f t="shared" si="96"/>
        <v>#VALUE!</v>
      </c>
      <c r="AC228" s="1497" t="e">
        <f t="shared" si="96"/>
        <v>#VALUE!</v>
      </c>
      <c r="AD228" s="1497" t="e">
        <f t="shared" si="96"/>
        <v>#VALUE!</v>
      </c>
      <c r="AE228" s="1497" t="e">
        <f t="shared" si="96"/>
        <v>#VALUE!</v>
      </c>
      <c r="AF228" s="1497" t="e">
        <f t="shared" si="96"/>
        <v>#VALUE!</v>
      </c>
      <c r="AG228" s="1497" t="e">
        <f t="shared" si="96"/>
        <v>#VALUE!</v>
      </c>
      <c r="AH228" s="1498" t="s">
        <v>2026</v>
      </c>
      <c r="AI228" s="1499">
        <f>_xlfn.AGGREGATE(9,6,C228:AG228)</f>
        <v>0</v>
      </c>
      <c r="AJ228" s="1489"/>
    </row>
    <row r="229" spans="2:38" hidden="1">
      <c r="B229" s="1496" t="s">
        <v>2168</v>
      </c>
      <c r="C229" s="1500" t="e">
        <f>IF(AND(DAY(C218)&gt;=8,DAY(C218)&lt;=14,C219="土",OR(C224="休",C224="雨")),1,0)</f>
        <v>#VALUE!</v>
      </c>
      <c r="D229" s="1500" t="e">
        <f>IF(AND(DAY(D218)&gt;=8,DAY(D218)&lt;=14,D219="土",OR(D224="休",D224="雨")),1,0)</f>
        <v>#VALUE!</v>
      </c>
      <c r="E229" s="1500" t="e">
        <f t="shared" ref="E229:AG229" si="97">IF(AND(DAY(E218)&gt;=8,DAY(E218)&lt;=14,E219="土",OR(E224="休",E224="雨")),1,0)</f>
        <v>#VALUE!</v>
      </c>
      <c r="F229" s="1500" t="e">
        <f>IF(AND(DAY(F218)&gt;=8,DAY(F218)&lt;=14,F219="土",OR(F224="休",F224="雨")),1,0)</f>
        <v>#VALUE!</v>
      </c>
      <c r="G229" s="1500" t="e">
        <f>IF(AND(DAY(G218)&gt;=8,DAY(G218)&lt;=14,G219="土",OR(G224="休",G224="雨")),1,0)</f>
        <v>#VALUE!</v>
      </c>
      <c r="H229" s="1500" t="e">
        <f t="shared" si="97"/>
        <v>#VALUE!</v>
      </c>
      <c r="I229" s="1500" t="e">
        <f t="shared" si="97"/>
        <v>#VALUE!</v>
      </c>
      <c r="J229" s="1500" t="e">
        <f t="shared" si="97"/>
        <v>#VALUE!</v>
      </c>
      <c r="K229" s="1500" t="e">
        <f t="shared" si="97"/>
        <v>#VALUE!</v>
      </c>
      <c r="L229" s="1500" t="e">
        <f t="shared" si="97"/>
        <v>#VALUE!</v>
      </c>
      <c r="M229" s="1500" t="e">
        <f t="shared" si="97"/>
        <v>#VALUE!</v>
      </c>
      <c r="N229" s="1500" t="e">
        <f t="shared" si="97"/>
        <v>#VALUE!</v>
      </c>
      <c r="O229" s="1500" t="e">
        <f t="shared" si="97"/>
        <v>#VALUE!</v>
      </c>
      <c r="P229" s="1500" t="e">
        <f t="shared" si="97"/>
        <v>#VALUE!</v>
      </c>
      <c r="Q229" s="1500" t="e">
        <f t="shared" si="97"/>
        <v>#VALUE!</v>
      </c>
      <c r="R229" s="1500" t="e">
        <f t="shared" si="97"/>
        <v>#VALUE!</v>
      </c>
      <c r="S229" s="1500" t="e">
        <f t="shared" si="97"/>
        <v>#VALUE!</v>
      </c>
      <c r="T229" s="1500" t="e">
        <f t="shared" si="97"/>
        <v>#VALUE!</v>
      </c>
      <c r="U229" s="1500" t="e">
        <f t="shared" si="97"/>
        <v>#VALUE!</v>
      </c>
      <c r="V229" s="1500" t="e">
        <f t="shared" si="97"/>
        <v>#VALUE!</v>
      </c>
      <c r="W229" s="1500" t="e">
        <f t="shared" si="97"/>
        <v>#VALUE!</v>
      </c>
      <c r="X229" s="1500" t="e">
        <f t="shared" si="97"/>
        <v>#VALUE!</v>
      </c>
      <c r="Y229" s="1500" t="e">
        <f t="shared" si="97"/>
        <v>#VALUE!</v>
      </c>
      <c r="Z229" s="1500" t="e">
        <f t="shared" si="97"/>
        <v>#VALUE!</v>
      </c>
      <c r="AA229" s="1500" t="e">
        <f t="shared" si="97"/>
        <v>#VALUE!</v>
      </c>
      <c r="AB229" s="1500" t="e">
        <f t="shared" si="97"/>
        <v>#VALUE!</v>
      </c>
      <c r="AC229" s="1500" t="e">
        <f t="shared" si="97"/>
        <v>#VALUE!</v>
      </c>
      <c r="AD229" s="1500" t="e">
        <f t="shared" si="97"/>
        <v>#VALUE!</v>
      </c>
      <c r="AE229" s="1500" t="e">
        <f t="shared" si="97"/>
        <v>#VALUE!</v>
      </c>
      <c r="AF229" s="1500" t="e">
        <f t="shared" si="97"/>
        <v>#VALUE!</v>
      </c>
      <c r="AG229" s="1500" t="e">
        <f t="shared" si="97"/>
        <v>#VALUE!</v>
      </c>
      <c r="AH229" s="1501" t="s">
        <v>2027</v>
      </c>
      <c r="AI229" s="1499">
        <f>_xlfn.AGGREGATE(9,6,C229:AG229)</f>
        <v>0</v>
      </c>
      <c r="AJ229" s="1489"/>
    </row>
    <row r="230" spans="2:38" s="1486" customFormat="1">
      <c r="B230" s="1510"/>
      <c r="C230" s="1510"/>
      <c r="D230" s="1510"/>
      <c r="E230" s="1510"/>
      <c r="F230" s="1510"/>
      <c r="G230" s="1510"/>
      <c r="H230" s="1510"/>
      <c r="I230" s="1510"/>
      <c r="J230" s="1510"/>
      <c r="K230" s="1510"/>
      <c r="L230" s="1510"/>
      <c r="M230" s="1510"/>
      <c r="N230" s="1510"/>
      <c r="O230" s="1510"/>
      <c r="P230" s="1510"/>
      <c r="Q230" s="1510"/>
      <c r="R230" s="1510"/>
      <c r="S230" s="1510"/>
      <c r="T230" s="1510"/>
      <c r="U230" s="1510"/>
      <c r="V230" s="1510"/>
      <c r="W230" s="1510"/>
      <c r="X230" s="1510"/>
      <c r="Y230" s="1510"/>
      <c r="Z230" s="1510"/>
      <c r="AA230" s="1510"/>
      <c r="AB230" s="1510"/>
      <c r="AC230" s="1510"/>
      <c r="AD230" s="1510"/>
      <c r="AE230" s="1510"/>
      <c r="AF230" s="1510"/>
      <c r="AG230" s="1510"/>
      <c r="AI230" s="1510"/>
      <c r="AL230" s="1509"/>
    </row>
    <row r="231" spans="2:38" hidden="1">
      <c r="C231" s="1453" t="e">
        <f>YEAR(C234)</f>
        <v>#VALUE!</v>
      </c>
      <c r="D231" s="1453" t="e">
        <f>MONTH(C234)</f>
        <v>#VALUE!</v>
      </c>
    </row>
    <row r="232" spans="2:38">
      <c r="B232" s="1458" t="s">
        <v>1986</v>
      </c>
      <c r="C232" s="3490" t="e">
        <f>C234</f>
        <v>#VALUE!</v>
      </c>
      <c r="D232" s="3452"/>
      <c r="E232" s="3452"/>
      <c r="F232" s="3452"/>
      <c r="G232" s="3452"/>
      <c r="H232" s="3452"/>
      <c r="I232" s="3452"/>
      <c r="J232" s="3452"/>
      <c r="K232" s="3452"/>
      <c r="L232" s="3452"/>
      <c r="M232" s="3452"/>
      <c r="N232" s="3452"/>
      <c r="O232" s="3452"/>
      <c r="P232" s="3452"/>
      <c r="Q232" s="3452"/>
      <c r="R232" s="3452"/>
      <c r="S232" s="3452"/>
      <c r="T232" s="3452"/>
      <c r="U232" s="3452"/>
      <c r="V232" s="3452"/>
      <c r="W232" s="3452"/>
      <c r="X232" s="3452"/>
      <c r="Y232" s="3452"/>
      <c r="Z232" s="3452"/>
      <c r="AA232" s="3452"/>
      <c r="AB232" s="3452"/>
      <c r="AC232" s="3452"/>
      <c r="AD232" s="3452"/>
      <c r="AE232" s="3452"/>
      <c r="AF232" s="3452"/>
      <c r="AG232" s="3452"/>
      <c r="AH232" s="3452"/>
      <c r="AI232" s="3453"/>
    </row>
    <row r="233" spans="2:38" hidden="1">
      <c r="B233" s="1503"/>
      <c r="C233" s="1482" t="e">
        <f>DATE($C231,$D231,1)</f>
        <v>#VALUE!</v>
      </c>
      <c r="D233" s="1482" t="e">
        <f t="shared" ref="D233:AG233" si="98">C233+1</f>
        <v>#VALUE!</v>
      </c>
      <c r="E233" s="1482" t="e">
        <f t="shared" si="98"/>
        <v>#VALUE!</v>
      </c>
      <c r="F233" s="1482" t="e">
        <f t="shared" si="98"/>
        <v>#VALUE!</v>
      </c>
      <c r="G233" s="1482" t="e">
        <f t="shared" si="98"/>
        <v>#VALUE!</v>
      </c>
      <c r="H233" s="1482" t="e">
        <f t="shared" si="98"/>
        <v>#VALUE!</v>
      </c>
      <c r="I233" s="1482" t="e">
        <f t="shared" si="98"/>
        <v>#VALUE!</v>
      </c>
      <c r="J233" s="1482" t="e">
        <f t="shared" si="98"/>
        <v>#VALUE!</v>
      </c>
      <c r="K233" s="1482" t="e">
        <f t="shared" si="98"/>
        <v>#VALUE!</v>
      </c>
      <c r="L233" s="1482" t="e">
        <f t="shared" si="98"/>
        <v>#VALUE!</v>
      </c>
      <c r="M233" s="1482" t="e">
        <f t="shared" si="98"/>
        <v>#VALUE!</v>
      </c>
      <c r="N233" s="1482" t="e">
        <f t="shared" si="98"/>
        <v>#VALUE!</v>
      </c>
      <c r="O233" s="1482" t="e">
        <f t="shared" si="98"/>
        <v>#VALUE!</v>
      </c>
      <c r="P233" s="1482" t="e">
        <f t="shared" si="98"/>
        <v>#VALUE!</v>
      </c>
      <c r="Q233" s="1482" t="e">
        <f t="shared" si="98"/>
        <v>#VALUE!</v>
      </c>
      <c r="R233" s="1482" t="e">
        <f t="shared" si="98"/>
        <v>#VALUE!</v>
      </c>
      <c r="S233" s="1482" t="e">
        <f t="shared" si="98"/>
        <v>#VALUE!</v>
      </c>
      <c r="T233" s="1482" t="e">
        <f t="shared" si="98"/>
        <v>#VALUE!</v>
      </c>
      <c r="U233" s="1482" t="e">
        <f t="shared" si="98"/>
        <v>#VALUE!</v>
      </c>
      <c r="V233" s="1482" t="e">
        <f t="shared" si="98"/>
        <v>#VALUE!</v>
      </c>
      <c r="W233" s="1482" t="e">
        <f t="shared" si="98"/>
        <v>#VALUE!</v>
      </c>
      <c r="X233" s="1482" t="e">
        <f t="shared" si="98"/>
        <v>#VALUE!</v>
      </c>
      <c r="Y233" s="1482" t="e">
        <f t="shared" si="98"/>
        <v>#VALUE!</v>
      </c>
      <c r="Z233" s="1482" t="e">
        <f t="shared" si="98"/>
        <v>#VALUE!</v>
      </c>
      <c r="AA233" s="1482" t="e">
        <f t="shared" si="98"/>
        <v>#VALUE!</v>
      </c>
      <c r="AB233" s="1482" t="e">
        <f t="shared" si="98"/>
        <v>#VALUE!</v>
      </c>
      <c r="AC233" s="1482" t="e">
        <f t="shared" si="98"/>
        <v>#VALUE!</v>
      </c>
      <c r="AD233" s="1482" t="e">
        <f t="shared" si="98"/>
        <v>#VALUE!</v>
      </c>
      <c r="AE233" s="1482" t="e">
        <f t="shared" si="98"/>
        <v>#VALUE!</v>
      </c>
      <c r="AF233" s="1482" t="e">
        <f t="shared" si="98"/>
        <v>#VALUE!</v>
      </c>
      <c r="AG233" s="1482" t="e">
        <f t="shared" si="98"/>
        <v>#VALUE!</v>
      </c>
      <c r="AH233" s="1504"/>
      <c r="AI233" s="1505"/>
    </row>
    <row r="234" spans="2:38">
      <c r="B234" s="1506" t="s">
        <v>1990</v>
      </c>
      <c r="C234" s="1507" t="e">
        <f>IF(EDATE(C217,1)&gt;$G$5,"",EDATE(C217,1))</f>
        <v>#VALUE!</v>
      </c>
      <c r="D234" s="1482" t="e">
        <f t="shared" ref="D234:AG234" si="99">IF(D233&gt;$G$5,"",IF(C234=EOMONTH(DATE($C231,$D231,1),0),"",IF(C234="","",C234+1)))</f>
        <v>#VALUE!</v>
      </c>
      <c r="E234" s="1482" t="e">
        <f t="shared" si="99"/>
        <v>#VALUE!</v>
      </c>
      <c r="F234" s="1482" t="e">
        <f t="shared" si="99"/>
        <v>#VALUE!</v>
      </c>
      <c r="G234" s="1482" t="e">
        <f t="shared" si="99"/>
        <v>#VALUE!</v>
      </c>
      <c r="H234" s="1482" t="e">
        <f t="shared" si="99"/>
        <v>#VALUE!</v>
      </c>
      <c r="I234" s="1482" t="e">
        <f t="shared" si="99"/>
        <v>#VALUE!</v>
      </c>
      <c r="J234" s="1482" t="e">
        <f t="shared" si="99"/>
        <v>#VALUE!</v>
      </c>
      <c r="K234" s="1482" t="e">
        <f t="shared" si="99"/>
        <v>#VALUE!</v>
      </c>
      <c r="L234" s="1482" t="e">
        <f t="shared" si="99"/>
        <v>#VALUE!</v>
      </c>
      <c r="M234" s="1482" t="e">
        <f t="shared" si="99"/>
        <v>#VALUE!</v>
      </c>
      <c r="N234" s="1482" t="e">
        <f t="shared" si="99"/>
        <v>#VALUE!</v>
      </c>
      <c r="O234" s="1482" t="e">
        <f t="shared" si="99"/>
        <v>#VALUE!</v>
      </c>
      <c r="P234" s="1482" t="e">
        <f t="shared" si="99"/>
        <v>#VALUE!</v>
      </c>
      <c r="Q234" s="1482" t="e">
        <f t="shared" si="99"/>
        <v>#VALUE!</v>
      </c>
      <c r="R234" s="1482" t="e">
        <f t="shared" si="99"/>
        <v>#VALUE!</v>
      </c>
      <c r="S234" s="1482" t="e">
        <f t="shared" si="99"/>
        <v>#VALUE!</v>
      </c>
      <c r="T234" s="1482" t="e">
        <f t="shared" si="99"/>
        <v>#VALUE!</v>
      </c>
      <c r="U234" s="1482" t="e">
        <f t="shared" si="99"/>
        <v>#VALUE!</v>
      </c>
      <c r="V234" s="1482" t="e">
        <f t="shared" si="99"/>
        <v>#VALUE!</v>
      </c>
      <c r="W234" s="1482" t="e">
        <f t="shared" si="99"/>
        <v>#VALUE!</v>
      </c>
      <c r="X234" s="1482" t="e">
        <f t="shared" si="99"/>
        <v>#VALUE!</v>
      </c>
      <c r="Y234" s="1482" t="e">
        <f t="shared" si="99"/>
        <v>#VALUE!</v>
      </c>
      <c r="Z234" s="1482" t="e">
        <f t="shared" si="99"/>
        <v>#VALUE!</v>
      </c>
      <c r="AA234" s="1482" t="e">
        <f t="shared" si="99"/>
        <v>#VALUE!</v>
      </c>
      <c r="AB234" s="1482" t="e">
        <f t="shared" si="99"/>
        <v>#VALUE!</v>
      </c>
      <c r="AC234" s="1482" t="e">
        <f t="shared" si="99"/>
        <v>#VALUE!</v>
      </c>
      <c r="AD234" s="1482" t="e">
        <f t="shared" si="99"/>
        <v>#VALUE!</v>
      </c>
      <c r="AE234" s="1482" t="e">
        <f t="shared" si="99"/>
        <v>#VALUE!</v>
      </c>
      <c r="AF234" s="1482" t="e">
        <f t="shared" si="99"/>
        <v>#VALUE!</v>
      </c>
      <c r="AG234" s="1482" t="e">
        <f t="shared" si="99"/>
        <v>#VALUE!</v>
      </c>
      <c r="AH234" s="1483" t="s">
        <v>2024</v>
      </c>
      <c r="AI234" s="1484">
        <f>+COUNTIFS(C235:AG235,"土",C236:AG236,"")+COUNTIFS(C235:AG235,"日",C236:AG236,"")</f>
        <v>0</v>
      </c>
    </row>
    <row r="235" spans="2:38" s="1486" customFormat="1">
      <c r="B235" s="1508" t="s">
        <v>846</v>
      </c>
      <c r="C235" s="1485" t="str">
        <f>IFERROR(TEXT(WEEKDAY(+C234),"aaa"),"")</f>
        <v/>
      </c>
      <c r="D235" s="1485" t="str">
        <f t="shared" ref="D235:AG235" si="100">IFERROR(TEXT(WEEKDAY(+D234),"aaa"),"")</f>
        <v/>
      </c>
      <c r="E235" s="1485" t="str">
        <f t="shared" si="100"/>
        <v/>
      </c>
      <c r="F235" s="1485" t="str">
        <f t="shared" si="100"/>
        <v/>
      </c>
      <c r="G235" s="1485" t="str">
        <f t="shared" si="100"/>
        <v/>
      </c>
      <c r="H235" s="1485" t="str">
        <f t="shared" si="100"/>
        <v/>
      </c>
      <c r="I235" s="1485" t="str">
        <f t="shared" si="100"/>
        <v/>
      </c>
      <c r="J235" s="1485" t="str">
        <f t="shared" si="100"/>
        <v/>
      </c>
      <c r="K235" s="1485" t="str">
        <f t="shared" si="100"/>
        <v/>
      </c>
      <c r="L235" s="1485" t="str">
        <f t="shared" si="100"/>
        <v/>
      </c>
      <c r="M235" s="1485" t="str">
        <f t="shared" si="100"/>
        <v/>
      </c>
      <c r="N235" s="1485" t="str">
        <f t="shared" si="100"/>
        <v/>
      </c>
      <c r="O235" s="1485" t="str">
        <f t="shared" si="100"/>
        <v/>
      </c>
      <c r="P235" s="1485" t="str">
        <f t="shared" si="100"/>
        <v/>
      </c>
      <c r="Q235" s="1485" t="str">
        <f t="shared" si="100"/>
        <v/>
      </c>
      <c r="R235" s="1485" t="str">
        <f t="shared" si="100"/>
        <v/>
      </c>
      <c r="S235" s="1485" t="str">
        <f t="shared" si="100"/>
        <v/>
      </c>
      <c r="T235" s="1485" t="str">
        <f t="shared" si="100"/>
        <v/>
      </c>
      <c r="U235" s="1485" t="str">
        <f t="shared" si="100"/>
        <v/>
      </c>
      <c r="V235" s="1485" t="str">
        <f t="shared" si="100"/>
        <v/>
      </c>
      <c r="W235" s="1485" t="str">
        <f t="shared" si="100"/>
        <v/>
      </c>
      <c r="X235" s="1485" t="str">
        <f t="shared" si="100"/>
        <v/>
      </c>
      <c r="Y235" s="1485" t="str">
        <f t="shared" si="100"/>
        <v/>
      </c>
      <c r="Z235" s="1485" t="str">
        <f t="shared" si="100"/>
        <v/>
      </c>
      <c r="AA235" s="1485" t="str">
        <f t="shared" si="100"/>
        <v/>
      </c>
      <c r="AB235" s="1485" t="str">
        <f t="shared" si="100"/>
        <v/>
      </c>
      <c r="AC235" s="1485" t="str">
        <f t="shared" si="100"/>
        <v/>
      </c>
      <c r="AD235" s="1485" t="str">
        <f t="shared" si="100"/>
        <v/>
      </c>
      <c r="AE235" s="1485" t="str">
        <f t="shared" si="100"/>
        <v/>
      </c>
      <c r="AF235" s="1485" t="str">
        <f t="shared" si="100"/>
        <v/>
      </c>
      <c r="AG235" s="1485" t="str">
        <f t="shared" si="100"/>
        <v/>
      </c>
      <c r="AH235" s="1483" t="s">
        <v>2025</v>
      </c>
      <c r="AI235" s="1484">
        <f>+COUNTIF(C236:AG236,"夏休")+COUNTIF(C236:AG236,"冬休")+COUNTIF(C236:AG236,"中止")</f>
        <v>0</v>
      </c>
      <c r="AL235" s="1509"/>
    </row>
    <row r="236" spans="2:38" s="1486" customFormat="1" ht="13.5" customHeight="1">
      <c r="B236" s="3454" t="s">
        <v>1994</v>
      </c>
      <c r="C236" s="3456"/>
      <c r="D236" s="3451"/>
      <c r="E236" s="3451"/>
      <c r="F236" s="3451"/>
      <c r="G236" s="3451"/>
      <c r="H236" s="3451"/>
      <c r="I236" s="3451"/>
      <c r="J236" s="3451"/>
      <c r="K236" s="3451"/>
      <c r="L236" s="3451"/>
      <c r="M236" s="3451"/>
      <c r="N236" s="3451"/>
      <c r="O236" s="3451"/>
      <c r="P236" s="3451"/>
      <c r="Q236" s="3451"/>
      <c r="R236" s="3451"/>
      <c r="S236" s="3451"/>
      <c r="T236" s="3451"/>
      <c r="U236" s="3451"/>
      <c r="V236" s="3451"/>
      <c r="W236" s="3451"/>
      <c r="X236" s="3451"/>
      <c r="Y236" s="3451"/>
      <c r="Z236" s="3451"/>
      <c r="AA236" s="3451"/>
      <c r="AB236" s="3451"/>
      <c r="AC236" s="3451"/>
      <c r="AD236" s="3451"/>
      <c r="AE236" s="3451"/>
      <c r="AF236" s="3451"/>
      <c r="AG236" s="3478"/>
      <c r="AH236" s="1487" t="s">
        <v>847</v>
      </c>
      <c r="AI236" s="1488">
        <f>COUNT(C234:AG234)-AI235</f>
        <v>0</v>
      </c>
      <c r="AL236" s="1509"/>
    </row>
    <row r="237" spans="2:38" s="1486" customFormat="1" ht="13.5" customHeight="1">
      <c r="B237" s="3455"/>
      <c r="C237" s="3456"/>
      <c r="D237" s="3451"/>
      <c r="E237" s="3451"/>
      <c r="F237" s="3451"/>
      <c r="G237" s="3451"/>
      <c r="H237" s="3451"/>
      <c r="I237" s="3451"/>
      <c r="J237" s="3451"/>
      <c r="K237" s="3451"/>
      <c r="L237" s="3451"/>
      <c r="M237" s="3451"/>
      <c r="N237" s="3451"/>
      <c r="O237" s="3451"/>
      <c r="P237" s="3451"/>
      <c r="Q237" s="3451"/>
      <c r="R237" s="3451"/>
      <c r="S237" s="3451"/>
      <c r="T237" s="3451"/>
      <c r="U237" s="3451"/>
      <c r="V237" s="3451"/>
      <c r="W237" s="3451"/>
      <c r="X237" s="3451"/>
      <c r="Y237" s="3451"/>
      <c r="Z237" s="3451"/>
      <c r="AA237" s="3451"/>
      <c r="AB237" s="3451"/>
      <c r="AC237" s="3451"/>
      <c r="AD237" s="3451"/>
      <c r="AE237" s="3451"/>
      <c r="AF237" s="3451"/>
      <c r="AG237" s="3478"/>
      <c r="AH237" s="1487" t="s">
        <v>848</v>
      </c>
      <c r="AI237" s="1488">
        <f>+COUNTIF(C238:AG239,"休")</f>
        <v>0</v>
      </c>
      <c r="AJ237" s="1489" t="e">
        <f>IF(AI238&gt;0.285,"",IF(AI237&lt;AI234,"←計画日数が足りません",""))</f>
        <v>#DIV/0!</v>
      </c>
      <c r="AL237" s="1509"/>
    </row>
    <row r="238" spans="2:38" s="1486" customFormat="1" ht="13.5" customHeight="1">
      <c r="B238" s="3479" t="s">
        <v>841</v>
      </c>
      <c r="C238" s="3480"/>
      <c r="D238" s="3477"/>
      <c r="E238" s="3477"/>
      <c r="F238" s="3477"/>
      <c r="G238" s="3477"/>
      <c r="H238" s="3477"/>
      <c r="I238" s="3477"/>
      <c r="J238" s="3477"/>
      <c r="K238" s="3477"/>
      <c r="L238" s="3477"/>
      <c r="M238" s="3477"/>
      <c r="N238" s="3477"/>
      <c r="O238" s="3477"/>
      <c r="P238" s="3477"/>
      <c r="Q238" s="3477"/>
      <c r="R238" s="3477"/>
      <c r="S238" s="3477"/>
      <c r="T238" s="3477"/>
      <c r="U238" s="3477"/>
      <c r="V238" s="3477"/>
      <c r="W238" s="3477"/>
      <c r="X238" s="3477"/>
      <c r="Y238" s="3477"/>
      <c r="Z238" s="3477"/>
      <c r="AA238" s="3477"/>
      <c r="AB238" s="3477"/>
      <c r="AC238" s="3477"/>
      <c r="AD238" s="3477"/>
      <c r="AE238" s="3477"/>
      <c r="AF238" s="3477"/>
      <c r="AG238" s="3483"/>
      <c r="AH238" s="1487" t="s">
        <v>849</v>
      </c>
      <c r="AI238" s="1490" t="e">
        <f>+AI237/AI236</f>
        <v>#DIV/0!</v>
      </c>
      <c r="AL238" s="1509"/>
    </row>
    <row r="239" spans="2:38" s="1486" customFormat="1">
      <c r="B239" s="3479"/>
      <c r="C239" s="3480"/>
      <c r="D239" s="3477"/>
      <c r="E239" s="3477"/>
      <c r="F239" s="3477"/>
      <c r="G239" s="3477"/>
      <c r="H239" s="3477"/>
      <c r="I239" s="3477"/>
      <c r="J239" s="3477"/>
      <c r="K239" s="3477"/>
      <c r="L239" s="3477"/>
      <c r="M239" s="3477"/>
      <c r="N239" s="3477"/>
      <c r="O239" s="3477"/>
      <c r="P239" s="3477"/>
      <c r="Q239" s="3477"/>
      <c r="R239" s="3477"/>
      <c r="S239" s="3477"/>
      <c r="T239" s="3477"/>
      <c r="U239" s="3477"/>
      <c r="V239" s="3477"/>
      <c r="W239" s="3477"/>
      <c r="X239" s="3477"/>
      <c r="Y239" s="3477"/>
      <c r="Z239" s="3477"/>
      <c r="AA239" s="3477"/>
      <c r="AB239" s="3477"/>
      <c r="AC239" s="3477"/>
      <c r="AD239" s="3477"/>
      <c r="AE239" s="3477"/>
      <c r="AF239" s="3477"/>
      <c r="AG239" s="3483"/>
      <c r="AH239" s="1487" t="s">
        <v>838</v>
      </c>
      <c r="AI239" s="1488">
        <f>+COUNTA(C240:AG241)</f>
        <v>0</v>
      </c>
      <c r="AL239" s="1509"/>
    </row>
    <row r="240" spans="2:38" s="1486" customFormat="1">
      <c r="B240" s="3484" t="s">
        <v>843</v>
      </c>
      <c r="C240" s="3486"/>
      <c r="D240" s="3481"/>
      <c r="E240" s="3481"/>
      <c r="F240" s="3481"/>
      <c r="G240" s="3481"/>
      <c r="H240" s="3481"/>
      <c r="I240" s="3481"/>
      <c r="J240" s="3481"/>
      <c r="K240" s="3481"/>
      <c r="L240" s="3481"/>
      <c r="M240" s="3481"/>
      <c r="N240" s="3481"/>
      <c r="O240" s="3481"/>
      <c r="P240" s="3481"/>
      <c r="Q240" s="3481"/>
      <c r="R240" s="3481"/>
      <c r="S240" s="3481"/>
      <c r="T240" s="3481"/>
      <c r="U240" s="3481"/>
      <c r="V240" s="3481"/>
      <c r="W240" s="3481"/>
      <c r="X240" s="3481"/>
      <c r="Y240" s="3481"/>
      <c r="Z240" s="3481"/>
      <c r="AA240" s="3481"/>
      <c r="AB240" s="3481"/>
      <c r="AC240" s="3481"/>
      <c r="AD240" s="3481"/>
      <c r="AE240" s="3481"/>
      <c r="AF240" s="3481"/>
      <c r="AG240" s="3488"/>
      <c r="AH240" s="1491" t="s">
        <v>850</v>
      </c>
      <c r="AI240" s="1492" t="e">
        <f>+AI239/AI236</f>
        <v>#DIV/0!</v>
      </c>
      <c r="AL240" s="1474">
        <f>+COUNTIF(C238:AG239,"休")</f>
        <v>0</v>
      </c>
    </row>
    <row r="241" spans="2:38" s="1486" customFormat="1">
      <c r="B241" s="3485"/>
      <c r="C241" s="3487"/>
      <c r="D241" s="3482"/>
      <c r="E241" s="3482"/>
      <c r="F241" s="3482"/>
      <c r="G241" s="3482"/>
      <c r="H241" s="3482"/>
      <c r="I241" s="3482"/>
      <c r="J241" s="3482"/>
      <c r="K241" s="3482"/>
      <c r="L241" s="3482"/>
      <c r="M241" s="3482"/>
      <c r="N241" s="3482"/>
      <c r="O241" s="3482"/>
      <c r="P241" s="3482"/>
      <c r="Q241" s="3482"/>
      <c r="R241" s="3482"/>
      <c r="S241" s="3482"/>
      <c r="T241" s="3482"/>
      <c r="U241" s="3482"/>
      <c r="V241" s="3482"/>
      <c r="W241" s="3482"/>
      <c r="X241" s="3482"/>
      <c r="Y241" s="3482"/>
      <c r="Z241" s="3482"/>
      <c r="AA241" s="3482"/>
      <c r="AB241" s="3482"/>
      <c r="AC241" s="3482"/>
      <c r="AD241" s="3482"/>
      <c r="AE241" s="3482"/>
      <c r="AF241" s="3482"/>
      <c r="AG241" s="3489"/>
      <c r="AH241" s="1493" t="s">
        <v>1998</v>
      </c>
      <c r="AI241" s="1494" t="str">
        <f>IF(7&gt;AI236,"対象外",IF(AI239&gt;=AI234,"OK","NG"))</f>
        <v>対象外</v>
      </c>
      <c r="AJ241" s="1489" t="str">
        <f>IF(AI241="対象外","←７日間に満たない期間は達成判定の対象外",IF(AI241="NG","←月単位未達成","←月単位達成"))</f>
        <v>←７日間に満たない期間は達成判定の対象外</v>
      </c>
      <c r="AL241" s="1495" t="str">
        <f>IF(7&gt;AI236,"対象外",IF(AL240&gt;=AI234,"OK","NG"))</f>
        <v>対象外</v>
      </c>
    </row>
    <row r="242" spans="2:38" hidden="1">
      <c r="B242" s="1496" t="s">
        <v>2165</v>
      </c>
      <c r="C242" s="1497" t="e">
        <f t="shared" ref="C242:AG242" si="101">IF(AND(DAY(C234)&gt;=22,DAY(C234)&lt;=28,C235="土"),1,0)</f>
        <v>#VALUE!</v>
      </c>
      <c r="D242" s="1497" t="e">
        <f t="shared" si="101"/>
        <v>#VALUE!</v>
      </c>
      <c r="E242" s="1497" t="e">
        <f t="shared" si="101"/>
        <v>#VALUE!</v>
      </c>
      <c r="F242" s="1497" t="e">
        <f t="shared" si="101"/>
        <v>#VALUE!</v>
      </c>
      <c r="G242" s="1497" t="e">
        <f t="shared" si="101"/>
        <v>#VALUE!</v>
      </c>
      <c r="H242" s="1497" t="e">
        <f t="shared" si="101"/>
        <v>#VALUE!</v>
      </c>
      <c r="I242" s="1497" t="e">
        <f t="shared" si="101"/>
        <v>#VALUE!</v>
      </c>
      <c r="J242" s="1497" t="e">
        <f t="shared" si="101"/>
        <v>#VALUE!</v>
      </c>
      <c r="K242" s="1497" t="e">
        <f t="shared" si="101"/>
        <v>#VALUE!</v>
      </c>
      <c r="L242" s="1497" t="e">
        <f t="shared" si="101"/>
        <v>#VALUE!</v>
      </c>
      <c r="M242" s="1497" t="e">
        <f t="shared" si="101"/>
        <v>#VALUE!</v>
      </c>
      <c r="N242" s="1497" t="e">
        <f t="shared" si="101"/>
        <v>#VALUE!</v>
      </c>
      <c r="O242" s="1497" t="e">
        <f t="shared" si="101"/>
        <v>#VALUE!</v>
      </c>
      <c r="P242" s="1497" t="e">
        <f t="shared" si="101"/>
        <v>#VALUE!</v>
      </c>
      <c r="Q242" s="1497" t="e">
        <f t="shared" si="101"/>
        <v>#VALUE!</v>
      </c>
      <c r="R242" s="1497" t="e">
        <f t="shared" si="101"/>
        <v>#VALUE!</v>
      </c>
      <c r="S242" s="1497" t="e">
        <f t="shared" si="101"/>
        <v>#VALUE!</v>
      </c>
      <c r="T242" s="1497" t="e">
        <f t="shared" si="101"/>
        <v>#VALUE!</v>
      </c>
      <c r="U242" s="1497" t="e">
        <f t="shared" si="101"/>
        <v>#VALUE!</v>
      </c>
      <c r="V242" s="1497" t="e">
        <f t="shared" si="101"/>
        <v>#VALUE!</v>
      </c>
      <c r="W242" s="1497" t="e">
        <f t="shared" si="101"/>
        <v>#VALUE!</v>
      </c>
      <c r="X242" s="1497" t="e">
        <f t="shared" si="101"/>
        <v>#VALUE!</v>
      </c>
      <c r="Y242" s="1497" t="e">
        <f t="shared" si="101"/>
        <v>#VALUE!</v>
      </c>
      <c r="Z242" s="1497" t="e">
        <f t="shared" si="101"/>
        <v>#VALUE!</v>
      </c>
      <c r="AA242" s="1497" t="e">
        <f t="shared" si="101"/>
        <v>#VALUE!</v>
      </c>
      <c r="AB242" s="1497" t="e">
        <f t="shared" si="101"/>
        <v>#VALUE!</v>
      </c>
      <c r="AC242" s="1497" t="e">
        <f t="shared" si="101"/>
        <v>#VALUE!</v>
      </c>
      <c r="AD242" s="1497" t="e">
        <f t="shared" si="101"/>
        <v>#VALUE!</v>
      </c>
      <c r="AE242" s="1497" t="e">
        <f t="shared" si="101"/>
        <v>#VALUE!</v>
      </c>
      <c r="AF242" s="1497" t="e">
        <f t="shared" si="101"/>
        <v>#VALUE!</v>
      </c>
      <c r="AG242" s="1497" t="e">
        <f t="shared" si="101"/>
        <v>#VALUE!</v>
      </c>
      <c r="AH242" s="1498" t="s">
        <v>2026</v>
      </c>
      <c r="AI242" s="1499">
        <f>_xlfn.AGGREGATE(9,6,C242:AG242)</f>
        <v>0</v>
      </c>
      <c r="AJ242" s="1489"/>
    </row>
    <row r="243" spans="2:38" hidden="1">
      <c r="B243" s="1496" t="s">
        <v>2166</v>
      </c>
      <c r="C243" s="1500" t="e">
        <f t="shared" ref="C243:AG243" si="102">IF(AND(DAY(C234)&gt;=22,DAY(C234)&lt;=28,C235="土",OR(C240="休",C240="雨")),1,0)</f>
        <v>#VALUE!</v>
      </c>
      <c r="D243" s="1500" t="e">
        <f t="shared" si="102"/>
        <v>#VALUE!</v>
      </c>
      <c r="E243" s="1500" t="e">
        <f t="shared" si="102"/>
        <v>#VALUE!</v>
      </c>
      <c r="F243" s="1500" t="e">
        <f t="shared" si="102"/>
        <v>#VALUE!</v>
      </c>
      <c r="G243" s="1500" t="e">
        <f t="shared" si="102"/>
        <v>#VALUE!</v>
      </c>
      <c r="H243" s="1500" t="e">
        <f t="shared" si="102"/>
        <v>#VALUE!</v>
      </c>
      <c r="I243" s="1500" t="e">
        <f t="shared" si="102"/>
        <v>#VALUE!</v>
      </c>
      <c r="J243" s="1500" t="e">
        <f t="shared" si="102"/>
        <v>#VALUE!</v>
      </c>
      <c r="K243" s="1500" t="e">
        <f t="shared" si="102"/>
        <v>#VALUE!</v>
      </c>
      <c r="L243" s="1500" t="e">
        <f t="shared" si="102"/>
        <v>#VALUE!</v>
      </c>
      <c r="M243" s="1500" t="e">
        <f t="shared" si="102"/>
        <v>#VALUE!</v>
      </c>
      <c r="N243" s="1500" t="e">
        <f t="shared" si="102"/>
        <v>#VALUE!</v>
      </c>
      <c r="O243" s="1500" t="e">
        <f t="shared" si="102"/>
        <v>#VALUE!</v>
      </c>
      <c r="P243" s="1500" t="e">
        <f t="shared" si="102"/>
        <v>#VALUE!</v>
      </c>
      <c r="Q243" s="1500" t="e">
        <f t="shared" si="102"/>
        <v>#VALUE!</v>
      </c>
      <c r="R243" s="1500" t="e">
        <f t="shared" si="102"/>
        <v>#VALUE!</v>
      </c>
      <c r="S243" s="1500" t="e">
        <f t="shared" si="102"/>
        <v>#VALUE!</v>
      </c>
      <c r="T243" s="1500" t="e">
        <f t="shared" si="102"/>
        <v>#VALUE!</v>
      </c>
      <c r="U243" s="1500" t="e">
        <f t="shared" si="102"/>
        <v>#VALUE!</v>
      </c>
      <c r="V243" s="1500" t="e">
        <f t="shared" si="102"/>
        <v>#VALUE!</v>
      </c>
      <c r="W243" s="1500" t="e">
        <f t="shared" si="102"/>
        <v>#VALUE!</v>
      </c>
      <c r="X243" s="1500" t="e">
        <f t="shared" si="102"/>
        <v>#VALUE!</v>
      </c>
      <c r="Y243" s="1500" t="e">
        <f t="shared" si="102"/>
        <v>#VALUE!</v>
      </c>
      <c r="Z243" s="1500" t="e">
        <f t="shared" si="102"/>
        <v>#VALUE!</v>
      </c>
      <c r="AA243" s="1500" t="e">
        <f t="shared" si="102"/>
        <v>#VALUE!</v>
      </c>
      <c r="AB243" s="1500" t="e">
        <f t="shared" si="102"/>
        <v>#VALUE!</v>
      </c>
      <c r="AC243" s="1500" t="e">
        <f t="shared" si="102"/>
        <v>#VALUE!</v>
      </c>
      <c r="AD243" s="1500" t="e">
        <f t="shared" si="102"/>
        <v>#VALUE!</v>
      </c>
      <c r="AE243" s="1500" t="e">
        <f t="shared" si="102"/>
        <v>#VALUE!</v>
      </c>
      <c r="AF243" s="1500" t="e">
        <f t="shared" si="102"/>
        <v>#VALUE!</v>
      </c>
      <c r="AG243" s="1500" t="e">
        <f t="shared" si="102"/>
        <v>#VALUE!</v>
      </c>
      <c r="AH243" s="1501" t="s">
        <v>2027</v>
      </c>
      <c r="AI243" s="1499">
        <f>_xlfn.AGGREGATE(9,6,C243:AG243)</f>
        <v>0</v>
      </c>
      <c r="AJ243" s="1489"/>
    </row>
    <row r="244" spans="2:38" hidden="1">
      <c r="B244" s="1496" t="s">
        <v>2167</v>
      </c>
      <c r="C244" s="1497" t="e">
        <f>IF(AND(DAY(C234)&gt;=8,DAY(C234)&lt;=14,C235="土"),1,0)</f>
        <v>#VALUE!</v>
      </c>
      <c r="D244" s="1497" t="e">
        <f>IF(AND(DAY(D234)&gt;=8,DAY(D234)&lt;=14,D235="土"),1,0)</f>
        <v>#VALUE!</v>
      </c>
      <c r="E244" s="1497" t="e">
        <f t="shared" ref="E244" si="103">IF(AND(DAY(E234)&gt;=8,DAY(E234)&lt;=14,E235="土"),1,0)</f>
        <v>#VALUE!</v>
      </c>
      <c r="F244" s="1497" t="e">
        <f>IF(AND(DAY(F234)&gt;=8,DAY(F234)&lt;=14,F235="土"),1,0)</f>
        <v>#VALUE!</v>
      </c>
      <c r="G244" s="1497" t="e">
        <f>IF(AND(DAY(G234)&gt;=8,DAY(G234)&lt;=14,G235="土"),1,0)</f>
        <v>#VALUE!</v>
      </c>
      <c r="H244" s="1497" t="e">
        <f t="shared" ref="H244:AG244" si="104">IF(AND(DAY(H234)&gt;=8,DAY(H234)&lt;=14,H235="土"),1,0)</f>
        <v>#VALUE!</v>
      </c>
      <c r="I244" s="1497" t="e">
        <f t="shared" si="104"/>
        <v>#VALUE!</v>
      </c>
      <c r="J244" s="1497" t="e">
        <f t="shared" si="104"/>
        <v>#VALUE!</v>
      </c>
      <c r="K244" s="1497" t="e">
        <f t="shared" si="104"/>
        <v>#VALUE!</v>
      </c>
      <c r="L244" s="1497" t="e">
        <f t="shared" si="104"/>
        <v>#VALUE!</v>
      </c>
      <c r="M244" s="1497" t="e">
        <f t="shared" si="104"/>
        <v>#VALUE!</v>
      </c>
      <c r="N244" s="1497" t="e">
        <f t="shared" si="104"/>
        <v>#VALUE!</v>
      </c>
      <c r="O244" s="1497" t="e">
        <f t="shared" si="104"/>
        <v>#VALUE!</v>
      </c>
      <c r="P244" s="1497" t="e">
        <f t="shared" si="104"/>
        <v>#VALUE!</v>
      </c>
      <c r="Q244" s="1497" t="e">
        <f t="shared" si="104"/>
        <v>#VALUE!</v>
      </c>
      <c r="R244" s="1497" t="e">
        <f t="shared" si="104"/>
        <v>#VALUE!</v>
      </c>
      <c r="S244" s="1497" t="e">
        <f t="shared" si="104"/>
        <v>#VALUE!</v>
      </c>
      <c r="T244" s="1497" t="e">
        <f t="shared" si="104"/>
        <v>#VALUE!</v>
      </c>
      <c r="U244" s="1497" t="e">
        <f t="shared" si="104"/>
        <v>#VALUE!</v>
      </c>
      <c r="V244" s="1497" t="e">
        <f t="shared" si="104"/>
        <v>#VALUE!</v>
      </c>
      <c r="W244" s="1497" t="e">
        <f t="shared" si="104"/>
        <v>#VALUE!</v>
      </c>
      <c r="X244" s="1497" t="e">
        <f t="shared" si="104"/>
        <v>#VALUE!</v>
      </c>
      <c r="Y244" s="1497" t="e">
        <f t="shared" si="104"/>
        <v>#VALUE!</v>
      </c>
      <c r="Z244" s="1497" t="e">
        <f t="shared" si="104"/>
        <v>#VALUE!</v>
      </c>
      <c r="AA244" s="1497" t="e">
        <f t="shared" si="104"/>
        <v>#VALUE!</v>
      </c>
      <c r="AB244" s="1497" t="e">
        <f t="shared" si="104"/>
        <v>#VALUE!</v>
      </c>
      <c r="AC244" s="1497" t="e">
        <f t="shared" si="104"/>
        <v>#VALUE!</v>
      </c>
      <c r="AD244" s="1497" t="e">
        <f t="shared" si="104"/>
        <v>#VALUE!</v>
      </c>
      <c r="AE244" s="1497" t="e">
        <f t="shared" si="104"/>
        <v>#VALUE!</v>
      </c>
      <c r="AF244" s="1497" t="e">
        <f t="shared" si="104"/>
        <v>#VALUE!</v>
      </c>
      <c r="AG244" s="1497" t="e">
        <f t="shared" si="104"/>
        <v>#VALUE!</v>
      </c>
      <c r="AH244" s="1498" t="s">
        <v>2026</v>
      </c>
      <c r="AI244" s="1499">
        <f>_xlfn.AGGREGATE(9,6,C244:AG244)</f>
        <v>0</v>
      </c>
      <c r="AJ244" s="1489"/>
    </row>
    <row r="245" spans="2:38" hidden="1">
      <c r="B245" s="1496" t="s">
        <v>2168</v>
      </c>
      <c r="C245" s="1500" t="e">
        <f>IF(AND(DAY(C234)&gt;=8,DAY(C234)&lt;=14,C235="土",OR(C240="休",C240="雨")),1,0)</f>
        <v>#VALUE!</v>
      </c>
      <c r="D245" s="1500" t="e">
        <f>IF(AND(DAY(D234)&gt;=8,DAY(D234)&lt;=14,D235="土",OR(D240="休",D240="雨")),1,0)</f>
        <v>#VALUE!</v>
      </c>
      <c r="E245" s="1500" t="e">
        <f t="shared" ref="E245" si="105">IF(AND(DAY(E234)&gt;=8,DAY(E234)&lt;=14,E235="土",OR(E240="休",E240="雨")),1,0)</f>
        <v>#VALUE!</v>
      </c>
      <c r="F245" s="1500" t="e">
        <f>IF(AND(DAY(F234)&gt;=8,DAY(F234)&lt;=14,F235="土",OR(F240="休",F240="雨")),1,0)</f>
        <v>#VALUE!</v>
      </c>
      <c r="G245" s="1500" t="e">
        <f>IF(AND(DAY(G234)&gt;=8,DAY(G234)&lt;=14,G235="土",OR(G240="休",G240="雨")),1,0)</f>
        <v>#VALUE!</v>
      </c>
      <c r="H245" s="1500" t="e">
        <f t="shared" ref="H245:AG245" si="106">IF(AND(DAY(H234)&gt;=8,DAY(H234)&lt;=14,H235="土",OR(H240="休",H240="雨")),1,0)</f>
        <v>#VALUE!</v>
      </c>
      <c r="I245" s="1500" t="e">
        <f t="shared" si="106"/>
        <v>#VALUE!</v>
      </c>
      <c r="J245" s="1500" t="e">
        <f t="shared" si="106"/>
        <v>#VALUE!</v>
      </c>
      <c r="K245" s="1500" t="e">
        <f t="shared" si="106"/>
        <v>#VALUE!</v>
      </c>
      <c r="L245" s="1500" t="e">
        <f t="shared" si="106"/>
        <v>#VALUE!</v>
      </c>
      <c r="M245" s="1500" t="e">
        <f t="shared" si="106"/>
        <v>#VALUE!</v>
      </c>
      <c r="N245" s="1500" t="e">
        <f t="shared" si="106"/>
        <v>#VALUE!</v>
      </c>
      <c r="O245" s="1500" t="e">
        <f t="shared" si="106"/>
        <v>#VALUE!</v>
      </c>
      <c r="P245" s="1500" t="e">
        <f t="shared" si="106"/>
        <v>#VALUE!</v>
      </c>
      <c r="Q245" s="1500" t="e">
        <f t="shared" si="106"/>
        <v>#VALUE!</v>
      </c>
      <c r="R245" s="1500" t="e">
        <f t="shared" si="106"/>
        <v>#VALUE!</v>
      </c>
      <c r="S245" s="1500" t="e">
        <f t="shared" si="106"/>
        <v>#VALUE!</v>
      </c>
      <c r="T245" s="1500" t="e">
        <f t="shared" si="106"/>
        <v>#VALUE!</v>
      </c>
      <c r="U245" s="1500" t="e">
        <f t="shared" si="106"/>
        <v>#VALUE!</v>
      </c>
      <c r="V245" s="1500" t="e">
        <f t="shared" si="106"/>
        <v>#VALUE!</v>
      </c>
      <c r="W245" s="1500" t="e">
        <f t="shared" si="106"/>
        <v>#VALUE!</v>
      </c>
      <c r="X245" s="1500" t="e">
        <f t="shared" si="106"/>
        <v>#VALUE!</v>
      </c>
      <c r="Y245" s="1500" t="e">
        <f t="shared" si="106"/>
        <v>#VALUE!</v>
      </c>
      <c r="Z245" s="1500" t="e">
        <f t="shared" si="106"/>
        <v>#VALUE!</v>
      </c>
      <c r="AA245" s="1500" t="e">
        <f t="shared" si="106"/>
        <v>#VALUE!</v>
      </c>
      <c r="AB245" s="1500" t="e">
        <f t="shared" si="106"/>
        <v>#VALUE!</v>
      </c>
      <c r="AC245" s="1500" t="e">
        <f t="shared" si="106"/>
        <v>#VALUE!</v>
      </c>
      <c r="AD245" s="1500" t="e">
        <f t="shared" si="106"/>
        <v>#VALUE!</v>
      </c>
      <c r="AE245" s="1500" t="e">
        <f t="shared" si="106"/>
        <v>#VALUE!</v>
      </c>
      <c r="AF245" s="1500" t="e">
        <f t="shared" si="106"/>
        <v>#VALUE!</v>
      </c>
      <c r="AG245" s="1500" t="e">
        <f t="shared" si="106"/>
        <v>#VALUE!</v>
      </c>
      <c r="AH245" s="1501" t="s">
        <v>2027</v>
      </c>
      <c r="AI245" s="1499">
        <f>_xlfn.AGGREGATE(9,6,C245:AG245)</f>
        <v>0</v>
      </c>
      <c r="AJ245" s="1489"/>
    </row>
    <row r="246" spans="2:38" s="1486" customFormat="1">
      <c r="B246" s="1510"/>
      <c r="C246" s="1510"/>
      <c r="D246" s="1510"/>
      <c r="E246" s="1510"/>
      <c r="F246" s="1510"/>
      <c r="G246" s="1510"/>
      <c r="H246" s="1510"/>
      <c r="I246" s="1510"/>
      <c r="J246" s="1510"/>
      <c r="K246" s="1510"/>
      <c r="L246" s="1510"/>
      <c r="M246" s="1510"/>
      <c r="N246" s="1510"/>
      <c r="O246" s="1510"/>
      <c r="P246" s="1510"/>
      <c r="Q246" s="1510"/>
      <c r="R246" s="1510"/>
      <c r="S246" s="1510"/>
      <c r="T246" s="1510"/>
      <c r="U246" s="1510"/>
      <c r="V246" s="1510"/>
      <c r="W246" s="1510"/>
      <c r="X246" s="1510"/>
      <c r="Y246" s="1510"/>
      <c r="Z246" s="1510"/>
      <c r="AA246" s="1510"/>
      <c r="AB246" s="1510"/>
      <c r="AC246" s="1510"/>
      <c r="AD246" s="1510"/>
      <c r="AE246" s="1510"/>
      <c r="AF246" s="1510"/>
      <c r="AG246" s="1510"/>
      <c r="AI246" s="1510"/>
      <c r="AL246" s="1509"/>
    </row>
    <row r="247" spans="2:38" hidden="1">
      <c r="C247" s="1453" t="e">
        <f>YEAR(C250)</f>
        <v>#VALUE!</v>
      </c>
      <c r="D247" s="1453" t="e">
        <f>MONTH(C250)</f>
        <v>#VALUE!</v>
      </c>
    </row>
    <row r="248" spans="2:38">
      <c r="B248" s="1458" t="s">
        <v>1986</v>
      </c>
      <c r="C248" s="3490" t="e">
        <f>C250</f>
        <v>#VALUE!</v>
      </c>
      <c r="D248" s="3452"/>
      <c r="E248" s="3452"/>
      <c r="F248" s="3452"/>
      <c r="G248" s="3452"/>
      <c r="H248" s="3452"/>
      <c r="I248" s="3452"/>
      <c r="J248" s="3452"/>
      <c r="K248" s="3452"/>
      <c r="L248" s="3452"/>
      <c r="M248" s="3452"/>
      <c r="N248" s="3452"/>
      <c r="O248" s="3452"/>
      <c r="P248" s="3452"/>
      <c r="Q248" s="3452"/>
      <c r="R248" s="3452"/>
      <c r="S248" s="3452"/>
      <c r="T248" s="3452"/>
      <c r="U248" s="3452"/>
      <c r="V248" s="3452"/>
      <c r="W248" s="3452"/>
      <c r="X248" s="3452"/>
      <c r="Y248" s="3452"/>
      <c r="Z248" s="3452"/>
      <c r="AA248" s="3452"/>
      <c r="AB248" s="3452"/>
      <c r="AC248" s="3452"/>
      <c r="AD248" s="3452"/>
      <c r="AE248" s="3452"/>
      <c r="AF248" s="3452"/>
      <c r="AG248" s="3452"/>
      <c r="AH248" s="3452"/>
      <c r="AI248" s="3453"/>
    </row>
    <row r="249" spans="2:38" hidden="1">
      <c r="B249" s="1503"/>
      <c r="C249" s="1482" t="e">
        <f>DATE($C247,$D247,1)</f>
        <v>#VALUE!</v>
      </c>
      <c r="D249" s="1482" t="e">
        <f t="shared" ref="D249:AG249" si="107">C249+1</f>
        <v>#VALUE!</v>
      </c>
      <c r="E249" s="1482" t="e">
        <f t="shared" si="107"/>
        <v>#VALUE!</v>
      </c>
      <c r="F249" s="1482" t="e">
        <f t="shared" si="107"/>
        <v>#VALUE!</v>
      </c>
      <c r="G249" s="1482" t="e">
        <f t="shared" si="107"/>
        <v>#VALUE!</v>
      </c>
      <c r="H249" s="1482" t="e">
        <f t="shared" si="107"/>
        <v>#VALUE!</v>
      </c>
      <c r="I249" s="1482" t="e">
        <f t="shared" si="107"/>
        <v>#VALUE!</v>
      </c>
      <c r="J249" s="1482" t="e">
        <f t="shared" si="107"/>
        <v>#VALUE!</v>
      </c>
      <c r="K249" s="1482" t="e">
        <f t="shared" si="107"/>
        <v>#VALUE!</v>
      </c>
      <c r="L249" s="1482" t="e">
        <f t="shared" si="107"/>
        <v>#VALUE!</v>
      </c>
      <c r="M249" s="1482" t="e">
        <f t="shared" si="107"/>
        <v>#VALUE!</v>
      </c>
      <c r="N249" s="1482" t="e">
        <f t="shared" si="107"/>
        <v>#VALUE!</v>
      </c>
      <c r="O249" s="1482" t="e">
        <f t="shared" si="107"/>
        <v>#VALUE!</v>
      </c>
      <c r="P249" s="1482" t="e">
        <f t="shared" si="107"/>
        <v>#VALUE!</v>
      </c>
      <c r="Q249" s="1482" t="e">
        <f t="shared" si="107"/>
        <v>#VALUE!</v>
      </c>
      <c r="R249" s="1482" t="e">
        <f t="shared" si="107"/>
        <v>#VALUE!</v>
      </c>
      <c r="S249" s="1482" t="e">
        <f t="shared" si="107"/>
        <v>#VALUE!</v>
      </c>
      <c r="T249" s="1482" t="e">
        <f t="shared" si="107"/>
        <v>#VALUE!</v>
      </c>
      <c r="U249" s="1482" t="e">
        <f t="shared" si="107"/>
        <v>#VALUE!</v>
      </c>
      <c r="V249" s="1482" t="e">
        <f t="shared" si="107"/>
        <v>#VALUE!</v>
      </c>
      <c r="W249" s="1482" t="e">
        <f t="shared" si="107"/>
        <v>#VALUE!</v>
      </c>
      <c r="X249" s="1482" t="e">
        <f t="shared" si="107"/>
        <v>#VALUE!</v>
      </c>
      <c r="Y249" s="1482" t="e">
        <f t="shared" si="107"/>
        <v>#VALUE!</v>
      </c>
      <c r="Z249" s="1482" t="e">
        <f t="shared" si="107"/>
        <v>#VALUE!</v>
      </c>
      <c r="AA249" s="1482" t="e">
        <f t="shared" si="107"/>
        <v>#VALUE!</v>
      </c>
      <c r="AB249" s="1482" t="e">
        <f t="shared" si="107"/>
        <v>#VALUE!</v>
      </c>
      <c r="AC249" s="1482" t="e">
        <f t="shared" si="107"/>
        <v>#VALUE!</v>
      </c>
      <c r="AD249" s="1482" t="e">
        <f t="shared" si="107"/>
        <v>#VALUE!</v>
      </c>
      <c r="AE249" s="1482" t="e">
        <f t="shared" si="107"/>
        <v>#VALUE!</v>
      </c>
      <c r="AF249" s="1482" t="e">
        <f t="shared" si="107"/>
        <v>#VALUE!</v>
      </c>
      <c r="AG249" s="1482" t="e">
        <f t="shared" si="107"/>
        <v>#VALUE!</v>
      </c>
      <c r="AH249" s="1504"/>
      <c r="AI249" s="1505"/>
    </row>
    <row r="250" spans="2:38">
      <c r="B250" s="1506" t="s">
        <v>1990</v>
      </c>
      <c r="C250" s="1507" t="e">
        <f>IF(EDATE(C233,1)&gt;$G$5,"",EDATE(C233,1))</f>
        <v>#VALUE!</v>
      </c>
      <c r="D250" s="1482" t="e">
        <f t="shared" ref="D250:AG250" si="108">IF(D249&gt;$G$5,"",IF(C250=EOMONTH(DATE($C247,$D247,1),0),"",IF(C250="","",C250+1)))</f>
        <v>#VALUE!</v>
      </c>
      <c r="E250" s="1482" t="e">
        <f t="shared" si="108"/>
        <v>#VALUE!</v>
      </c>
      <c r="F250" s="1482" t="e">
        <f t="shared" si="108"/>
        <v>#VALUE!</v>
      </c>
      <c r="G250" s="1482" t="e">
        <f t="shared" si="108"/>
        <v>#VALUE!</v>
      </c>
      <c r="H250" s="1482" t="e">
        <f t="shared" si="108"/>
        <v>#VALUE!</v>
      </c>
      <c r="I250" s="1482" t="e">
        <f t="shared" si="108"/>
        <v>#VALUE!</v>
      </c>
      <c r="J250" s="1482" t="e">
        <f t="shared" si="108"/>
        <v>#VALUE!</v>
      </c>
      <c r="K250" s="1482" t="e">
        <f t="shared" si="108"/>
        <v>#VALUE!</v>
      </c>
      <c r="L250" s="1482" t="e">
        <f t="shared" si="108"/>
        <v>#VALUE!</v>
      </c>
      <c r="M250" s="1482" t="e">
        <f t="shared" si="108"/>
        <v>#VALUE!</v>
      </c>
      <c r="N250" s="1482" t="e">
        <f t="shared" si="108"/>
        <v>#VALUE!</v>
      </c>
      <c r="O250" s="1482" t="e">
        <f t="shared" si="108"/>
        <v>#VALUE!</v>
      </c>
      <c r="P250" s="1482" t="e">
        <f t="shared" si="108"/>
        <v>#VALUE!</v>
      </c>
      <c r="Q250" s="1482" t="e">
        <f t="shared" si="108"/>
        <v>#VALUE!</v>
      </c>
      <c r="R250" s="1482" t="e">
        <f t="shared" si="108"/>
        <v>#VALUE!</v>
      </c>
      <c r="S250" s="1482" t="e">
        <f t="shared" si="108"/>
        <v>#VALUE!</v>
      </c>
      <c r="T250" s="1482" t="e">
        <f t="shared" si="108"/>
        <v>#VALUE!</v>
      </c>
      <c r="U250" s="1482" t="e">
        <f t="shared" si="108"/>
        <v>#VALUE!</v>
      </c>
      <c r="V250" s="1482" t="e">
        <f t="shared" si="108"/>
        <v>#VALUE!</v>
      </c>
      <c r="W250" s="1482" t="e">
        <f t="shared" si="108"/>
        <v>#VALUE!</v>
      </c>
      <c r="X250" s="1482" t="e">
        <f t="shared" si="108"/>
        <v>#VALUE!</v>
      </c>
      <c r="Y250" s="1482" t="e">
        <f t="shared" si="108"/>
        <v>#VALUE!</v>
      </c>
      <c r="Z250" s="1482" t="e">
        <f t="shared" si="108"/>
        <v>#VALUE!</v>
      </c>
      <c r="AA250" s="1482" t="e">
        <f t="shared" si="108"/>
        <v>#VALUE!</v>
      </c>
      <c r="AB250" s="1482" t="e">
        <f t="shared" si="108"/>
        <v>#VALUE!</v>
      </c>
      <c r="AC250" s="1482" t="e">
        <f t="shared" si="108"/>
        <v>#VALUE!</v>
      </c>
      <c r="AD250" s="1482" t="e">
        <f t="shared" si="108"/>
        <v>#VALUE!</v>
      </c>
      <c r="AE250" s="1482" t="e">
        <f t="shared" si="108"/>
        <v>#VALUE!</v>
      </c>
      <c r="AF250" s="1482" t="e">
        <f t="shared" si="108"/>
        <v>#VALUE!</v>
      </c>
      <c r="AG250" s="1482" t="e">
        <f t="shared" si="108"/>
        <v>#VALUE!</v>
      </c>
      <c r="AH250" s="1483" t="s">
        <v>2024</v>
      </c>
      <c r="AI250" s="1484">
        <f>+COUNTIFS(C251:AG251,"土",C252:AG252,"")+COUNTIFS(C251:AG251,"日",C252:AG252,"")</f>
        <v>0</v>
      </c>
    </row>
    <row r="251" spans="2:38" s="1486" customFormat="1">
      <c r="B251" s="1508" t="s">
        <v>846</v>
      </c>
      <c r="C251" s="1485" t="str">
        <f>IFERROR(TEXT(WEEKDAY(+C250),"aaa"),"")</f>
        <v/>
      </c>
      <c r="D251" s="1485" t="str">
        <f t="shared" ref="D251:AG251" si="109">IFERROR(TEXT(WEEKDAY(+D250),"aaa"),"")</f>
        <v/>
      </c>
      <c r="E251" s="1485" t="str">
        <f t="shared" si="109"/>
        <v/>
      </c>
      <c r="F251" s="1485" t="str">
        <f t="shared" si="109"/>
        <v/>
      </c>
      <c r="G251" s="1485" t="str">
        <f t="shared" si="109"/>
        <v/>
      </c>
      <c r="H251" s="1485" t="str">
        <f t="shared" si="109"/>
        <v/>
      </c>
      <c r="I251" s="1485" t="str">
        <f t="shared" si="109"/>
        <v/>
      </c>
      <c r="J251" s="1485" t="str">
        <f t="shared" si="109"/>
        <v/>
      </c>
      <c r="K251" s="1485" t="str">
        <f t="shared" si="109"/>
        <v/>
      </c>
      <c r="L251" s="1485" t="str">
        <f t="shared" si="109"/>
        <v/>
      </c>
      <c r="M251" s="1485" t="str">
        <f t="shared" si="109"/>
        <v/>
      </c>
      <c r="N251" s="1485" t="str">
        <f t="shared" si="109"/>
        <v/>
      </c>
      <c r="O251" s="1485" t="str">
        <f t="shared" si="109"/>
        <v/>
      </c>
      <c r="P251" s="1485" t="str">
        <f t="shared" si="109"/>
        <v/>
      </c>
      <c r="Q251" s="1485" t="str">
        <f t="shared" si="109"/>
        <v/>
      </c>
      <c r="R251" s="1485" t="str">
        <f t="shared" si="109"/>
        <v/>
      </c>
      <c r="S251" s="1485" t="str">
        <f t="shared" si="109"/>
        <v/>
      </c>
      <c r="T251" s="1485" t="str">
        <f t="shared" si="109"/>
        <v/>
      </c>
      <c r="U251" s="1485" t="str">
        <f t="shared" si="109"/>
        <v/>
      </c>
      <c r="V251" s="1485" t="str">
        <f t="shared" si="109"/>
        <v/>
      </c>
      <c r="W251" s="1485" t="str">
        <f t="shared" si="109"/>
        <v/>
      </c>
      <c r="X251" s="1485" t="str">
        <f t="shared" si="109"/>
        <v/>
      </c>
      <c r="Y251" s="1485" t="str">
        <f t="shared" si="109"/>
        <v/>
      </c>
      <c r="Z251" s="1485" t="str">
        <f t="shared" si="109"/>
        <v/>
      </c>
      <c r="AA251" s="1485" t="str">
        <f t="shared" si="109"/>
        <v/>
      </c>
      <c r="AB251" s="1485" t="str">
        <f t="shared" si="109"/>
        <v/>
      </c>
      <c r="AC251" s="1485" t="str">
        <f t="shared" si="109"/>
        <v/>
      </c>
      <c r="AD251" s="1485" t="str">
        <f t="shared" si="109"/>
        <v/>
      </c>
      <c r="AE251" s="1485" t="str">
        <f t="shared" si="109"/>
        <v/>
      </c>
      <c r="AF251" s="1485" t="str">
        <f t="shared" si="109"/>
        <v/>
      </c>
      <c r="AG251" s="1485" t="str">
        <f t="shared" si="109"/>
        <v/>
      </c>
      <c r="AH251" s="1483" t="s">
        <v>2025</v>
      </c>
      <c r="AI251" s="1484">
        <f>+COUNTIF(C252:AG252,"夏休")+COUNTIF(C252:AG252,"冬休")+COUNTIF(C252:AG252,"中止")</f>
        <v>0</v>
      </c>
      <c r="AL251" s="1509"/>
    </row>
    <row r="252" spans="2:38" s="1486" customFormat="1" ht="13.5" customHeight="1">
      <c r="B252" s="3454" t="s">
        <v>1994</v>
      </c>
      <c r="C252" s="3456"/>
      <c r="D252" s="3451"/>
      <c r="E252" s="3451"/>
      <c r="F252" s="3451"/>
      <c r="G252" s="3451"/>
      <c r="H252" s="3451"/>
      <c r="I252" s="3451"/>
      <c r="J252" s="3451"/>
      <c r="K252" s="3451"/>
      <c r="L252" s="3451"/>
      <c r="M252" s="3451"/>
      <c r="N252" s="3451"/>
      <c r="O252" s="3451"/>
      <c r="P252" s="3451"/>
      <c r="Q252" s="3451"/>
      <c r="R252" s="3451"/>
      <c r="S252" s="3451"/>
      <c r="T252" s="3451"/>
      <c r="U252" s="3451"/>
      <c r="V252" s="3451"/>
      <c r="W252" s="3451"/>
      <c r="X252" s="3451"/>
      <c r="Y252" s="3451"/>
      <c r="Z252" s="3451"/>
      <c r="AA252" s="3451"/>
      <c r="AB252" s="3451"/>
      <c r="AC252" s="3451"/>
      <c r="AD252" s="3451"/>
      <c r="AE252" s="3451"/>
      <c r="AF252" s="3451"/>
      <c r="AG252" s="3478"/>
      <c r="AH252" s="1487" t="s">
        <v>847</v>
      </c>
      <c r="AI252" s="1488">
        <f>COUNT(C250:AG250)-AI251</f>
        <v>0</v>
      </c>
      <c r="AL252" s="1509"/>
    </row>
    <row r="253" spans="2:38" s="1486" customFormat="1" ht="13.5" customHeight="1">
      <c r="B253" s="3455"/>
      <c r="C253" s="3456"/>
      <c r="D253" s="3451"/>
      <c r="E253" s="3451"/>
      <c r="F253" s="3451"/>
      <c r="G253" s="3451"/>
      <c r="H253" s="3451"/>
      <c r="I253" s="3451"/>
      <c r="J253" s="3451"/>
      <c r="K253" s="3451"/>
      <c r="L253" s="3451"/>
      <c r="M253" s="3451"/>
      <c r="N253" s="3451"/>
      <c r="O253" s="3451"/>
      <c r="P253" s="3451"/>
      <c r="Q253" s="3451"/>
      <c r="R253" s="3451"/>
      <c r="S253" s="3451"/>
      <c r="T253" s="3451"/>
      <c r="U253" s="3451"/>
      <c r="V253" s="3451"/>
      <c r="W253" s="3451"/>
      <c r="X253" s="3451"/>
      <c r="Y253" s="3451"/>
      <c r="Z253" s="3451"/>
      <c r="AA253" s="3451"/>
      <c r="AB253" s="3451"/>
      <c r="AC253" s="3451"/>
      <c r="AD253" s="3451"/>
      <c r="AE253" s="3451"/>
      <c r="AF253" s="3451"/>
      <c r="AG253" s="3478"/>
      <c r="AH253" s="1487" t="s">
        <v>848</v>
      </c>
      <c r="AI253" s="1488">
        <f>+COUNTIF(C254:AG255,"休")</f>
        <v>0</v>
      </c>
      <c r="AJ253" s="1489" t="e">
        <f>IF(AI254&gt;0.285,"",IF(AI253&lt;AI250,"←計画日数が足りません",""))</f>
        <v>#DIV/0!</v>
      </c>
      <c r="AL253" s="1509"/>
    </row>
    <row r="254" spans="2:38" s="1486" customFormat="1" ht="13.5" customHeight="1">
      <c r="B254" s="3479" t="s">
        <v>841</v>
      </c>
      <c r="C254" s="3480"/>
      <c r="D254" s="3477"/>
      <c r="E254" s="3477"/>
      <c r="F254" s="3477"/>
      <c r="G254" s="3477"/>
      <c r="H254" s="3477"/>
      <c r="I254" s="3477"/>
      <c r="J254" s="3477"/>
      <c r="K254" s="3477"/>
      <c r="L254" s="3477"/>
      <c r="M254" s="3477"/>
      <c r="N254" s="3477"/>
      <c r="O254" s="3477"/>
      <c r="P254" s="3477"/>
      <c r="Q254" s="3477"/>
      <c r="R254" s="3477"/>
      <c r="S254" s="3477"/>
      <c r="T254" s="3477"/>
      <c r="U254" s="3477"/>
      <c r="V254" s="3477"/>
      <c r="W254" s="3477"/>
      <c r="X254" s="3477"/>
      <c r="Y254" s="3477"/>
      <c r="Z254" s="3477"/>
      <c r="AA254" s="3477"/>
      <c r="AB254" s="3477"/>
      <c r="AC254" s="3477"/>
      <c r="AD254" s="3477"/>
      <c r="AE254" s="3477"/>
      <c r="AF254" s="3477"/>
      <c r="AG254" s="3483"/>
      <c r="AH254" s="1487" t="s">
        <v>849</v>
      </c>
      <c r="AI254" s="1490" t="e">
        <f>+AI253/AI252</f>
        <v>#DIV/0!</v>
      </c>
      <c r="AL254" s="1509"/>
    </row>
    <row r="255" spans="2:38" s="1486" customFormat="1">
      <c r="B255" s="3479"/>
      <c r="C255" s="3480"/>
      <c r="D255" s="3477"/>
      <c r="E255" s="3477"/>
      <c r="F255" s="3477"/>
      <c r="G255" s="3477"/>
      <c r="H255" s="3477"/>
      <c r="I255" s="3477"/>
      <c r="J255" s="3477"/>
      <c r="K255" s="3477"/>
      <c r="L255" s="3477"/>
      <c r="M255" s="3477"/>
      <c r="N255" s="3477"/>
      <c r="O255" s="3477"/>
      <c r="P255" s="3477"/>
      <c r="Q255" s="3477"/>
      <c r="R255" s="3477"/>
      <c r="S255" s="3477"/>
      <c r="T255" s="3477"/>
      <c r="U255" s="3477"/>
      <c r="V255" s="3477"/>
      <c r="W255" s="3477"/>
      <c r="X255" s="3477"/>
      <c r="Y255" s="3477"/>
      <c r="Z255" s="3477"/>
      <c r="AA255" s="3477"/>
      <c r="AB255" s="3477"/>
      <c r="AC255" s="3477"/>
      <c r="AD255" s="3477"/>
      <c r="AE255" s="3477"/>
      <c r="AF255" s="3477"/>
      <c r="AG255" s="3483"/>
      <c r="AH255" s="1487" t="s">
        <v>838</v>
      </c>
      <c r="AI255" s="1488">
        <f>+COUNTA(C256:AG257)</f>
        <v>0</v>
      </c>
      <c r="AL255" s="1509"/>
    </row>
    <row r="256" spans="2:38" s="1486" customFormat="1">
      <c r="B256" s="3484" t="s">
        <v>843</v>
      </c>
      <c r="C256" s="3486"/>
      <c r="D256" s="3481"/>
      <c r="E256" s="3481"/>
      <c r="F256" s="3481"/>
      <c r="G256" s="3481"/>
      <c r="H256" s="3481"/>
      <c r="I256" s="3481"/>
      <c r="J256" s="3481"/>
      <c r="K256" s="3481"/>
      <c r="L256" s="3481"/>
      <c r="M256" s="3481"/>
      <c r="N256" s="3481"/>
      <c r="O256" s="3481"/>
      <c r="P256" s="3481"/>
      <c r="Q256" s="3481"/>
      <c r="R256" s="3481"/>
      <c r="S256" s="3481"/>
      <c r="T256" s="3481"/>
      <c r="U256" s="3481"/>
      <c r="V256" s="3481"/>
      <c r="W256" s="3481"/>
      <c r="X256" s="3481"/>
      <c r="Y256" s="3481"/>
      <c r="Z256" s="3481"/>
      <c r="AA256" s="3481"/>
      <c r="AB256" s="3481"/>
      <c r="AC256" s="3481"/>
      <c r="AD256" s="3481"/>
      <c r="AE256" s="3481"/>
      <c r="AF256" s="3481"/>
      <c r="AG256" s="3488"/>
      <c r="AH256" s="1491" t="s">
        <v>850</v>
      </c>
      <c r="AI256" s="1492" t="e">
        <f>+AI255/AI252</f>
        <v>#DIV/0!</v>
      </c>
      <c r="AL256" s="1474">
        <f>+COUNTIF(C254:AG255,"休")</f>
        <v>0</v>
      </c>
    </row>
    <row r="257" spans="2:38" s="1486" customFormat="1">
      <c r="B257" s="3485"/>
      <c r="C257" s="3487"/>
      <c r="D257" s="3482"/>
      <c r="E257" s="3482"/>
      <c r="F257" s="3482"/>
      <c r="G257" s="3482"/>
      <c r="H257" s="3482"/>
      <c r="I257" s="3482"/>
      <c r="J257" s="3482"/>
      <c r="K257" s="3482"/>
      <c r="L257" s="3482"/>
      <c r="M257" s="3482"/>
      <c r="N257" s="3482"/>
      <c r="O257" s="3482"/>
      <c r="P257" s="3482"/>
      <c r="Q257" s="3482"/>
      <c r="R257" s="3482"/>
      <c r="S257" s="3482"/>
      <c r="T257" s="3482"/>
      <c r="U257" s="3482"/>
      <c r="V257" s="3482"/>
      <c r="W257" s="3482"/>
      <c r="X257" s="3482"/>
      <c r="Y257" s="3482"/>
      <c r="Z257" s="3482"/>
      <c r="AA257" s="3482"/>
      <c r="AB257" s="3482"/>
      <c r="AC257" s="3482"/>
      <c r="AD257" s="3482"/>
      <c r="AE257" s="3482"/>
      <c r="AF257" s="3482"/>
      <c r="AG257" s="3489"/>
      <c r="AH257" s="1493" t="s">
        <v>1998</v>
      </c>
      <c r="AI257" s="1494" t="str">
        <f>IF(7&gt;AI252,"対象外",IF(AI255&gt;=AI250,"OK","NG"))</f>
        <v>対象外</v>
      </c>
      <c r="AJ257" s="1489" t="str">
        <f>IF(AI257="対象外","←７日間に満たない期間は達成判定の対象外",IF(AI257="NG","←月単位未達成","←月単位達成"))</f>
        <v>←７日間に満たない期間は達成判定の対象外</v>
      </c>
      <c r="AL257" s="1495" t="str">
        <f>IF(7&gt;AI252,"対象外",IF(AL256&gt;=AI250,"OK","NG"))</f>
        <v>対象外</v>
      </c>
    </row>
    <row r="258" spans="2:38" hidden="1">
      <c r="B258" s="1496" t="s">
        <v>2165</v>
      </c>
      <c r="C258" s="1497" t="e">
        <f t="shared" ref="C258:AG258" si="110">IF(AND(DAY(C250)&gt;=22,DAY(C250)&lt;=28,C251="土"),1,0)</f>
        <v>#VALUE!</v>
      </c>
      <c r="D258" s="1497" t="e">
        <f t="shared" si="110"/>
        <v>#VALUE!</v>
      </c>
      <c r="E258" s="1497" t="e">
        <f t="shared" si="110"/>
        <v>#VALUE!</v>
      </c>
      <c r="F258" s="1497" t="e">
        <f t="shared" si="110"/>
        <v>#VALUE!</v>
      </c>
      <c r="G258" s="1497" t="e">
        <f t="shared" si="110"/>
        <v>#VALUE!</v>
      </c>
      <c r="H258" s="1497" t="e">
        <f t="shared" si="110"/>
        <v>#VALUE!</v>
      </c>
      <c r="I258" s="1497" t="e">
        <f t="shared" si="110"/>
        <v>#VALUE!</v>
      </c>
      <c r="J258" s="1497" t="e">
        <f t="shared" si="110"/>
        <v>#VALUE!</v>
      </c>
      <c r="K258" s="1497" t="e">
        <f t="shared" si="110"/>
        <v>#VALUE!</v>
      </c>
      <c r="L258" s="1497" t="e">
        <f t="shared" si="110"/>
        <v>#VALUE!</v>
      </c>
      <c r="M258" s="1497" t="e">
        <f t="shared" si="110"/>
        <v>#VALUE!</v>
      </c>
      <c r="N258" s="1497" t="e">
        <f t="shared" si="110"/>
        <v>#VALUE!</v>
      </c>
      <c r="O258" s="1497" t="e">
        <f t="shared" si="110"/>
        <v>#VALUE!</v>
      </c>
      <c r="P258" s="1497" t="e">
        <f t="shared" si="110"/>
        <v>#VALUE!</v>
      </c>
      <c r="Q258" s="1497" t="e">
        <f t="shared" si="110"/>
        <v>#VALUE!</v>
      </c>
      <c r="R258" s="1497" t="e">
        <f t="shared" si="110"/>
        <v>#VALUE!</v>
      </c>
      <c r="S258" s="1497" t="e">
        <f t="shared" si="110"/>
        <v>#VALUE!</v>
      </c>
      <c r="T258" s="1497" t="e">
        <f t="shared" si="110"/>
        <v>#VALUE!</v>
      </c>
      <c r="U258" s="1497" t="e">
        <f t="shared" si="110"/>
        <v>#VALUE!</v>
      </c>
      <c r="V258" s="1497" t="e">
        <f t="shared" si="110"/>
        <v>#VALUE!</v>
      </c>
      <c r="W258" s="1497" t="e">
        <f t="shared" si="110"/>
        <v>#VALUE!</v>
      </c>
      <c r="X258" s="1497" t="e">
        <f t="shared" si="110"/>
        <v>#VALUE!</v>
      </c>
      <c r="Y258" s="1497" t="e">
        <f t="shared" si="110"/>
        <v>#VALUE!</v>
      </c>
      <c r="Z258" s="1497" t="e">
        <f t="shared" si="110"/>
        <v>#VALUE!</v>
      </c>
      <c r="AA258" s="1497" t="e">
        <f t="shared" si="110"/>
        <v>#VALUE!</v>
      </c>
      <c r="AB258" s="1497" t="e">
        <f t="shared" si="110"/>
        <v>#VALUE!</v>
      </c>
      <c r="AC258" s="1497" t="e">
        <f t="shared" si="110"/>
        <v>#VALUE!</v>
      </c>
      <c r="AD258" s="1497" t="e">
        <f t="shared" si="110"/>
        <v>#VALUE!</v>
      </c>
      <c r="AE258" s="1497" t="e">
        <f t="shared" si="110"/>
        <v>#VALUE!</v>
      </c>
      <c r="AF258" s="1497" t="e">
        <f t="shared" si="110"/>
        <v>#VALUE!</v>
      </c>
      <c r="AG258" s="1497" t="e">
        <f t="shared" si="110"/>
        <v>#VALUE!</v>
      </c>
      <c r="AH258" s="1498" t="s">
        <v>2026</v>
      </c>
      <c r="AI258" s="1499">
        <f>_xlfn.AGGREGATE(9,6,C258:AG258)</f>
        <v>0</v>
      </c>
      <c r="AJ258" s="1489"/>
    </row>
    <row r="259" spans="2:38" hidden="1">
      <c r="B259" s="1496" t="s">
        <v>2166</v>
      </c>
      <c r="C259" s="1500" t="e">
        <f t="shared" ref="C259:AG259" si="111">IF(AND(DAY(C250)&gt;=22,DAY(C250)&lt;=28,C251="土",OR(C256="休",C256="雨")),1,0)</f>
        <v>#VALUE!</v>
      </c>
      <c r="D259" s="1500" t="e">
        <f t="shared" si="111"/>
        <v>#VALUE!</v>
      </c>
      <c r="E259" s="1500" t="e">
        <f t="shared" si="111"/>
        <v>#VALUE!</v>
      </c>
      <c r="F259" s="1500" t="e">
        <f t="shared" si="111"/>
        <v>#VALUE!</v>
      </c>
      <c r="G259" s="1500" t="e">
        <f t="shared" si="111"/>
        <v>#VALUE!</v>
      </c>
      <c r="H259" s="1500" t="e">
        <f t="shared" si="111"/>
        <v>#VALUE!</v>
      </c>
      <c r="I259" s="1500" t="e">
        <f t="shared" si="111"/>
        <v>#VALUE!</v>
      </c>
      <c r="J259" s="1500" t="e">
        <f t="shared" si="111"/>
        <v>#VALUE!</v>
      </c>
      <c r="K259" s="1500" t="e">
        <f t="shared" si="111"/>
        <v>#VALUE!</v>
      </c>
      <c r="L259" s="1500" t="e">
        <f t="shared" si="111"/>
        <v>#VALUE!</v>
      </c>
      <c r="M259" s="1500" t="e">
        <f t="shared" si="111"/>
        <v>#VALUE!</v>
      </c>
      <c r="N259" s="1500" t="e">
        <f t="shared" si="111"/>
        <v>#VALUE!</v>
      </c>
      <c r="O259" s="1500" t="e">
        <f t="shared" si="111"/>
        <v>#VALUE!</v>
      </c>
      <c r="P259" s="1500" t="e">
        <f t="shared" si="111"/>
        <v>#VALUE!</v>
      </c>
      <c r="Q259" s="1500" t="e">
        <f t="shared" si="111"/>
        <v>#VALUE!</v>
      </c>
      <c r="R259" s="1500" t="e">
        <f t="shared" si="111"/>
        <v>#VALUE!</v>
      </c>
      <c r="S259" s="1500" t="e">
        <f t="shared" si="111"/>
        <v>#VALUE!</v>
      </c>
      <c r="T259" s="1500" t="e">
        <f t="shared" si="111"/>
        <v>#VALUE!</v>
      </c>
      <c r="U259" s="1500" t="e">
        <f t="shared" si="111"/>
        <v>#VALUE!</v>
      </c>
      <c r="V259" s="1500" t="e">
        <f t="shared" si="111"/>
        <v>#VALUE!</v>
      </c>
      <c r="W259" s="1500" t="e">
        <f t="shared" si="111"/>
        <v>#VALUE!</v>
      </c>
      <c r="X259" s="1500" t="e">
        <f t="shared" si="111"/>
        <v>#VALUE!</v>
      </c>
      <c r="Y259" s="1500" t="e">
        <f t="shared" si="111"/>
        <v>#VALUE!</v>
      </c>
      <c r="Z259" s="1500" t="e">
        <f t="shared" si="111"/>
        <v>#VALUE!</v>
      </c>
      <c r="AA259" s="1500" t="e">
        <f t="shared" si="111"/>
        <v>#VALUE!</v>
      </c>
      <c r="AB259" s="1500" t="e">
        <f t="shared" si="111"/>
        <v>#VALUE!</v>
      </c>
      <c r="AC259" s="1500" t="e">
        <f t="shared" si="111"/>
        <v>#VALUE!</v>
      </c>
      <c r="AD259" s="1500" t="e">
        <f t="shared" si="111"/>
        <v>#VALUE!</v>
      </c>
      <c r="AE259" s="1500" t="e">
        <f t="shared" si="111"/>
        <v>#VALUE!</v>
      </c>
      <c r="AF259" s="1500" t="e">
        <f t="shared" si="111"/>
        <v>#VALUE!</v>
      </c>
      <c r="AG259" s="1500" t="e">
        <f t="shared" si="111"/>
        <v>#VALUE!</v>
      </c>
      <c r="AH259" s="1501" t="s">
        <v>2027</v>
      </c>
      <c r="AI259" s="1499">
        <f>_xlfn.AGGREGATE(9,6,C259:AG259)</f>
        <v>0</v>
      </c>
      <c r="AJ259" s="1489"/>
    </row>
    <row r="260" spans="2:38" hidden="1">
      <c r="B260" s="1496" t="s">
        <v>2167</v>
      </c>
      <c r="C260" s="1497" t="e">
        <f>IF(AND(DAY(C250)&gt;=8,DAY(C250)&lt;=14,C251="土"),1,0)</f>
        <v>#VALUE!</v>
      </c>
      <c r="D260" s="1497" t="e">
        <f>IF(AND(DAY(D250)&gt;=8,DAY(D250)&lt;=14,D251="土"),1,0)</f>
        <v>#VALUE!</v>
      </c>
      <c r="E260" s="1497" t="e">
        <f t="shared" ref="E260" si="112">IF(AND(DAY(E250)&gt;=8,DAY(E250)&lt;=14,E251="土"),1,0)</f>
        <v>#VALUE!</v>
      </c>
      <c r="F260" s="1497" t="e">
        <f>IF(AND(DAY(F250)&gt;=8,DAY(F250)&lt;=14,F251="土"),1,0)</f>
        <v>#VALUE!</v>
      </c>
      <c r="G260" s="1497" t="e">
        <f>IF(AND(DAY(G250)&gt;=8,DAY(G250)&lt;=14,G251="土"),1,0)</f>
        <v>#VALUE!</v>
      </c>
      <c r="H260" s="1497" t="e">
        <f t="shared" ref="H260:AG260" si="113">IF(AND(DAY(H250)&gt;=8,DAY(H250)&lt;=14,H251="土"),1,0)</f>
        <v>#VALUE!</v>
      </c>
      <c r="I260" s="1497" t="e">
        <f t="shared" si="113"/>
        <v>#VALUE!</v>
      </c>
      <c r="J260" s="1497" t="e">
        <f t="shared" si="113"/>
        <v>#VALUE!</v>
      </c>
      <c r="K260" s="1497" t="e">
        <f t="shared" si="113"/>
        <v>#VALUE!</v>
      </c>
      <c r="L260" s="1497" t="e">
        <f t="shared" si="113"/>
        <v>#VALUE!</v>
      </c>
      <c r="M260" s="1497" t="e">
        <f t="shared" si="113"/>
        <v>#VALUE!</v>
      </c>
      <c r="N260" s="1497" t="e">
        <f t="shared" si="113"/>
        <v>#VALUE!</v>
      </c>
      <c r="O260" s="1497" t="e">
        <f t="shared" si="113"/>
        <v>#VALUE!</v>
      </c>
      <c r="P260" s="1497" t="e">
        <f t="shared" si="113"/>
        <v>#VALUE!</v>
      </c>
      <c r="Q260" s="1497" t="e">
        <f t="shared" si="113"/>
        <v>#VALUE!</v>
      </c>
      <c r="R260" s="1497" t="e">
        <f t="shared" si="113"/>
        <v>#VALUE!</v>
      </c>
      <c r="S260" s="1497" t="e">
        <f t="shared" si="113"/>
        <v>#VALUE!</v>
      </c>
      <c r="T260" s="1497" t="e">
        <f t="shared" si="113"/>
        <v>#VALUE!</v>
      </c>
      <c r="U260" s="1497" t="e">
        <f t="shared" si="113"/>
        <v>#VALUE!</v>
      </c>
      <c r="V260" s="1497" t="e">
        <f t="shared" si="113"/>
        <v>#VALUE!</v>
      </c>
      <c r="W260" s="1497" t="e">
        <f t="shared" si="113"/>
        <v>#VALUE!</v>
      </c>
      <c r="X260" s="1497" t="e">
        <f t="shared" si="113"/>
        <v>#VALUE!</v>
      </c>
      <c r="Y260" s="1497" t="e">
        <f t="shared" si="113"/>
        <v>#VALUE!</v>
      </c>
      <c r="Z260" s="1497" t="e">
        <f t="shared" si="113"/>
        <v>#VALUE!</v>
      </c>
      <c r="AA260" s="1497" t="e">
        <f t="shared" si="113"/>
        <v>#VALUE!</v>
      </c>
      <c r="AB260" s="1497" t="e">
        <f t="shared" si="113"/>
        <v>#VALUE!</v>
      </c>
      <c r="AC260" s="1497" t="e">
        <f t="shared" si="113"/>
        <v>#VALUE!</v>
      </c>
      <c r="AD260" s="1497" t="e">
        <f t="shared" si="113"/>
        <v>#VALUE!</v>
      </c>
      <c r="AE260" s="1497" t="e">
        <f t="shared" si="113"/>
        <v>#VALUE!</v>
      </c>
      <c r="AF260" s="1497" t="e">
        <f t="shared" si="113"/>
        <v>#VALUE!</v>
      </c>
      <c r="AG260" s="1497" t="e">
        <f t="shared" si="113"/>
        <v>#VALUE!</v>
      </c>
      <c r="AH260" s="1498" t="s">
        <v>2026</v>
      </c>
      <c r="AI260" s="1499">
        <f>_xlfn.AGGREGATE(9,6,C260:AG260)</f>
        <v>0</v>
      </c>
      <c r="AJ260" s="1489"/>
    </row>
    <row r="261" spans="2:38" hidden="1">
      <c r="B261" s="1496" t="s">
        <v>2168</v>
      </c>
      <c r="C261" s="1500" t="e">
        <f>IF(AND(DAY(C250)&gt;=8,DAY(C250)&lt;=14,C251="土",OR(C256="休",C256="雨")),1,0)</f>
        <v>#VALUE!</v>
      </c>
      <c r="D261" s="1500" t="e">
        <f>IF(AND(DAY(D250)&gt;=8,DAY(D250)&lt;=14,D251="土",OR(D256="休",D256="雨")),1,0)</f>
        <v>#VALUE!</v>
      </c>
      <c r="E261" s="1500" t="e">
        <f t="shared" ref="E261" si="114">IF(AND(DAY(E250)&gt;=8,DAY(E250)&lt;=14,E251="土",OR(E256="休",E256="雨")),1,0)</f>
        <v>#VALUE!</v>
      </c>
      <c r="F261" s="1500" t="e">
        <f>IF(AND(DAY(F250)&gt;=8,DAY(F250)&lt;=14,F251="土",OR(F256="休",F256="雨")),1,0)</f>
        <v>#VALUE!</v>
      </c>
      <c r="G261" s="1500" t="e">
        <f>IF(AND(DAY(G250)&gt;=8,DAY(G250)&lt;=14,G251="土",OR(G256="休",G256="雨")),1,0)</f>
        <v>#VALUE!</v>
      </c>
      <c r="H261" s="1500" t="e">
        <f t="shared" ref="H261:AG261" si="115">IF(AND(DAY(H250)&gt;=8,DAY(H250)&lt;=14,H251="土",OR(H256="休",H256="雨")),1,0)</f>
        <v>#VALUE!</v>
      </c>
      <c r="I261" s="1500" t="e">
        <f t="shared" si="115"/>
        <v>#VALUE!</v>
      </c>
      <c r="J261" s="1500" t="e">
        <f t="shared" si="115"/>
        <v>#VALUE!</v>
      </c>
      <c r="K261" s="1500" t="e">
        <f t="shared" si="115"/>
        <v>#VALUE!</v>
      </c>
      <c r="L261" s="1500" t="e">
        <f t="shared" si="115"/>
        <v>#VALUE!</v>
      </c>
      <c r="M261" s="1500" t="e">
        <f t="shared" si="115"/>
        <v>#VALUE!</v>
      </c>
      <c r="N261" s="1500" t="e">
        <f t="shared" si="115"/>
        <v>#VALUE!</v>
      </c>
      <c r="O261" s="1500" t="e">
        <f t="shared" si="115"/>
        <v>#VALUE!</v>
      </c>
      <c r="P261" s="1500" t="e">
        <f t="shared" si="115"/>
        <v>#VALUE!</v>
      </c>
      <c r="Q261" s="1500" t="e">
        <f t="shared" si="115"/>
        <v>#VALUE!</v>
      </c>
      <c r="R261" s="1500" t="e">
        <f t="shared" si="115"/>
        <v>#VALUE!</v>
      </c>
      <c r="S261" s="1500" t="e">
        <f t="shared" si="115"/>
        <v>#VALUE!</v>
      </c>
      <c r="T261" s="1500" t="e">
        <f t="shared" si="115"/>
        <v>#VALUE!</v>
      </c>
      <c r="U261" s="1500" t="e">
        <f t="shared" si="115"/>
        <v>#VALUE!</v>
      </c>
      <c r="V261" s="1500" t="e">
        <f t="shared" si="115"/>
        <v>#VALUE!</v>
      </c>
      <c r="W261" s="1500" t="e">
        <f t="shared" si="115"/>
        <v>#VALUE!</v>
      </c>
      <c r="X261" s="1500" t="e">
        <f t="shared" si="115"/>
        <v>#VALUE!</v>
      </c>
      <c r="Y261" s="1500" t="e">
        <f t="shared" si="115"/>
        <v>#VALUE!</v>
      </c>
      <c r="Z261" s="1500" t="e">
        <f t="shared" si="115"/>
        <v>#VALUE!</v>
      </c>
      <c r="AA261" s="1500" t="e">
        <f t="shared" si="115"/>
        <v>#VALUE!</v>
      </c>
      <c r="AB261" s="1500" t="e">
        <f t="shared" si="115"/>
        <v>#VALUE!</v>
      </c>
      <c r="AC261" s="1500" t="e">
        <f t="shared" si="115"/>
        <v>#VALUE!</v>
      </c>
      <c r="AD261" s="1500" t="e">
        <f t="shared" si="115"/>
        <v>#VALUE!</v>
      </c>
      <c r="AE261" s="1500" t="e">
        <f t="shared" si="115"/>
        <v>#VALUE!</v>
      </c>
      <c r="AF261" s="1500" t="e">
        <f t="shared" si="115"/>
        <v>#VALUE!</v>
      </c>
      <c r="AG261" s="1500" t="e">
        <f t="shared" si="115"/>
        <v>#VALUE!</v>
      </c>
      <c r="AH261" s="1501" t="s">
        <v>2027</v>
      </c>
      <c r="AI261" s="1499">
        <f>_xlfn.AGGREGATE(9,6,C261:AG261)</f>
        <v>0</v>
      </c>
      <c r="AJ261" s="1489"/>
    </row>
    <row r="262" spans="2:38" s="1486" customFormat="1">
      <c r="B262" s="1510"/>
      <c r="C262" s="1510"/>
      <c r="D262" s="1510"/>
      <c r="E262" s="1510"/>
      <c r="F262" s="1510"/>
      <c r="G262" s="1510"/>
      <c r="H262" s="1510"/>
      <c r="I262" s="1510"/>
      <c r="J262" s="1510"/>
      <c r="K262" s="1510"/>
      <c r="L262" s="1510"/>
      <c r="M262" s="1510"/>
      <c r="N262" s="1510"/>
      <c r="O262" s="1510"/>
      <c r="P262" s="1510"/>
      <c r="Q262" s="1510"/>
      <c r="R262" s="1510"/>
      <c r="S262" s="1510"/>
      <c r="T262" s="1510"/>
      <c r="U262" s="1510"/>
      <c r="V262" s="1510"/>
      <c r="W262" s="1510"/>
      <c r="X262" s="1510"/>
      <c r="Y262" s="1510"/>
      <c r="Z262" s="1510"/>
      <c r="AA262" s="1510"/>
      <c r="AB262" s="1510"/>
      <c r="AC262" s="1510"/>
      <c r="AD262" s="1510"/>
      <c r="AE262" s="1510"/>
      <c r="AF262" s="1510"/>
      <c r="AG262" s="1510"/>
      <c r="AI262" s="1510"/>
      <c r="AL262" s="1509"/>
    </row>
    <row r="263" spans="2:38" hidden="1">
      <c r="C263" s="1453" t="e">
        <f>YEAR(C266)</f>
        <v>#VALUE!</v>
      </c>
      <c r="D263" s="1453" t="e">
        <f>MONTH(C266)</f>
        <v>#VALUE!</v>
      </c>
    </row>
    <row r="264" spans="2:38">
      <c r="B264" s="1458" t="s">
        <v>1986</v>
      </c>
      <c r="C264" s="3490" t="e">
        <f>C266</f>
        <v>#VALUE!</v>
      </c>
      <c r="D264" s="3452"/>
      <c r="E264" s="3452"/>
      <c r="F264" s="3452"/>
      <c r="G264" s="3452"/>
      <c r="H264" s="3452"/>
      <c r="I264" s="3452"/>
      <c r="J264" s="3452"/>
      <c r="K264" s="3452"/>
      <c r="L264" s="3452"/>
      <c r="M264" s="3452"/>
      <c r="N264" s="3452"/>
      <c r="O264" s="3452"/>
      <c r="P264" s="3452"/>
      <c r="Q264" s="3452"/>
      <c r="R264" s="3452"/>
      <c r="S264" s="3452"/>
      <c r="T264" s="3452"/>
      <c r="U264" s="3452"/>
      <c r="V264" s="3452"/>
      <c r="W264" s="3452"/>
      <c r="X264" s="3452"/>
      <c r="Y264" s="3452"/>
      <c r="Z264" s="3452"/>
      <c r="AA264" s="3452"/>
      <c r="AB264" s="3452"/>
      <c r="AC264" s="3452"/>
      <c r="AD264" s="3452"/>
      <c r="AE264" s="3452"/>
      <c r="AF264" s="3452"/>
      <c r="AG264" s="3452"/>
      <c r="AH264" s="3452"/>
      <c r="AI264" s="3453"/>
    </row>
    <row r="265" spans="2:38" hidden="1">
      <c r="B265" s="1503"/>
      <c r="C265" s="1482" t="e">
        <f>DATE($C263,$D263,1)</f>
        <v>#VALUE!</v>
      </c>
      <c r="D265" s="1482" t="e">
        <f t="shared" ref="D265:AG265" si="116">C265+1</f>
        <v>#VALUE!</v>
      </c>
      <c r="E265" s="1482" t="e">
        <f t="shared" si="116"/>
        <v>#VALUE!</v>
      </c>
      <c r="F265" s="1482" t="e">
        <f t="shared" si="116"/>
        <v>#VALUE!</v>
      </c>
      <c r="G265" s="1482" t="e">
        <f t="shared" si="116"/>
        <v>#VALUE!</v>
      </c>
      <c r="H265" s="1482" t="e">
        <f t="shared" si="116"/>
        <v>#VALUE!</v>
      </c>
      <c r="I265" s="1482" t="e">
        <f t="shared" si="116"/>
        <v>#VALUE!</v>
      </c>
      <c r="J265" s="1482" t="e">
        <f t="shared" si="116"/>
        <v>#VALUE!</v>
      </c>
      <c r="K265" s="1482" t="e">
        <f t="shared" si="116"/>
        <v>#VALUE!</v>
      </c>
      <c r="L265" s="1482" t="e">
        <f t="shared" si="116"/>
        <v>#VALUE!</v>
      </c>
      <c r="M265" s="1482" t="e">
        <f t="shared" si="116"/>
        <v>#VALUE!</v>
      </c>
      <c r="N265" s="1482" t="e">
        <f t="shared" si="116"/>
        <v>#VALUE!</v>
      </c>
      <c r="O265" s="1482" t="e">
        <f t="shared" si="116"/>
        <v>#VALUE!</v>
      </c>
      <c r="P265" s="1482" t="e">
        <f t="shared" si="116"/>
        <v>#VALUE!</v>
      </c>
      <c r="Q265" s="1482" t="e">
        <f t="shared" si="116"/>
        <v>#VALUE!</v>
      </c>
      <c r="R265" s="1482" t="e">
        <f t="shared" si="116"/>
        <v>#VALUE!</v>
      </c>
      <c r="S265" s="1482" t="e">
        <f t="shared" si="116"/>
        <v>#VALUE!</v>
      </c>
      <c r="T265" s="1482" t="e">
        <f t="shared" si="116"/>
        <v>#VALUE!</v>
      </c>
      <c r="U265" s="1482" t="e">
        <f t="shared" si="116"/>
        <v>#VALUE!</v>
      </c>
      <c r="V265" s="1482" t="e">
        <f t="shared" si="116"/>
        <v>#VALUE!</v>
      </c>
      <c r="W265" s="1482" t="e">
        <f t="shared" si="116"/>
        <v>#VALUE!</v>
      </c>
      <c r="X265" s="1482" t="e">
        <f t="shared" si="116"/>
        <v>#VALUE!</v>
      </c>
      <c r="Y265" s="1482" t="e">
        <f t="shared" si="116"/>
        <v>#VALUE!</v>
      </c>
      <c r="Z265" s="1482" t="e">
        <f t="shared" si="116"/>
        <v>#VALUE!</v>
      </c>
      <c r="AA265" s="1482" t="e">
        <f t="shared" si="116"/>
        <v>#VALUE!</v>
      </c>
      <c r="AB265" s="1482" t="e">
        <f t="shared" si="116"/>
        <v>#VALUE!</v>
      </c>
      <c r="AC265" s="1482" t="e">
        <f t="shared" si="116"/>
        <v>#VALUE!</v>
      </c>
      <c r="AD265" s="1482" t="e">
        <f t="shared" si="116"/>
        <v>#VALUE!</v>
      </c>
      <c r="AE265" s="1482" t="e">
        <f t="shared" si="116"/>
        <v>#VALUE!</v>
      </c>
      <c r="AF265" s="1482" t="e">
        <f t="shared" si="116"/>
        <v>#VALUE!</v>
      </c>
      <c r="AG265" s="1482" t="e">
        <f t="shared" si="116"/>
        <v>#VALUE!</v>
      </c>
      <c r="AH265" s="1504"/>
      <c r="AI265" s="1505"/>
    </row>
    <row r="266" spans="2:38">
      <c r="B266" s="1506" t="s">
        <v>1990</v>
      </c>
      <c r="C266" s="1507" t="e">
        <f>IF(EDATE(C249,1)&gt;$G$5,"",EDATE(C249,1))</f>
        <v>#VALUE!</v>
      </c>
      <c r="D266" s="1482" t="e">
        <f t="shared" ref="D266:AG266" si="117">IF(D265&gt;$G$5,"",IF(C266=EOMONTH(DATE($C263,$D263,1),0),"",IF(C266="","",C266+1)))</f>
        <v>#VALUE!</v>
      </c>
      <c r="E266" s="1482" t="e">
        <f t="shared" si="117"/>
        <v>#VALUE!</v>
      </c>
      <c r="F266" s="1482" t="e">
        <f t="shared" si="117"/>
        <v>#VALUE!</v>
      </c>
      <c r="G266" s="1482" t="e">
        <f t="shared" si="117"/>
        <v>#VALUE!</v>
      </c>
      <c r="H266" s="1482" t="e">
        <f t="shared" si="117"/>
        <v>#VALUE!</v>
      </c>
      <c r="I266" s="1482" t="e">
        <f t="shared" si="117"/>
        <v>#VALUE!</v>
      </c>
      <c r="J266" s="1482" t="e">
        <f t="shared" si="117"/>
        <v>#VALUE!</v>
      </c>
      <c r="K266" s="1482" t="e">
        <f t="shared" si="117"/>
        <v>#VALUE!</v>
      </c>
      <c r="L266" s="1482" t="e">
        <f t="shared" si="117"/>
        <v>#VALUE!</v>
      </c>
      <c r="M266" s="1482" t="e">
        <f t="shared" si="117"/>
        <v>#VALUE!</v>
      </c>
      <c r="N266" s="1482" t="e">
        <f t="shared" si="117"/>
        <v>#VALUE!</v>
      </c>
      <c r="O266" s="1482" t="e">
        <f t="shared" si="117"/>
        <v>#VALUE!</v>
      </c>
      <c r="P266" s="1482" t="e">
        <f t="shared" si="117"/>
        <v>#VALUE!</v>
      </c>
      <c r="Q266" s="1482" t="e">
        <f t="shared" si="117"/>
        <v>#VALUE!</v>
      </c>
      <c r="R266" s="1482" t="e">
        <f t="shared" si="117"/>
        <v>#VALUE!</v>
      </c>
      <c r="S266" s="1482" t="e">
        <f t="shared" si="117"/>
        <v>#VALUE!</v>
      </c>
      <c r="T266" s="1482" t="e">
        <f t="shared" si="117"/>
        <v>#VALUE!</v>
      </c>
      <c r="U266" s="1482" t="e">
        <f t="shared" si="117"/>
        <v>#VALUE!</v>
      </c>
      <c r="V266" s="1482" t="e">
        <f t="shared" si="117"/>
        <v>#VALUE!</v>
      </c>
      <c r="W266" s="1482" t="e">
        <f t="shared" si="117"/>
        <v>#VALUE!</v>
      </c>
      <c r="X266" s="1482" t="e">
        <f t="shared" si="117"/>
        <v>#VALUE!</v>
      </c>
      <c r="Y266" s="1482" t="e">
        <f t="shared" si="117"/>
        <v>#VALUE!</v>
      </c>
      <c r="Z266" s="1482" t="e">
        <f t="shared" si="117"/>
        <v>#VALUE!</v>
      </c>
      <c r="AA266" s="1482" t="e">
        <f t="shared" si="117"/>
        <v>#VALUE!</v>
      </c>
      <c r="AB266" s="1482" t="e">
        <f t="shared" si="117"/>
        <v>#VALUE!</v>
      </c>
      <c r="AC266" s="1482" t="e">
        <f t="shared" si="117"/>
        <v>#VALUE!</v>
      </c>
      <c r="AD266" s="1482" t="e">
        <f t="shared" si="117"/>
        <v>#VALUE!</v>
      </c>
      <c r="AE266" s="1482" t="e">
        <f t="shared" si="117"/>
        <v>#VALUE!</v>
      </c>
      <c r="AF266" s="1482" t="e">
        <f t="shared" si="117"/>
        <v>#VALUE!</v>
      </c>
      <c r="AG266" s="1482" t="e">
        <f t="shared" si="117"/>
        <v>#VALUE!</v>
      </c>
      <c r="AH266" s="1483" t="s">
        <v>2024</v>
      </c>
      <c r="AI266" s="1484">
        <f>+COUNTIFS(C267:AG267,"土",C268:AG268,"")+COUNTIFS(C267:AG267,"日",C268:AG268,"")</f>
        <v>0</v>
      </c>
    </row>
    <row r="267" spans="2:38" s="1486" customFormat="1">
      <c r="B267" s="1508" t="s">
        <v>846</v>
      </c>
      <c r="C267" s="1485" t="str">
        <f>IFERROR(TEXT(WEEKDAY(+C266),"aaa"),"")</f>
        <v/>
      </c>
      <c r="D267" s="1485" t="str">
        <f t="shared" ref="D267:AG267" si="118">IFERROR(TEXT(WEEKDAY(+D266),"aaa"),"")</f>
        <v/>
      </c>
      <c r="E267" s="1485" t="str">
        <f t="shared" si="118"/>
        <v/>
      </c>
      <c r="F267" s="1485" t="str">
        <f t="shared" si="118"/>
        <v/>
      </c>
      <c r="G267" s="1485" t="str">
        <f t="shared" si="118"/>
        <v/>
      </c>
      <c r="H267" s="1485" t="str">
        <f t="shared" si="118"/>
        <v/>
      </c>
      <c r="I267" s="1485" t="str">
        <f t="shared" si="118"/>
        <v/>
      </c>
      <c r="J267" s="1485" t="str">
        <f t="shared" si="118"/>
        <v/>
      </c>
      <c r="K267" s="1485" t="str">
        <f t="shared" si="118"/>
        <v/>
      </c>
      <c r="L267" s="1485" t="str">
        <f t="shared" si="118"/>
        <v/>
      </c>
      <c r="M267" s="1485" t="str">
        <f t="shared" si="118"/>
        <v/>
      </c>
      <c r="N267" s="1485" t="str">
        <f t="shared" si="118"/>
        <v/>
      </c>
      <c r="O267" s="1485" t="str">
        <f t="shared" si="118"/>
        <v/>
      </c>
      <c r="P267" s="1485" t="str">
        <f t="shared" si="118"/>
        <v/>
      </c>
      <c r="Q267" s="1485" t="str">
        <f t="shared" si="118"/>
        <v/>
      </c>
      <c r="R267" s="1485" t="str">
        <f t="shared" si="118"/>
        <v/>
      </c>
      <c r="S267" s="1485" t="str">
        <f t="shared" si="118"/>
        <v/>
      </c>
      <c r="T267" s="1485" t="str">
        <f t="shared" si="118"/>
        <v/>
      </c>
      <c r="U267" s="1485" t="str">
        <f t="shared" si="118"/>
        <v/>
      </c>
      <c r="V267" s="1485" t="str">
        <f t="shared" si="118"/>
        <v/>
      </c>
      <c r="W267" s="1485" t="str">
        <f t="shared" si="118"/>
        <v/>
      </c>
      <c r="X267" s="1485" t="str">
        <f t="shared" si="118"/>
        <v/>
      </c>
      <c r="Y267" s="1485" t="str">
        <f t="shared" si="118"/>
        <v/>
      </c>
      <c r="Z267" s="1485" t="str">
        <f t="shared" si="118"/>
        <v/>
      </c>
      <c r="AA267" s="1485" t="str">
        <f t="shared" si="118"/>
        <v/>
      </c>
      <c r="AB267" s="1485" t="str">
        <f t="shared" si="118"/>
        <v/>
      </c>
      <c r="AC267" s="1485" t="str">
        <f t="shared" si="118"/>
        <v/>
      </c>
      <c r="AD267" s="1485" t="str">
        <f t="shared" si="118"/>
        <v/>
      </c>
      <c r="AE267" s="1485" t="str">
        <f t="shared" si="118"/>
        <v/>
      </c>
      <c r="AF267" s="1485" t="str">
        <f t="shared" si="118"/>
        <v/>
      </c>
      <c r="AG267" s="1485" t="str">
        <f t="shared" si="118"/>
        <v/>
      </c>
      <c r="AH267" s="1483" t="s">
        <v>2025</v>
      </c>
      <c r="AI267" s="1484">
        <f>+COUNTIF(C268:AG268,"夏休")+COUNTIF(C268:AG268,"冬休")+COUNTIF(C268:AG268,"中止")</f>
        <v>0</v>
      </c>
      <c r="AL267" s="1509"/>
    </row>
    <row r="268" spans="2:38" s="1486" customFormat="1" ht="13.5" customHeight="1">
      <c r="B268" s="3454" t="s">
        <v>1994</v>
      </c>
      <c r="C268" s="3456"/>
      <c r="D268" s="3451"/>
      <c r="E268" s="3451"/>
      <c r="F268" s="3451"/>
      <c r="G268" s="3451"/>
      <c r="H268" s="3451"/>
      <c r="I268" s="3451"/>
      <c r="J268" s="3451"/>
      <c r="K268" s="3451"/>
      <c r="L268" s="3451"/>
      <c r="M268" s="3451"/>
      <c r="N268" s="3451"/>
      <c r="O268" s="3451"/>
      <c r="P268" s="3451"/>
      <c r="Q268" s="3451"/>
      <c r="R268" s="3451"/>
      <c r="S268" s="3451"/>
      <c r="T268" s="3451"/>
      <c r="U268" s="3451"/>
      <c r="V268" s="3451"/>
      <c r="W268" s="3451"/>
      <c r="X268" s="3451"/>
      <c r="Y268" s="3451"/>
      <c r="Z268" s="3451"/>
      <c r="AA268" s="3451"/>
      <c r="AB268" s="3451"/>
      <c r="AC268" s="3451"/>
      <c r="AD268" s="3451"/>
      <c r="AE268" s="3451"/>
      <c r="AF268" s="3451"/>
      <c r="AG268" s="3478"/>
      <c r="AH268" s="1487" t="s">
        <v>847</v>
      </c>
      <c r="AI268" s="1488">
        <f>COUNT(C266:AG266)-AI267</f>
        <v>0</v>
      </c>
      <c r="AL268" s="1509"/>
    </row>
    <row r="269" spans="2:38" s="1486" customFormat="1" ht="13.5" customHeight="1">
      <c r="B269" s="3455"/>
      <c r="C269" s="3456"/>
      <c r="D269" s="3451"/>
      <c r="E269" s="3451"/>
      <c r="F269" s="3451"/>
      <c r="G269" s="3451"/>
      <c r="H269" s="3451"/>
      <c r="I269" s="3451"/>
      <c r="J269" s="3451"/>
      <c r="K269" s="3451"/>
      <c r="L269" s="3451"/>
      <c r="M269" s="3451"/>
      <c r="N269" s="3451"/>
      <c r="O269" s="3451"/>
      <c r="P269" s="3451"/>
      <c r="Q269" s="3451"/>
      <c r="R269" s="3451"/>
      <c r="S269" s="3451"/>
      <c r="T269" s="3451"/>
      <c r="U269" s="3451"/>
      <c r="V269" s="3451"/>
      <c r="W269" s="3451"/>
      <c r="X269" s="3451"/>
      <c r="Y269" s="3451"/>
      <c r="Z269" s="3451"/>
      <c r="AA269" s="3451"/>
      <c r="AB269" s="3451"/>
      <c r="AC269" s="3451"/>
      <c r="AD269" s="3451"/>
      <c r="AE269" s="3451"/>
      <c r="AF269" s="3451"/>
      <c r="AG269" s="3478"/>
      <c r="AH269" s="1487" t="s">
        <v>848</v>
      </c>
      <c r="AI269" s="1488">
        <f>+COUNTIF(C270:AG271,"休")</f>
        <v>0</v>
      </c>
      <c r="AJ269" s="1489" t="e">
        <f>IF(AI270&gt;0.285,"",IF(AI269&lt;AI266,"←計画日数が足りません",""))</f>
        <v>#DIV/0!</v>
      </c>
      <c r="AL269" s="1509"/>
    </row>
    <row r="270" spans="2:38" s="1486" customFormat="1" ht="13.5" customHeight="1">
      <c r="B270" s="3479" t="s">
        <v>841</v>
      </c>
      <c r="C270" s="3480"/>
      <c r="D270" s="3477"/>
      <c r="E270" s="3477"/>
      <c r="F270" s="3477"/>
      <c r="G270" s="3477"/>
      <c r="H270" s="3477"/>
      <c r="I270" s="3477"/>
      <c r="J270" s="3477"/>
      <c r="K270" s="3477"/>
      <c r="L270" s="3477"/>
      <c r="M270" s="3477"/>
      <c r="N270" s="3477"/>
      <c r="O270" s="3477"/>
      <c r="P270" s="3477"/>
      <c r="Q270" s="3477"/>
      <c r="R270" s="3477"/>
      <c r="S270" s="3477"/>
      <c r="T270" s="3477"/>
      <c r="U270" s="3477"/>
      <c r="V270" s="3477"/>
      <c r="W270" s="3477"/>
      <c r="X270" s="3477"/>
      <c r="Y270" s="3477"/>
      <c r="Z270" s="3477"/>
      <c r="AA270" s="3477"/>
      <c r="AB270" s="3477"/>
      <c r="AC270" s="3477"/>
      <c r="AD270" s="3477"/>
      <c r="AE270" s="3477"/>
      <c r="AF270" s="3477"/>
      <c r="AG270" s="3483"/>
      <c r="AH270" s="1487" t="s">
        <v>849</v>
      </c>
      <c r="AI270" s="1490" t="e">
        <f>+AI269/AI268</f>
        <v>#DIV/0!</v>
      </c>
      <c r="AL270" s="1509"/>
    </row>
    <row r="271" spans="2:38" s="1486" customFormat="1">
      <c r="B271" s="3479"/>
      <c r="C271" s="3480"/>
      <c r="D271" s="3477"/>
      <c r="E271" s="3477"/>
      <c r="F271" s="3477"/>
      <c r="G271" s="3477"/>
      <c r="H271" s="3477"/>
      <c r="I271" s="3477"/>
      <c r="J271" s="3477"/>
      <c r="K271" s="3477"/>
      <c r="L271" s="3477"/>
      <c r="M271" s="3477"/>
      <c r="N271" s="3477"/>
      <c r="O271" s="3477"/>
      <c r="P271" s="3477"/>
      <c r="Q271" s="3477"/>
      <c r="R271" s="3477"/>
      <c r="S271" s="3477"/>
      <c r="T271" s="3477"/>
      <c r="U271" s="3477"/>
      <c r="V271" s="3477"/>
      <c r="W271" s="3477"/>
      <c r="X271" s="3477"/>
      <c r="Y271" s="3477"/>
      <c r="Z271" s="3477"/>
      <c r="AA271" s="3477"/>
      <c r="AB271" s="3477"/>
      <c r="AC271" s="3477"/>
      <c r="AD271" s="3477"/>
      <c r="AE271" s="3477"/>
      <c r="AF271" s="3477"/>
      <c r="AG271" s="3483"/>
      <c r="AH271" s="1487" t="s">
        <v>838</v>
      </c>
      <c r="AI271" s="1488">
        <f>+COUNTA(C272:AG273)</f>
        <v>0</v>
      </c>
      <c r="AL271" s="1509"/>
    </row>
    <row r="272" spans="2:38" s="1486" customFormat="1">
      <c r="B272" s="3484" t="s">
        <v>843</v>
      </c>
      <c r="C272" s="3486"/>
      <c r="D272" s="3481"/>
      <c r="E272" s="3481"/>
      <c r="F272" s="3481"/>
      <c r="G272" s="3481"/>
      <c r="H272" s="3481"/>
      <c r="I272" s="3481"/>
      <c r="J272" s="3481"/>
      <c r="K272" s="3481"/>
      <c r="L272" s="3481"/>
      <c r="M272" s="3481"/>
      <c r="N272" s="3481"/>
      <c r="O272" s="3481"/>
      <c r="P272" s="3481"/>
      <c r="Q272" s="3481"/>
      <c r="R272" s="3481"/>
      <c r="S272" s="3481"/>
      <c r="T272" s="3481"/>
      <c r="U272" s="3481"/>
      <c r="V272" s="3481"/>
      <c r="W272" s="3481"/>
      <c r="X272" s="3481"/>
      <c r="Y272" s="3481"/>
      <c r="Z272" s="3481"/>
      <c r="AA272" s="3481"/>
      <c r="AB272" s="3481"/>
      <c r="AC272" s="3481"/>
      <c r="AD272" s="3481"/>
      <c r="AE272" s="3481"/>
      <c r="AF272" s="3481"/>
      <c r="AG272" s="3488"/>
      <c r="AH272" s="1491" t="s">
        <v>850</v>
      </c>
      <c r="AI272" s="1492" t="e">
        <f>+AI271/AI268</f>
        <v>#DIV/0!</v>
      </c>
      <c r="AL272" s="1474">
        <f>+COUNTIF(C270:AG271,"休")</f>
        <v>0</v>
      </c>
    </row>
    <row r="273" spans="2:38" s="1486" customFormat="1">
      <c r="B273" s="3485"/>
      <c r="C273" s="3487"/>
      <c r="D273" s="3482"/>
      <c r="E273" s="3482"/>
      <c r="F273" s="3482"/>
      <c r="G273" s="3482"/>
      <c r="H273" s="3482"/>
      <c r="I273" s="3482"/>
      <c r="J273" s="3482"/>
      <c r="K273" s="3482"/>
      <c r="L273" s="3482"/>
      <c r="M273" s="3482"/>
      <c r="N273" s="3482"/>
      <c r="O273" s="3482"/>
      <c r="P273" s="3482"/>
      <c r="Q273" s="3482"/>
      <c r="R273" s="3482"/>
      <c r="S273" s="3482"/>
      <c r="T273" s="3482"/>
      <c r="U273" s="3482"/>
      <c r="V273" s="3482"/>
      <c r="W273" s="3482"/>
      <c r="X273" s="3482"/>
      <c r="Y273" s="3482"/>
      <c r="Z273" s="3482"/>
      <c r="AA273" s="3482"/>
      <c r="AB273" s="3482"/>
      <c r="AC273" s="3482"/>
      <c r="AD273" s="3482"/>
      <c r="AE273" s="3482"/>
      <c r="AF273" s="3482"/>
      <c r="AG273" s="3489"/>
      <c r="AH273" s="1493" t="s">
        <v>1998</v>
      </c>
      <c r="AI273" s="1494" t="str">
        <f>IF(7&gt;AI268,"対象外",IF(AI271&gt;=AI266,"OK","NG"))</f>
        <v>対象外</v>
      </c>
      <c r="AJ273" s="1489" t="str">
        <f>IF(AI273="対象外","←７日間に満たない期間は達成判定の対象外",IF(AI273="NG","←月単位未達成","←月単位達成"))</f>
        <v>←７日間に満たない期間は達成判定の対象外</v>
      </c>
      <c r="AL273" s="1495" t="str">
        <f>IF(7&gt;AI268,"対象外",IF(AL272&gt;=AI266,"OK","NG"))</f>
        <v>対象外</v>
      </c>
    </row>
    <row r="274" spans="2:38" hidden="1">
      <c r="B274" s="1496" t="s">
        <v>2165</v>
      </c>
      <c r="C274" s="1497" t="e">
        <f t="shared" ref="C274:AG274" si="119">IF(AND(DAY(C266)&gt;=22,DAY(C266)&lt;=28,C267="土"),1,0)</f>
        <v>#VALUE!</v>
      </c>
      <c r="D274" s="1497" t="e">
        <f t="shared" si="119"/>
        <v>#VALUE!</v>
      </c>
      <c r="E274" s="1497" t="e">
        <f t="shared" si="119"/>
        <v>#VALUE!</v>
      </c>
      <c r="F274" s="1497" t="e">
        <f t="shared" si="119"/>
        <v>#VALUE!</v>
      </c>
      <c r="G274" s="1497" t="e">
        <f t="shared" si="119"/>
        <v>#VALUE!</v>
      </c>
      <c r="H274" s="1497" t="e">
        <f t="shared" si="119"/>
        <v>#VALUE!</v>
      </c>
      <c r="I274" s="1497" t="e">
        <f t="shared" si="119"/>
        <v>#VALUE!</v>
      </c>
      <c r="J274" s="1497" t="e">
        <f t="shared" si="119"/>
        <v>#VALUE!</v>
      </c>
      <c r="K274" s="1497" t="e">
        <f t="shared" si="119"/>
        <v>#VALUE!</v>
      </c>
      <c r="L274" s="1497" t="e">
        <f t="shared" si="119"/>
        <v>#VALUE!</v>
      </c>
      <c r="M274" s="1497" t="e">
        <f t="shared" si="119"/>
        <v>#VALUE!</v>
      </c>
      <c r="N274" s="1497" t="e">
        <f t="shared" si="119"/>
        <v>#VALUE!</v>
      </c>
      <c r="O274" s="1497" t="e">
        <f t="shared" si="119"/>
        <v>#VALUE!</v>
      </c>
      <c r="P274" s="1497" t="e">
        <f t="shared" si="119"/>
        <v>#VALUE!</v>
      </c>
      <c r="Q274" s="1497" t="e">
        <f t="shared" si="119"/>
        <v>#VALUE!</v>
      </c>
      <c r="R274" s="1497" t="e">
        <f t="shared" si="119"/>
        <v>#VALUE!</v>
      </c>
      <c r="S274" s="1497" t="e">
        <f t="shared" si="119"/>
        <v>#VALUE!</v>
      </c>
      <c r="T274" s="1497" t="e">
        <f t="shared" si="119"/>
        <v>#VALUE!</v>
      </c>
      <c r="U274" s="1497" t="e">
        <f t="shared" si="119"/>
        <v>#VALUE!</v>
      </c>
      <c r="V274" s="1497" t="e">
        <f t="shared" si="119"/>
        <v>#VALUE!</v>
      </c>
      <c r="W274" s="1497" t="e">
        <f t="shared" si="119"/>
        <v>#VALUE!</v>
      </c>
      <c r="X274" s="1497" t="e">
        <f t="shared" si="119"/>
        <v>#VALUE!</v>
      </c>
      <c r="Y274" s="1497" t="e">
        <f t="shared" si="119"/>
        <v>#VALUE!</v>
      </c>
      <c r="Z274" s="1497" t="e">
        <f t="shared" si="119"/>
        <v>#VALUE!</v>
      </c>
      <c r="AA274" s="1497" t="e">
        <f t="shared" si="119"/>
        <v>#VALUE!</v>
      </c>
      <c r="AB274" s="1497" t="e">
        <f t="shared" si="119"/>
        <v>#VALUE!</v>
      </c>
      <c r="AC274" s="1497" t="e">
        <f t="shared" si="119"/>
        <v>#VALUE!</v>
      </c>
      <c r="AD274" s="1497" t="e">
        <f t="shared" si="119"/>
        <v>#VALUE!</v>
      </c>
      <c r="AE274" s="1497" t="e">
        <f t="shared" si="119"/>
        <v>#VALUE!</v>
      </c>
      <c r="AF274" s="1497" t="e">
        <f t="shared" si="119"/>
        <v>#VALUE!</v>
      </c>
      <c r="AG274" s="1497" t="e">
        <f t="shared" si="119"/>
        <v>#VALUE!</v>
      </c>
      <c r="AH274" s="1498" t="s">
        <v>2026</v>
      </c>
      <c r="AI274" s="1499">
        <f>_xlfn.AGGREGATE(9,6,C274:AG274)</f>
        <v>0</v>
      </c>
      <c r="AJ274" s="1489"/>
    </row>
    <row r="275" spans="2:38" hidden="1">
      <c r="B275" s="1496" t="s">
        <v>2166</v>
      </c>
      <c r="C275" s="1500" t="e">
        <f t="shared" ref="C275:AG275" si="120">IF(AND(DAY(C266)&gt;=22,DAY(C266)&lt;=28,C267="土",OR(C272="休",C272="雨")),1,0)</f>
        <v>#VALUE!</v>
      </c>
      <c r="D275" s="1500" t="e">
        <f t="shared" si="120"/>
        <v>#VALUE!</v>
      </c>
      <c r="E275" s="1500" t="e">
        <f t="shared" si="120"/>
        <v>#VALUE!</v>
      </c>
      <c r="F275" s="1500" t="e">
        <f t="shared" si="120"/>
        <v>#VALUE!</v>
      </c>
      <c r="G275" s="1500" t="e">
        <f t="shared" si="120"/>
        <v>#VALUE!</v>
      </c>
      <c r="H275" s="1500" t="e">
        <f t="shared" si="120"/>
        <v>#VALUE!</v>
      </c>
      <c r="I275" s="1500" t="e">
        <f t="shared" si="120"/>
        <v>#VALUE!</v>
      </c>
      <c r="J275" s="1500" t="e">
        <f t="shared" si="120"/>
        <v>#VALUE!</v>
      </c>
      <c r="K275" s="1500" t="e">
        <f t="shared" si="120"/>
        <v>#VALUE!</v>
      </c>
      <c r="L275" s="1500" t="e">
        <f t="shared" si="120"/>
        <v>#VALUE!</v>
      </c>
      <c r="M275" s="1500" t="e">
        <f t="shared" si="120"/>
        <v>#VALUE!</v>
      </c>
      <c r="N275" s="1500" t="e">
        <f t="shared" si="120"/>
        <v>#VALUE!</v>
      </c>
      <c r="O275" s="1500" t="e">
        <f t="shared" si="120"/>
        <v>#VALUE!</v>
      </c>
      <c r="P275" s="1500" t="e">
        <f t="shared" si="120"/>
        <v>#VALUE!</v>
      </c>
      <c r="Q275" s="1500" t="e">
        <f t="shared" si="120"/>
        <v>#VALUE!</v>
      </c>
      <c r="R275" s="1500" t="e">
        <f t="shared" si="120"/>
        <v>#VALUE!</v>
      </c>
      <c r="S275" s="1500" t="e">
        <f t="shared" si="120"/>
        <v>#VALUE!</v>
      </c>
      <c r="T275" s="1500" t="e">
        <f t="shared" si="120"/>
        <v>#VALUE!</v>
      </c>
      <c r="U275" s="1500" t="e">
        <f t="shared" si="120"/>
        <v>#VALUE!</v>
      </c>
      <c r="V275" s="1500" t="e">
        <f t="shared" si="120"/>
        <v>#VALUE!</v>
      </c>
      <c r="W275" s="1500" t="e">
        <f t="shared" si="120"/>
        <v>#VALUE!</v>
      </c>
      <c r="X275" s="1500" t="e">
        <f t="shared" si="120"/>
        <v>#VALUE!</v>
      </c>
      <c r="Y275" s="1500" t="e">
        <f t="shared" si="120"/>
        <v>#VALUE!</v>
      </c>
      <c r="Z275" s="1500" t="e">
        <f t="shared" si="120"/>
        <v>#VALUE!</v>
      </c>
      <c r="AA275" s="1500" t="e">
        <f t="shared" si="120"/>
        <v>#VALUE!</v>
      </c>
      <c r="AB275" s="1500" t="e">
        <f t="shared" si="120"/>
        <v>#VALUE!</v>
      </c>
      <c r="AC275" s="1500" t="e">
        <f t="shared" si="120"/>
        <v>#VALUE!</v>
      </c>
      <c r="AD275" s="1500" t="e">
        <f t="shared" si="120"/>
        <v>#VALUE!</v>
      </c>
      <c r="AE275" s="1500" t="e">
        <f t="shared" si="120"/>
        <v>#VALUE!</v>
      </c>
      <c r="AF275" s="1500" t="e">
        <f t="shared" si="120"/>
        <v>#VALUE!</v>
      </c>
      <c r="AG275" s="1500" t="e">
        <f t="shared" si="120"/>
        <v>#VALUE!</v>
      </c>
      <c r="AH275" s="1501" t="s">
        <v>2027</v>
      </c>
      <c r="AI275" s="1499">
        <f>_xlfn.AGGREGATE(9,6,C275:AG275)</f>
        <v>0</v>
      </c>
      <c r="AJ275" s="1489"/>
    </row>
    <row r="276" spans="2:38" hidden="1">
      <c r="B276" s="1496" t="s">
        <v>2167</v>
      </c>
      <c r="C276" s="1497" t="e">
        <f>IF(AND(DAY(C266)&gt;=8,DAY(C266)&lt;=14,C267="土"),1,0)</f>
        <v>#VALUE!</v>
      </c>
      <c r="D276" s="1497" t="e">
        <f>IF(AND(DAY(D266)&gt;=8,DAY(D266)&lt;=14,D267="土"),1,0)</f>
        <v>#VALUE!</v>
      </c>
      <c r="E276" s="1497" t="e">
        <f t="shared" ref="E276" si="121">IF(AND(DAY(E266)&gt;=8,DAY(E266)&lt;=14,E267="土"),1,0)</f>
        <v>#VALUE!</v>
      </c>
      <c r="F276" s="1497" t="e">
        <f>IF(AND(DAY(F266)&gt;=8,DAY(F266)&lt;=14,F267="土"),1,0)</f>
        <v>#VALUE!</v>
      </c>
      <c r="G276" s="1497" t="e">
        <f>IF(AND(DAY(G266)&gt;=8,DAY(G266)&lt;=14,G267="土"),1,0)</f>
        <v>#VALUE!</v>
      </c>
      <c r="H276" s="1497" t="e">
        <f t="shared" ref="H276:AG276" si="122">IF(AND(DAY(H266)&gt;=8,DAY(H266)&lt;=14,H267="土"),1,0)</f>
        <v>#VALUE!</v>
      </c>
      <c r="I276" s="1497" t="e">
        <f t="shared" si="122"/>
        <v>#VALUE!</v>
      </c>
      <c r="J276" s="1497" t="e">
        <f t="shared" si="122"/>
        <v>#VALUE!</v>
      </c>
      <c r="K276" s="1497" t="e">
        <f t="shared" si="122"/>
        <v>#VALUE!</v>
      </c>
      <c r="L276" s="1497" t="e">
        <f t="shared" si="122"/>
        <v>#VALUE!</v>
      </c>
      <c r="M276" s="1497" t="e">
        <f t="shared" si="122"/>
        <v>#VALUE!</v>
      </c>
      <c r="N276" s="1497" t="e">
        <f t="shared" si="122"/>
        <v>#VALUE!</v>
      </c>
      <c r="O276" s="1497" t="e">
        <f t="shared" si="122"/>
        <v>#VALUE!</v>
      </c>
      <c r="P276" s="1497" t="e">
        <f t="shared" si="122"/>
        <v>#VALUE!</v>
      </c>
      <c r="Q276" s="1497" t="e">
        <f t="shared" si="122"/>
        <v>#VALUE!</v>
      </c>
      <c r="R276" s="1497" t="e">
        <f t="shared" si="122"/>
        <v>#VALUE!</v>
      </c>
      <c r="S276" s="1497" t="e">
        <f t="shared" si="122"/>
        <v>#VALUE!</v>
      </c>
      <c r="T276" s="1497" t="e">
        <f t="shared" si="122"/>
        <v>#VALUE!</v>
      </c>
      <c r="U276" s="1497" t="e">
        <f t="shared" si="122"/>
        <v>#VALUE!</v>
      </c>
      <c r="V276" s="1497" t="e">
        <f t="shared" si="122"/>
        <v>#VALUE!</v>
      </c>
      <c r="W276" s="1497" t="e">
        <f t="shared" si="122"/>
        <v>#VALUE!</v>
      </c>
      <c r="X276" s="1497" t="e">
        <f t="shared" si="122"/>
        <v>#VALUE!</v>
      </c>
      <c r="Y276" s="1497" t="e">
        <f t="shared" si="122"/>
        <v>#VALUE!</v>
      </c>
      <c r="Z276" s="1497" t="e">
        <f t="shared" si="122"/>
        <v>#VALUE!</v>
      </c>
      <c r="AA276" s="1497" t="e">
        <f t="shared" si="122"/>
        <v>#VALUE!</v>
      </c>
      <c r="AB276" s="1497" t="e">
        <f t="shared" si="122"/>
        <v>#VALUE!</v>
      </c>
      <c r="AC276" s="1497" t="e">
        <f t="shared" si="122"/>
        <v>#VALUE!</v>
      </c>
      <c r="AD276" s="1497" t="e">
        <f t="shared" si="122"/>
        <v>#VALUE!</v>
      </c>
      <c r="AE276" s="1497" t="e">
        <f t="shared" si="122"/>
        <v>#VALUE!</v>
      </c>
      <c r="AF276" s="1497" t="e">
        <f t="shared" si="122"/>
        <v>#VALUE!</v>
      </c>
      <c r="AG276" s="1497" t="e">
        <f t="shared" si="122"/>
        <v>#VALUE!</v>
      </c>
      <c r="AH276" s="1498" t="s">
        <v>2026</v>
      </c>
      <c r="AI276" s="1499">
        <f>_xlfn.AGGREGATE(9,6,C276:AG276)</f>
        <v>0</v>
      </c>
      <c r="AJ276" s="1489"/>
    </row>
    <row r="277" spans="2:38" hidden="1">
      <c r="B277" s="1496" t="s">
        <v>2168</v>
      </c>
      <c r="C277" s="1500" t="e">
        <f>IF(AND(DAY(C266)&gt;=8,DAY(C266)&lt;=14,C267="土",OR(C272="休",C272="雨")),1,0)</f>
        <v>#VALUE!</v>
      </c>
      <c r="D277" s="1500" t="e">
        <f>IF(AND(DAY(D266)&gt;=8,DAY(D266)&lt;=14,D267="土",OR(D272="休",D272="雨")),1,0)</f>
        <v>#VALUE!</v>
      </c>
      <c r="E277" s="1500" t="e">
        <f t="shared" ref="E277" si="123">IF(AND(DAY(E266)&gt;=8,DAY(E266)&lt;=14,E267="土",OR(E272="休",E272="雨")),1,0)</f>
        <v>#VALUE!</v>
      </c>
      <c r="F277" s="1500" t="e">
        <f>IF(AND(DAY(F266)&gt;=8,DAY(F266)&lt;=14,F267="土",OR(F272="休",F272="雨")),1,0)</f>
        <v>#VALUE!</v>
      </c>
      <c r="G277" s="1500" t="e">
        <f>IF(AND(DAY(G266)&gt;=8,DAY(G266)&lt;=14,G267="土",OR(G272="休",G272="雨")),1,0)</f>
        <v>#VALUE!</v>
      </c>
      <c r="H277" s="1500" t="e">
        <f t="shared" ref="H277:AG277" si="124">IF(AND(DAY(H266)&gt;=8,DAY(H266)&lt;=14,H267="土",OR(H272="休",H272="雨")),1,0)</f>
        <v>#VALUE!</v>
      </c>
      <c r="I277" s="1500" t="e">
        <f t="shared" si="124"/>
        <v>#VALUE!</v>
      </c>
      <c r="J277" s="1500" t="e">
        <f t="shared" si="124"/>
        <v>#VALUE!</v>
      </c>
      <c r="K277" s="1500" t="e">
        <f t="shared" si="124"/>
        <v>#VALUE!</v>
      </c>
      <c r="L277" s="1500" t="e">
        <f t="shared" si="124"/>
        <v>#VALUE!</v>
      </c>
      <c r="M277" s="1500" t="e">
        <f t="shared" si="124"/>
        <v>#VALUE!</v>
      </c>
      <c r="N277" s="1500" t="e">
        <f t="shared" si="124"/>
        <v>#VALUE!</v>
      </c>
      <c r="O277" s="1500" t="e">
        <f t="shared" si="124"/>
        <v>#VALUE!</v>
      </c>
      <c r="P277" s="1500" t="e">
        <f t="shared" si="124"/>
        <v>#VALUE!</v>
      </c>
      <c r="Q277" s="1500" t="e">
        <f t="shared" si="124"/>
        <v>#VALUE!</v>
      </c>
      <c r="R277" s="1500" t="e">
        <f t="shared" si="124"/>
        <v>#VALUE!</v>
      </c>
      <c r="S277" s="1500" t="e">
        <f t="shared" si="124"/>
        <v>#VALUE!</v>
      </c>
      <c r="T277" s="1500" t="e">
        <f t="shared" si="124"/>
        <v>#VALUE!</v>
      </c>
      <c r="U277" s="1500" t="e">
        <f t="shared" si="124"/>
        <v>#VALUE!</v>
      </c>
      <c r="V277" s="1500" t="e">
        <f t="shared" si="124"/>
        <v>#VALUE!</v>
      </c>
      <c r="W277" s="1500" t="e">
        <f t="shared" si="124"/>
        <v>#VALUE!</v>
      </c>
      <c r="X277" s="1500" t="e">
        <f t="shared" si="124"/>
        <v>#VALUE!</v>
      </c>
      <c r="Y277" s="1500" t="e">
        <f t="shared" si="124"/>
        <v>#VALUE!</v>
      </c>
      <c r="Z277" s="1500" t="e">
        <f t="shared" si="124"/>
        <v>#VALUE!</v>
      </c>
      <c r="AA277" s="1500" t="e">
        <f t="shared" si="124"/>
        <v>#VALUE!</v>
      </c>
      <c r="AB277" s="1500" t="e">
        <f t="shared" si="124"/>
        <v>#VALUE!</v>
      </c>
      <c r="AC277" s="1500" t="e">
        <f t="shared" si="124"/>
        <v>#VALUE!</v>
      </c>
      <c r="AD277" s="1500" t="e">
        <f t="shared" si="124"/>
        <v>#VALUE!</v>
      </c>
      <c r="AE277" s="1500" t="e">
        <f t="shared" si="124"/>
        <v>#VALUE!</v>
      </c>
      <c r="AF277" s="1500" t="e">
        <f t="shared" si="124"/>
        <v>#VALUE!</v>
      </c>
      <c r="AG277" s="1500" t="e">
        <f t="shared" si="124"/>
        <v>#VALUE!</v>
      </c>
      <c r="AH277" s="1501" t="s">
        <v>2027</v>
      </c>
      <c r="AI277" s="1499">
        <f>_xlfn.AGGREGATE(9,6,C277:AG277)</f>
        <v>0</v>
      </c>
      <c r="AJ277" s="1489"/>
    </row>
    <row r="278" spans="2:38" s="1486" customFormat="1">
      <c r="B278" s="1510"/>
      <c r="C278" s="1510"/>
      <c r="D278" s="1510"/>
      <c r="E278" s="1510"/>
      <c r="F278" s="1510"/>
      <c r="G278" s="1510"/>
      <c r="H278" s="1510"/>
      <c r="I278" s="1510"/>
      <c r="J278" s="1510"/>
      <c r="K278" s="1510"/>
      <c r="L278" s="1510"/>
      <c r="M278" s="1510"/>
      <c r="N278" s="1510"/>
      <c r="O278" s="1510"/>
      <c r="P278" s="1510"/>
      <c r="Q278" s="1510"/>
      <c r="R278" s="1510"/>
      <c r="S278" s="1510"/>
      <c r="T278" s="1510"/>
      <c r="U278" s="1510"/>
      <c r="V278" s="1510"/>
      <c r="W278" s="1510"/>
      <c r="X278" s="1510"/>
      <c r="Y278" s="1510"/>
      <c r="Z278" s="1510"/>
      <c r="AA278" s="1510"/>
      <c r="AB278" s="1510"/>
      <c r="AC278" s="1510"/>
      <c r="AD278" s="1510"/>
      <c r="AE278" s="1510"/>
      <c r="AF278" s="1510"/>
      <c r="AG278" s="1510"/>
      <c r="AI278" s="1510"/>
      <c r="AL278" s="1509"/>
    </row>
    <row r="279" spans="2:38" hidden="1">
      <c r="C279" s="1453" t="e">
        <f>YEAR(C282)</f>
        <v>#VALUE!</v>
      </c>
      <c r="D279" s="1453" t="e">
        <f>MONTH(C282)</f>
        <v>#VALUE!</v>
      </c>
    </row>
    <row r="280" spans="2:38">
      <c r="B280" s="1458" t="s">
        <v>1986</v>
      </c>
      <c r="C280" s="3490" t="e">
        <f>C282</f>
        <v>#VALUE!</v>
      </c>
      <c r="D280" s="3452"/>
      <c r="E280" s="3452"/>
      <c r="F280" s="3452"/>
      <c r="G280" s="3452"/>
      <c r="H280" s="3452"/>
      <c r="I280" s="3452"/>
      <c r="J280" s="3452"/>
      <c r="K280" s="3452"/>
      <c r="L280" s="3452"/>
      <c r="M280" s="3452"/>
      <c r="N280" s="3452"/>
      <c r="O280" s="3452"/>
      <c r="P280" s="3452"/>
      <c r="Q280" s="3452"/>
      <c r="R280" s="3452"/>
      <c r="S280" s="3452"/>
      <c r="T280" s="3452"/>
      <c r="U280" s="3452"/>
      <c r="V280" s="3452"/>
      <c r="W280" s="3452"/>
      <c r="X280" s="3452"/>
      <c r="Y280" s="3452"/>
      <c r="Z280" s="3452"/>
      <c r="AA280" s="3452"/>
      <c r="AB280" s="3452"/>
      <c r="AC280" s="3452"/>
      <c r="AD280" s="3452"/>
      <c r="AE280" s="3452"/>
      <c r="AF280" s="3452"/>
      <c r="AG280" s="3452"/>
      <c r="AH280" s="3452"/>
      <c r="AI280" s="3453"/>
    </row>
    <row r="281" spans="2:38" hidden="1">
      <c r="B281" s="1503"/>
      <c r="C281" s="1482" t="e">
        <f>DATE($C279,$D279,1)</f>
        <v>#VALUE!</v>
      </c>
      <c r="D281" s="1482" t="e">
        <f t="shared" ref="D281:AG281" si="125">C281+1</f>
        <v>#VALUE!</v>
      </c>
      <c r="E281" s="1482" t="e">
        <f t="shared" si="125"/>
        <v>#VALUE!</v>
      </c>
      <c r="F281" s="1482" t="e">
        <f t="shared" si="125"/>
        <v>#VALUE!</v>
      </c>
      <c r="G281" s="1482" t="e">
        <f t="shared" si="125"/>
        <v>#VALUE!</v>
      </c>
      <c r="H281" s="1482" t="e">
        <f t="shared" si="125"/>
        <v>#VALUE!</v>
      </c>
      <c r="I281" s="1482" t="e">
        <f t="shared" si="125"/>
        <v>#VALUE!</v>
      </c>
      <c r="J281" s="1482" t="e">
        <f t="shared" si="125"/>
        <v>#VALUE!</v>
      </c>
      <c r="K281" s="1482" t="e">
        <f t="shared" si="125"/>
        <v>#VALUE!</v>
      </c>
      <c r="L281" s="1482" t="e">
        <f t="shared" si="125"/>
        <v>#VALUE!</v>
      </c>
      <c r="M281" s="1482" t="e">
        <f t="shared" si="125"/>
        <v>#VALUE!</v>
      </c>
      <c r="N281" s="1482" t="e">
        <f t="shared" si="125"/>
        <v>#VALUE!</v>
      </c>
      <c r="O281" s="1482" t="e">
        <f t="shared" si="125"/>
        <v>#VALUE!</v>
      </c>
      <c r="P281" s="1482" t="e">
        <f t="shared" si="125"/>
        <v>#VALUE!</v>
      </c>
      <c r="Q281" s="1482" t="e">
        <f t="shared" si="125"/>
        <v>#VALUE!</v>
      </c>
      <c r="R281" s="1482" t="e">
        <f t="shared" si="125"/>
        <v>#VALUE!</v>
      </c>
      <c r="S281" s="1482" t="e">
        <f t="shared" si="125"/>
        <v>#VALUE!</v>
      </c>
      <c r="T281" s="1482" t="e">
        <f t="shared" si="125"/>
        <v>#VALUE!</v>
      </c>
      <c r="U281" s="1482" t="e">
        <f t="shared" si="125"/>
        <v>#VALUE!</v>
      </c>
      <c r="V281" s="1482" t="e">
        <f t="shared" si="125"/>
        <v>#VALUE!</v>
      </c>
      <c r="W281" s="1482" t="e">
        <f t="shared" si="125"/>
        <v>#VALUE!</v>
      </c>
      <c r="X281" s="1482" t="e">
        <f t="shared" si="125"/>
        <v>#VALUE!</v>
      </c>
      <c r="Y281" s="1482" t="e">
        <f t="shared" si="125"/>
        <v>#VALUE!</v>
      </c>
      <c r="Z281" s="1482" t="e">
        <f t="shared" si="125"/>
        <v>#VALUE!</v>
      </c>
      <c r="AA281" s="1482" t="e">
        <f t="shared" si="125"/>
        <v>#VALUE!</v>
      </c>
      <c r="AB281" s="1482" t="e">
        <f t="shared" si="125"/>
        <v>#VALUE!</v>
      </c>
      <c r="AC281" s="1482" t="e">
        <f t="shared" si="125"/>
        <v>#VALUE!</v>
      </c>
      <c r="AD281" s="1482" t="e">
        <f t="shared" si="125"/>
        <v>#VALUE!</v>
      </c>
      <c r="AE281" s="1482" t="e">
        <f t="shared" si="125"/>
        <v>#VALUE!</v>
      </c>
      <c r="AF281" s="1482" t="e">
        <f t="shared" si="125"/>
        <v>#VALUE!</v>
      </c>
      <c r="AG281" s="1482" t="e">
        <f t="shared" si="125"/>
        <v>#VALUE!</v>
      </c>
      <c r="AH281" s="1504"/>
      <c r="AI281" s="1505"/>
    </row>
    <row r="282" spans="2:38">
      <c r="B282" s="1506" t="s">
        <v>1990</v>
      </c>
      <c r="C282" s="1507" t="e">
        <f>IF(EDATE(C265,1)&gt;$G$5,"",EDATE(C265,1))</f>
        <v>#VALUE!</v>
      </c>
      <c r="D282" s="1482" t="e">
        <f t="shared" ref="D282:AG282" si="126">IF(D281&gt;$G$5,"",IF(C282=EOMONTH(DATE($C279,$D279,1),0),"",IF(C282="","",C282+1)))</f>
        <v>#VALUE!</v>
      </c>
      <c r="E282" s="1482" t="e">
        <f t="shared" si="126"/>
        <v>#VALUE!</v>
      </c>
      <c r="F282" s="1482" t="e">
        <f t="shared" si="126"/>
        <v>#VALUE!</v>
      </c>
      <c r="G282" s="1482" t="e">
        <f t="shared" si="126"/>
        <v>#VALUE!</v>
      </c>
      <c r="H282" s="1482" t="e">
        <f t="shared" si="126"/>
        <v>#VALUE!</v>
      </c>
      <c r="I282" s="1482" t="e">
        <f t="shared" si="126"/>
        <v>#VALUE!</v>
      </c>
      <c r="J282" s="1482" t="e">
        <f t="shared" si="126"/>
        <v>#VALUE!</v>
      </c>
      <c r="K282" s="1482" t="e">
        <f t="shared" si="126"/>
        <v>#VALUE!</v>
      </c>
      <c r="L282" s="1482" t="e">
        <f t="shared" si="126"/>
        <v>#VALUE!</v>
      </c>
      <c r="M282" s="1482" t="e">
        <f t="shared" si="126"/>
        <v>#VALUE!</v>
      </c>
      <c r="N282" s="1482" t="e">
        <f t="shared" si="126"/>
        <v>#VALUE!</v>
      </c>
      <c r="O282" s="1482" t="e">
        <f t="shared" si="126"/>
        <v>#VALUE!</v>
      </c>
      <c r="P282" s="1482" t="e">
        <f t="shared" si="126"/>
        <v>#VALUE!</v>
      </c>
      <c r="Q282" s="1482" t="e">
        <f t="shared" si="126"/>
        <v>#VALUE!</v>
      </c>
      <c r="R282" s="1482" t="e">
        <f t="shared" si="126"/>
        <v>#VALUE!</v>
      </c>
      <c r="S282" s="1482" t="e">
        <f t="shared" si="126"/>
        <v>#VALUE!</v>
      </c>
      <c r="T282" s="1482" t="e">
        <f t="shared" si="126"/>
        <v>#VALUE!</v>
      </c>
      <c r="U282" s="1482" t="e">
        <f t="shared" si="126"/>
        <v>#VALUE!</v>
      </c>
      <c r="V282" s="1482" t="e">
        <f t="shared" si="126"/>
        <v>#VALUE!</v>
      </c>
      <c r="W282" s="1482" t="e">
        <f t="shared" si="126"/>
        <v>#VALUE!</v>
      </c>
      <c r="X282" s="1482" t="e">
        <f t="shared" si="126"/>
        <v>#VALUE!</v>
      </c>
      <c r="Y282" s="1482" t="e">
        <f t="shared" si="126"/>
        <v>#VALUE!</v>
      </c>
      <c r="Z282" s="1482" t="e">
        <f t="shared" si="126"/>
        <v>#VALUE!</v>
      </c>
      <c r="AA282" s="1482" t="e">
        <f t="shared" si="126"/>
        <v>#VALUE!</v>
      </c>
      <c r="AB282" s="1482" t="e">
        <f t="shared" si="126"/>
        <v>#VALUE!</v>
      </c>
      <c r="AC282" s="1482" t="e">
        <f t="shared" si="126"/>
        <v>#VALUE!</v>
      </c>
      <c r="AD282" s="1482" t="e">
        <f t="shared" si="126"/>
        <v>#VALUE!</v>
      </c>
      <c r="AE282" s="1482" t="e">
        <f t="shared" si="126"/>
        <v>#VALUE!</v>
      </c>
      <c r="AF282" s="1482" t="e">
        <f t="shared" si="126"/>
        <v>#VALUE!</v>
      </c>
      <c r="AG282" s="1482" t="e">
        <f t="shared" si="126"/>
        <v>#VALUE!</v>
      </c>
      <c r="AH282" s="1483" t="s">
        <v>2024</v>
      </c>
      <c r="AI282" s="1484">
        <f>+COUNTIFS(C283:AG283,"土",C284:AG284,"")+COUNTIFS(C283:AG283,"日",C284:AG284,"")</f>
        <v>0</v>
      </c>
    </row>
    <row r="283" spans="2:38" s="1486" customFormat="1">
      <c r="B283" s="1508" t="s">
        <v>846</v>
      </c>
      <c r="C283" s="1485" t="str">
        <f>IFERROR(TEXT(WEEKDAY(+C282),"aaa"),"")</f>
        <v/>
      </c>
      <c r="D283" s="1485" t="str">
        <f t="shared" ref="D283:AG283" si="127">IFERROR(TEXT(WEEKDAY(+D282),"aaa"),"")</f>
        <v/>
      </c>
      <c r="E283" s="1485" t="str">
        <f t="shared" si="127"/>
        <v/>
      </c>
      <c r="F283" s="1485" t="str">
        <f t="shared" si="127"/>
        <v/>
      </c>
      <c r="G283" s="1485" t="str">
        <f t="shared" si="127"/>
        <v/>
      </c>
      <c r="H283" s="1485" t="str">
        <f t="shared" si="127"/>
        <v/>
      </c>
      <c r="I283" s="1485" t="str">
        <f t="shared" si="127"/>
        <v/>
      </c>
      <c r="J283" s="1485" t="str">
        <f t="shared" si="127"/>
        <v/>
      </c>
      <c r="K283" s="1485" t="str">
        <f t="shared" si="127"/>
        <v/>
      </c>
      <c r="L283" s="1485" t="str">
        <f t="shared" si="127"/>
        <v/>
      </c>
      <c r="M283" s="1485" t="str">
        <f t="shared" si="127"/>
        <v/>
      </c>
      <c r="N283" s="1485" t="str">
        <f t="shared" si="127"/>
        <v/>
      </c>
      <c r="O283" s="1485" t="str">
        <f t="shared" si="127"/>
        <v/>
      </c>
      <c r="P283" s="1485" t="str">
        <f t="shared" si="127"/>
        <v/>
      </c>
      <c r="Q283" s="1485" t="str">
        <f t="shared" si="127"/>
        <v/>
      </c>
      <c r="R283" s="1485" t="str">
        <f t="shared" si="127"/>
        <v/>
      </c>
      <c r="S283" s="1485" t="str">
        <f t="shared" si="127"/>
        <v/>
      </c>
      <c r="T283" s="1485" t="str">
        <f t="shared" si="127"/>
        <v/>
      </c>
      <c r="U283" s="1485" t="str">
        <f t="shared" si="127"/>
        <v/>
      </c>
      <c r="V283" s="1485" t="str">
        <f t="shared" si="127"/>
        <v/>
      </c>
      <c r="W283" s="1485" t="str">
        <f t="shared" si="127"/>
        <v/>
      </c>
      <c r="X283" s="1485" t="str">
        <f t="shared" si="127"/>
        <v/>
      </c>
      <c r="Y283" s="1485" t="str">
        <f t="shared" si="127"/>
        <v/>
      </c>
      <c r="Z283" s="1485" t="str">
        <f t="shared" si="127"/>
        <v/>
      </c>
      <c r="AA283" s="1485" t="str">
        <f t="shared" si="127"/>
        <v/>
      </c>
      <c r="AB283" s="1485" t="str">
        <f t="shared" si="127"/>
        <v/>
      </c>
      <c r="AC283" s="1485" t="str">
        <f t="shared" si="127"/>
        <v/>
      </c>
      <c r="AD283" s="1485" t="str">
        <f t="shared" si="127"/>
        <v/>
      </c>
      <c r="AE283" s="1485" t="str">
        <f t="shared" si="127"/>
        <v/>
      </c>
      <c r="AF283" s="1485" t="str">
        <f t="shared" si="127"/>
        <v/>
      </c>
      <c r="AG283" s="1485" t="str">
        <f t="shared" si="127"/>
        <v/>
      </c>
      <c r="AH283" s="1483" t="s">
        <v>2025</v>
      </c>
      <c r="AI283" s="1484">
        <f>+COUNTIF(C284:AG284,"夏休")+COUNTIF(C284:AG284,"冬休")+COUNTIF(C284:AG284,"中止")</f>
        <v>0</v>
      </c>
      <c r="AL283" s="1509"/>
    </row>
    <row r="284" spans="2:38" s="1486" customFormat="1" ht="13.5" customHeight="1">
      <c r="B284" s="3454" t="s">
        <v>1994</v>
      </c>
      <c r="C284" s="3456"/>
      <c r="D284" s="3451"/>
      <c r="E284" s="3451"/>
      <c r="F284" s="3451"/>
      <c r="G284" s="3451"/>
      <c r="H284" s="3451"/>
      <c r="I284" s="3451"/>
      <c r="J284" s="3451"/>
      <c r="K284" s="3451"/>
      <c r="L284" s="3451"/>
      <c r="M284" s="3451"/>
      <c r="N284" s="3451"/>
      <c r="O284" s="3451"/>
      <c r="P284" s="3451"/>
      <c r="Q284" s="3451"/>
      <c r="R284" s="3451"/>
      <c r="S284" s="3451"/>
      <c r="T284" s="3451"/>
      <c r="U284" s="3451"/>
      <c r="V284" s="3451"/>
      <c r="W284" s="3451"/>
      <c r="X284" s="3451"/>
      <c r="Y284" s="3451"/>
      <c r="Z284" s="3451"/>
      <c r="AA284" s="3451"/>
      <c r="AB284" s="3451"/>
      <c r="AC284" s="3451"/>
      <c r="AD284" s="3451"/>
      <c r="AE284" s="3451"/>
      <c r="AF284" s="3451"/>
      <c r="AG284" s="3478"/>
      <c r="AH284" s="1487" t="s">
        <v>847</v>
      </c>
      <c r="AI284" s="1488">
        <f>COUNT(C282:AG282)-AI283</f>
        <v>0</v>
      </c>
      <c r="AL284" s="1509"/>
    </row>
    <row r="285" spans="2:38" s="1486" customFormat="1" ht="13.5" customHeight="1">
      <c r="B285" s="3455"/>
      <c r="C285" s="3456"/>
      <c r="D285" s="3451"/>
      <c r="E285" s="3451"/>
      <c r="F285" s="3451"/>
      <c r="G285" s="3451"/>
      <c r="H285" s="3451"/>
      <c r="I285" s="3451"/>
      <c r="J285" s="3451"/>
      <c r="K285" s="3451"/>
      <c r="L285" s="3451"/>
      <c r="M285" s="3451"/>
      <c r="N285" s="3451"/>
      <c r="O285" s="3451"/>
      <c r="P285" s="3451"/>
      <c r="Q285" s="3451"/>
      <c r="R285" s="3451"/>
      <c r="S285" s="3451"/>
      <c r="T285" s="3451"/>
      <c r="U285" s="3451"/>
      <c r="V285" s="3451"/>
      <c r="W285" s="3451"/>
      <c r="X285" s="3451"/>
      <c r="Y285" s="3451"/>
      <c r="Z285" s="3451"/>
      <c r="AA285" s="3451"/>
      <c r="AB285" s="3451"/>
      <c r="AC285" s="3451"/>
      <c r="AD285" s="3451"/>
      <c r="AE285" s="3451"/>
      <c r="AF285" s="3451"/>
      <c r="AG285" s="3478"/>
      <c r="AH285" s="1487" t="s">
        <v>848</v>
      </c>
      <c r="AI285" s="1488">
        <f>+COUNTIF(C286:AG287,"休")</f>
        <v>0</v>
      </c>
      <c r="AJ285" s="1489" t="e">
        <f>IF(AI286&gt;0.285,"",IF(AI285&lt;AI282,"←計画日数が足りません",""))</f>
        <v>#DIV/0!</v>
      </c>
      <c r="AL285" s="1509"/>
    </row>
    <row r="286" spans="2:38" s="1486" customFormat="1" ht="13.5" customHeight="1">
      <c r="B286" s="3479" t="s">
        <v>841</v>
      </c>
      <c r="C286" s="3480"/>
      <c r="D286" s="3477"/>
      <c r="E286" s="3477"/>
      <c r="F286" s="3477"/>
      <c r="G286" s="3477"/>
      <c r="H286" s="3477"/>
      <c r="I286" s="3477"/>
      <c r="J286" s="3477"/>
      <c r="K286" s="3477"/>
      <c r="L286" s="3477"/>
      <c r="M286" s="3477"/>
      <c r="N286" s="3477"/>
      <c r="O286" s="3477"/>
      <c r="P286" s="3477"/>
      <c r="Q286" s="3477"/>
      <c r="R286" s="3477"/>
      <c r="S286" s="3477"/>
      <c r="T286" s="3477"/>
      <c r="U286" s="3477"/>
      <c r="V286" s="3477"/>
      <c r="W286" s="3477"/>
      <c r="X286" s="3477"/>
      <c r="Y286" s="3477"/>
      <c r="Z286" s="3477"/>
      <c r="AA286" s="3477"/>
      <c r="AB286" s="3477"/>
      <c r="AC286" s="3477"/>
      <c r="AD286" s="3477"/>
      <c r="AE286" s="3477"/>
      <c r="AF286" s="3477"/>
      <c r="AG286" s="3483"/>
      <c r="AH286" s="1487" t="s">
        <v>849</v>
      </c>
      <c r="AI286" s="1490" t="e">
        <f>+AI285/AI284</f>
        <v>#DIV/0!</v>
      </c>
      <c r="AL286" s="1509"/>
    </row>
    <row r="287" spans="2:38" s="1486" customFormat="1">
      <c r="B287" s="3479"/>
      <c r="C287" s="3480"/>
      <c r="D287" s="3477"/>
      <c r="E287" s="3477"/>
      <c r="F287" s="3477"/>
      <c r="G287" s="3477"/>
      <c r="H287" s="3477"/>
      <c r="I287" s="3477"/>
      <c r="J287" s="3477"/>
      <c r="K287" s="3477"/>
      <c r="L287" s="3477"/>
      <c r="M287" s="3477"/>
      <c r="N287" s="3477"/>
      <c r="O287" s="3477"/>
      <c r="P287" s="3477"/>
      <c r="Q287" s="3477"/>
      <c r="R287" s="3477"/>
      <c r="S287" s="3477"/>
      <c r="T287" s="3477"/>
      <c r="U287" s="3477"/>
      <c r="V287" s="3477"/>
      <c r="W287" s="3477"/>
      <c r="X287" s="3477"/>
      <c r="Y287" s="3477"/>
      <c r="Z287" s="3477"/>
      <c r="AA287" s="3477"/>
      <c r="AB287" s="3477"/>
      <c r="AC287" s="3477"/>
      <c r="AD287" s="3477"/>
      <c r="AE287" s="3477"/>
      <c r="AF287" s="3477"/>
      <c r="AG287" s="3483"/>
      <c r="AH287" s="1487" t="s">
        <v>838</v>
      </c>
      <c r="AI287" s="1488">
        <f>+COUNTA(C288:AG289)</f>
        <v>0</v>
      </c>
      <c r="AL287" s="1509"/>
    </row>
    <row r="288" spans="2:38" s="1486" customFormat="1">
      <c r="B288" s="3484" t="s">
        <v>843</v>
      </c>
      <c r="C288" s="3486"/>
      <c r="D288" s="3481"/>
      <c r="E288" s="3481"/>
      <c r="F288" s="3481"/>
      <c r="G288" s="3481"/>
      <c r="H288" s="3481"/>
      <c r="I288" s="3481"/>
      <c r="J288" s="3481"/>
      <c r="K288" s="3481"/>
      <c r="L288" s="3481"/>
      <c r="M288" s="3481"/>
      <c r="N288" s="3481"/>
      <c r="O288" s="3481"/>
      <c r="P288" s="3481"/>
      <c r="Q288" s="3481"/>
      <c r="R288" s="3481"/>
      <c r="S288" s="3481"/>
      <c r="T288" s="3481"/>
      <c r="U288" s="3481"/>
      <c r="V288" s="3481"/>
      <c r="W288" s="3481"/>
      <c r="X288" s="3481"/>
      <c r="Y288" s="3481"/>
      <c r="Z288" s="3481"/>
      <c r="AA288" s="3481"/>
      <c r="AB288" s="3481"/>
      <c r="AC288" s="3481"/>
      <c r="AD288" s="3481"/>
      <c r="AE288" s="3481"/>
      <c r="AF288" s="3481"/>
      <c r="AG288" s="3488"/>
      <c r="AH288" s="1491" t="s">
        <v>850</v>
      </c>
      <c r="AI288" s="1492" t="e">
        <f>+AI287/AI284</f>
        <v>#DIV/0!</v>
      </c>
      <c r="AL288" s="1474">
        <f>+COUNTIF(C286:AG287,"休")</f>
        <v>0</v>
      </c>
    </row>
    <row r="289" spans="2:38" s="1486" customFormat="1">
      <c r="B289" s="3485"/>
      <c r="C289" s="3487"/>
      <c r="D289" s="3482"/>
      <c r="E289" s="3482"/>
      <c r="F289" s="3482"/>
      <c r="G289" s="3482"/>
      <c r="H289" s="3482"/>
      <c r="I289" s="3482"/>
      <c r="J289" s="3482"/>
      <c r="K289" s="3482"/>
      <c r="L289" s="3482"/>
      <c r="M289" s="3482"/>
      <c r="N289" s="3482"/>
      <c r="O289" s="3482"/>
      <c r="P289" s="3482"/>
      <c r="Q289" s="3482"/>
      <c r="R289" s="3482"/>
      <c r="S289" s="3482"/>
      <c r="T289" s="3482"/>
      <c r="U289" s="3482"/>
      <c r="V289" s="3482"/>
      <c r="W289" s="3482"/>
      <c r="X289" s="3482"/>
      <c r="Y289" s="3482"/>
      <c r="Z289" s="3482"/>
      <c r="AA289" s="3482"/>
      <c r="AB289" s="3482"/>
      <c r="AC289" s="3482"/>
      <c r="AD289" s="3482"/>
      <c r="AE289" s="3482"/>
      <c r="AF289" s="3482"/>
      <c r="AG289" s="3489"/>
      <c r="AH289" s="1493" t="s">
        <v>1998</v>
      </c>
      <c r="AI289" s="1494" t="str">
        <f>IF(7&gt;AI284,"対象外",IF(AI287&gt;=AI282,"OK","NG"))</f>
        <v>対象外</v>
      </c>
      <c r="AJ289" s="1489" t="str">
        <f>IF(AI289="対象外","←７日間に満たない期間は達成判定の対象外",IF(AI289="NG","←月単位未達成","←月単位達成"))</f>
        <v>←７日間に満たない期間は達成判定の対象外</v>
      </c>
      <c r="AL289" s="1495" t="str">
        <f>IF(7&gt;AI284,"対象外",IF(AL288&gt;=AI282,"OK","NG"))</f>
        <v>対象外</v>
      </c>
    </row>
    <row r="290" spans="2:38" hidden="1">
      <c r="B290" s="1496" t="s">
        <v>2165</v>
      </c>
      <c r="C290" s="1497" t="e">
        <f t="shared" ref="C290:AG290" si="128">IF(AND(DAY(C282)&gt;=22,DAY(C282)&lt;=28,C283="土"),1,0)</f>
        <v>#VALUE!</v>
      </c>
      <c r="D290" s="1497" t="e">
        <f t="shared" si="128"/>
        <v>#VALUE!</v>
      </c>
      <c r="E290" s="1497" t="e">
        <f t="shared" si="128"/>
        <v>#VALUE!</v>
      </c>
      <c r="F290" s="1497" t="e">
        <f t="shared" si="128"/>
        <v>#VALUE!</v>
      </c>
      <c r="G290" s="1497" t="e">
        <f t="shared" si="128"/>
        <v>#VALUE!</v>
      </c>
      <c r="H290" s="1497" t="e">
        <f t="shared" si="128"/>
        <v>#VALUE!</v>
      </c>
      <c r="I290" s="1497" t="e">
        <f t="shared" si="128"/>
        <v>#VALUE!</v>
      </c>
      <c r="J290" s="1497" t="e">
        <f t="shared" si="128"/>
        <v>#VALUE!</v>
      </c>
      <c r="K290" s="1497" t="e">
        <f t="shared" si="128"/>
        <v>#VALUE!</v>
      </c>
      <c r="L290" s="1497" t="e">
        <f t="shared" si="128"/>
        <v>#VALUE!</v>
      </c>
      <c r="M290" s="1497" t="e">
        <f t="shared" si="128"/>
        <v>#VALUE!</v>
      </c>
      <c r="N290" s="1497" t="e">
        <f t="shared" si="128"/>
        <v>#VALUE!</v>
      </c>
      <c r="O290" s="1497" t="e">
        <f t="shared" si="128"/>
        <v>#VALUE!</v>
      </c>
      <c r="P290" s="1497" t="e">
        <f t="shared" si="128"/>
        <v>#VALUE!</v>
      </c>
      <c r="Q290" s="1497" t="e">
        <f t="shared" si="128"/>
        <v>#VALUE!</v>
      </c>
      <c r="R290" s="1497" t="e">
        <f t="shared" si="128"/>
        <v>#VALUE!</v>
      </c>
      <c r="S290" s="1497" t="e">
        <f t="shared" si="128"/>
        <v>#VALUE!</v>
      </c>
      <c r="T290" s="1497" t="e">
        <f t="shared" si="128"/>
        <v>#VALUE!</v>
      </c>
      <c r="U290" s="1497" t="e">
        <f t="shared" si="128"/>
        <v>#VALUE!</v>
      </c>
      <c r="V290" s="1497" t="e">
        <f t="shared" si="128"/>
        <v>#VALUE!</v>
      </c>
      <c r="W290" s="1497" t="e">
        <f t="shared" si="128"/>
        <v>#VALUE!</v>
      </c>
      <c r="X290" s="1497" t="e">
        <f t="shared" si="128"/>
        <v>#VALUE!</v>
      </c>
      <c r="Y290" s="1497" t="e">
        <f t="shared" si="128"/>
        <v>#VALUE!</v>
      </c>
      <c r="Z290" s="1497" t="e">
        <f t="shared" si="128"/>
        <v>#VALUE!</v>
      </c>
      <c r="AA290" s="1497" t="e">
        <f t="shared" si="128"/>
        <v>#VALUE!</v>
      </c>
      <c r="AB290" s="1497" t="e">
        <f t="shared" si="128"/>
        <v>#VALUE!</v>
      </c>
      <c r="AC290" s="1497" t="e">
        <f t="shared" si="128"/>
        <v>#VALUE!</v>
      </c>
      <c r="AD290" s="1497" t="e">
        <f t="shared" si="128"/>
        <v>#VALUE!</v>
      </c>
      <c r="AE290" s="1497" t="e">
        <f t="shared" si="128"/>
        <v>#VALUE!</v>
      </c>
      <c r="AF290" s="1497" t="e">
        <f t="shared" si="128"/>
        <v>#VALUE!</v>
      </c>
      <c r="AG290" s="1497" t="e">
        <f t="shared" si="128"/>
        <v>#VALUE!</v>
      </c>
      <c r="AH290" s="1498" t="s">
        <v>2026</v>
      </c>
      <c r="AI290" s="1499">
        <f>_xlfn.AGGREGATE(9,6,C290:AG290)</f>
        <v>0</v>
      </c>
      <c r="AJ290" s="1489"/>
    </row>
    <row r="291" spans="2:38" hidden="1">
      <c r="B291" s="1496" t="s">
        <v>2166</v>
      </c>
      <c r="C291" s="1500" t="e">
        <f t="shared" ref="C291:AG291" si="129">IF(AND(DAY(C282)&gt;=22,DAY(C282)&lt;=28,C283="土",OR(C288="休",C288="雨")),1,0)</f>
        <v>#VALUE!</v>
      </c>
      <c r="D291" s="1500" t="e">
        <f t="shared" si="129"/>
        <v>#VALUE!</v>
      </c>
      <c r="E291" s="1500" t="e">
        <f t="shared" si="129"/>
        <v>#VALUE!</v>
      </c>
      <c r="F291" s="1500" t="e">
        <f t="shared" si="129"/>
        <v>#VALUE!</v>
      </c>
      <c r="G291" s="1500" t="e">
        <f t="shared" si="129"/>
        <v>#VALUE!</v>
      </c>
      <c r="H291" s="1500" t="e">
        <f t="shared" si="129"/>
        <v>#VALUE!</v>
      </c>
      <c r="I291" s="1500" t="e">
        <f t="shared" si="129"/>
        <v>#VALUE!</v>
      </c>
      <c r="J291" s="1500" t="e">
        <f t="shared" si="129"/>
        <v>#VALUE!</v>
      </c>
      <c r="K291" s="1500" t="e">
        <f t="shared" si="129"/>
        <v>#VALUE!</v>
      </c>
      <c r="L291" s="1500" t="e">
        <f t="shared" si="129"/>
        <v>#VALUE!</v>
      </c>
      <c r="M291" s="1500" t="e">
        <f t="shared" si="129"/>
        <v>#VALUE!</v>
      </c>
      <c r="N291" s="1500" t="e">
        <f t="shared" si="129"/>
        <v>#VALUE!</v>
      </c>
      <c r="O291" s="1500" t="e">
        <f t="shared" si="129"/>
        <v>#VALUE!</v>
      </c>
      <c r="P291" s="1500" t="e">
        <f t="shared" si="129"/>
        <v>#VALUE!</v>
      </c>
      <c r="Q291" s="1500" t="e">
        <f t="shared" si="129"/>
        <v>#VALUE!</v>
      </c>
      <c r="R291" s="1500" t="e">
        <f t="shared" si="129"/>
        <v>#VALUE!</v>
      </c>
      <c r="S291" s="1500" t="e">
        <f t="shared" si="129"/>
        <v>#VALUE!</v>
      </c>
      <c r="T291" s="1500" t="e">
        <f t="shared" si="129"/>
        <v>#VALUE!</v>
      </c>
      <c r="U291" s="1500" t="e">
        <f t="shared" si="129"/>
        <v>#VALUE!</v>
      </c>
      <c r="V291" s="1500" t="e">
        <f t="shared" si="129"/>
        <v>#VALUE!</v>
      </c>
      <c r="W291" s="1500" t="e">
        <f t="shared" si="129"/>
        <v>#VALUE!</v>
      </c>
      <c r="X291" s="1500" t="e">
        <f t="shared" si="129"/>
        <v>#VALUE!</v>
      </c>
      <c r="Y291" s="1500" t="e">
        <f t="shared" si="129"/>
        <v>#VALUE!</v>
      </c>
      <c r="Z291" s="1500" t="e">
        <f t="shared" si="129"/>
        <v>#VALUE!</v>
      </c>
      <c r="AA291" s="1500" t="e">
        <f t="shared" si="129"/>
        <v>#VALUE!</v>
      </c>
      <c r="AB291" s="1500" t="e">
        <f t="shared" si="129"/>
        <v>#VALUE!</v>
      </c>
      <c r="AC291" s="1500" t="e">
        <f t="shared" si="129"/>
        <v>#VALUE!</v>
      </c>
      <c r="AD291" s="1500" t="e">
        <f t="shared" si="129"/>
        <v>#VALUE!</v>
      </c>
      <c r="AE291" s="1500" t="e">
        <f t="shared" si="129"/>
        <v>#VALUE!</v>
      </c>
      <c r="AF291" s="1500" t="e">
        <f t="shared" si="129"/>
        <v>#VALUE!</v>
      </c>
      <c r="AG291" s="1500" t="e">
        <f t="shared" si="129"/>
        <v>#VALUE!</v>
      </c>
      <c r="AH291" s="1501" t="s">
        <v>2027</v>
      </c>
      <c r="AI291" s="1499">
        <f>_xlfn.AGGREGATE(9,6,C291:AG291)</f>
        <v>0</v>
      </c>
      <c r="AJ291" s="1489"/>
    </row>
    <row r="292" spans="2:38" hidden="1">
      <c r="B292" s="1496" t="s">
        <v>2167</v>
      </c>
      <c r="C292" s="1497" t="e">
        <f>IF(AND(DAY(C282)&gt;=8,DAY(C282)&lt;=14,C283="土"),1,0)</f>
        <v>#VALUE!</v>
      </c>
      <c r="D292" s="1497" t="e">
        <f>IF(AND(DAY(D282)&gt;=8,DAY(D282)&lt;=14,D283="土"),1,0)</f>
        <v>#VALUE!</v>
      </c>
      <c r="E292" s="1497" t="e">
        <f t="shared" ref="E292" si="130">IF(AND(DAY(E282)&gt;=8,DAY(E282)&lt;=14,E283="土"),1,0)</f>
        <v>#VALUE!</v>
      </c>
      <c r="F292" s="1497" t="e">
        <f>IF(AND(DAY(F282)&gt;=8,DAY(F282)&lt;=14,F283="土"),1,0)</f>
        <v>#VALUE!</v>
      </c>
      <c r="G292" s="1497" t="e">
        <f>IF(AND(DAY(G282)&gt;=8,DAY(G282)&lt;=14,G283="土"),1,0)</f>
        <v>#VALUE!</v>
      </c>
      <c r="H292" s="1497" t="e">
        <f t="shared" ref="H292:AG292" si="131">IF(AND(DAY(H282)&gt;=8,DAY(H282)&lt;=14,H283="土"),1,0)</f>
        <v>#VALUE!</v>
      </c>
      <c r="I292" s="1497" t="e">
        <f t="shared" si="131"/>
        <v>#VALUE!</v>
      </c>
      <c r="J292" s="1497" t="e">
        <f t="shared" si="131"/>
        <v>#VALUE!</v>
      </c>
      <c r="K292" s="1497" t="e">
        <f t="shared" si="131"/>
        <v>#VALUE!</v>
      </c>
      <c r="L292" s="1497" t="e">
        <f t="shared" si="131"/>
        <v>#VALUE!</v>
      </c>
      <c r="M292" s="1497" t="e">
        <f t="shared" si="131"/>
        <v>#VALUE!</v>
      </c>
      <c r="N292" s="1497" t="e">
        <f t="shared" si="131"/>
        <v>#VALUE!</v>
      </c>
      <c r="O292" s="1497" t="e">
        <f t="shared" si="131"/>
        <v>#VALUE!</v>
      </c>
      <c r="P292" s="1497" t="e">
        <f t="shared" si="131"/>
        <v>#VALUE!</v>
      </c>
      <c r="Q292" s="1497" t="e">
        <f t="shared" si="131"/>
        <v>#VALUE!</v>
      </c>
      <c r="R292" s="1497" t="e">
        <f t="shared" si="131"/>
        <v>#VALUE!</v>
      </c>
      <c r="S292" s="1497" t="e">
        <f t="shared" si="131"/>
        <v>#VALUE!</v>
      </c>
      <c r="T292" s="1497" t="e">
        <f t="shared" si="131"/>
        <v>#VALUE!</v>
      </c>
      <c r="U292" s="1497" t="e">
        <f t="shared" si="131"/>
        <v>#VALUE!</v>
      </c>
      <c r="V292" s="1497" t="e">
        <f t="shared" si="131"/>
        <v>#VALUE!</v>
      </c>
      <c r="W292" s="1497" t="e">
        <f t="shared" si="131"/>
        <v>#VALUE!</v>
      </c>
      <c r="X292" s="1497" t="e">
        <f t="shared" si="131"/>
        <v>#VALUE!</v>
      </c>
      <c r="Y292" s="1497" t="e">
        <f t="shared" si="131"/>
        <v>#VALUE!</v>
      </c>
      <c r="Z292" s="1497" t="e">
        <f t="shared" si="131"/>
        <v>#VALUE!</v>
      </c>
      <c r="AA292" s="1497" t="e">
        <f t="shared" si="131"/>
        <v>#VALUE!</v>
      </c>
      <c r="AB292" s="1497" t="e">
        <f t="shared" si="131"/>
        <v>#VALUE!</v>
      </c>
      <c r="AC292" s="1497" t="e">
        <f t="shared" si="131"/>
        <v>#VALUE!</v>
      </c>
      <c r="AD292" s="1497" t="e">
        <f t="shared" si="131"/>
        <v>#VALUE!</v>
      </c>
      <c r="AE292" s="1497" t="e">
        <f t="shared" si="131"/>
        <v>#VALUE!</v>
      </c>
      <c r="AF292" s="1497" t="e">
        <f t="shared" si="131"/>
        <v>#VALUE!</v>
      </c>
      <c r="AG292" s="1497" t="e">
        <f t="shared" si="131"/>
        <v>#VALUE!</v>
      </c>
      <c r="AH292" s="1498" t="s">
        <v>2026</v>
      </c>
      <c r="AI292" s="1499">
        <f>_xlfn.AGGREGATE(9,6,C292:AG292)</f>
        <v>0</v>
      </c>
      <c r="AJ292" s="1489"/>
    </row>
    <row r="293" spans="2:38" hidden="1">
      <c r="B293" s="1496" t="s">
        <v>2168</v>
      </c>
      <c r="C293" s="1500" t="e">
        <f>IF(AND(DAY(C282)&gt;=8,DAY(C282)&lt;=14,C283="土",OR(C288="休",C288="雨")),1,0)</f>
        <v>#VALUE!</v>
      </c>
      <c r="D293" s="1500" t="e">
        <f>IF(AND(DAY(D282)&gt;=8,DAY(D282)&lt;=14,D283="土",OR(D288="休",D288="雨")),1,0)</f>
        <v>#VALUE!</v>
      </c>
      <c r="E293" s="1500" t="e">
        <f t="shared" ref="E293" si="132">IF(AND(DAY(E282)&gt;=8,DAY(E282)&lt;=14,E283="土",OR(E288="休",E288="雨")),1,0)</f>
        <v>#VALUE!</v>
      </c>
      <c r="F293" s="1500" t="e">
        <f>IF(AND(DAY(F282)&gt;=8,DAY(F282)&lt;=14,F283="土",OR(F288="休",F288="雨")),1,0)</f>
        <v>#VALUE!</v>
      </c>
      <c r="G293" s="1500" t="e">
        <f>IF(AND(DAY(G282)&gt;=8,DAY(G282)&lt;=14,G283="土",OR(G288="休",G288="雨")),1,0)</f>
        <v>#VALUE!</v>
      </c>
      <c r="H293" s="1500" t="e">
        <f t="shared" ref="H293:AG293" si="133">IF(AND(DAY(H282)&gt;=8,DAY(H282)&lt;=14,H283="土",OR(H288="休",H288="雨")),1,0)</f>
        <v>#VALUE!</v>
      </c>
      <c r="I293" s="1500" t="e">
        <f t="shared" si="133"/>
        <v>#VALUE!</v>
      </c>
      <c r="J293" s="1500" t="e">
        <f t="shared" si="133"/>
        <v>#VALUE!</v>
      </c>
      <c r="K293" s="1500" t="e">
        <f t="shared" si="133"/>
        <v>#VALUE!</v>
      </c>
      <c r="L293" s="1500" t="e">
        <f t="shared" si="133"/>
        <v>#VALUE!</v>
      </c>
      <c r="M293" s="1500" t="e">
        <f t="shared" si="133"/>
        <v>#VALUE!</v>
      </c>
      <c r="N293" s="1500" t="e">
        <f t="shared" si="133"/>
        <v>#VALUE!</v>
      </c>
      <c r="O293" s="1500" t="e">
        <f t="shared" si="133"/>
        <v>#VALUE!</v>
      </c>
      <c r="P293" s="1500" t="e">
        <f t="shared" si="133"/>
        <v>#VALUE!</v>
      </c>
      <c r="Q293" s="1500" t="e">
        <f t="shared" si="133"/>
        <v>#VALUE!</v>
      </c>
      <c r="R293" s="1500" t="e">
        <f t="shared" si="133"/>
        <v>#VALUE!</v>
      </c>
      <c r="S293" s="1500" t="e">
        <f t="shared" si="133"/>
        <v>#VALUE!</v>
      </c>
      <c r="T293" s="1500" t="e">
        <f t="shared" si="133"/>
        <v>#VALUE!</v>
      </c>
      <c r="U293" s="1500" t="e">
        <f t="shared" si="133"/>
        <v>#VALUE!</v>
      </c>
      <c r="V293" s="1500" t="e">
        <f t="shared" si="133"/>
        <v>#VALUE!</v>
      </c>
      <c r="W293" s="1500" t="e">
        <f t="shared" si="133"/>
        <v>#VALUE!</v>
      </c>
      <c r="X293" s="1500" t="e">
        <f t="shared" si="133"/>
        <v>#VALUE!</v>
      </c>
      <c r="Y293" s="1500" t="e">
        <f t="shared" si="133"/>
        <v>#VALUE!</v>
      </c>
      <c r="Z293" s="1500" t="e">
        <f t="shared" si="133"/>
        <v>#VALUE!</v>
      </c>
      <c r="AA293" s="1500" t="e">
        <f t="shared" si="133"/>
        <v>#VALUE!</v>
      </c>
      <c r="AB293" s="1500" t="e">
        <f t="shared" si="133"/>
        <v>#VALUE!</v>
      </c>
      <c r="AC293" s="1500" t="e">
        <f t="shared" si="133"/>
        <v>#VALUE!</v>
      </c>
      <c r="AD293" s="1500" t="e">
        <f t="shared" si="133"/>
        <v>#VALUE!</v>
      </c>
      <c r="AE293" s="1500" t="e">
        <f t="shared" si="133"/>
        <v>#VALUE!</v>
      </c>
      <c r="AF293" s="1500" t="e">
        <f t="shared" si="133"/>
        <v>#VALUE!</v>
      </c>
      <c r="AG293" s="1500" t="e">
        <f t="shared" si="133"/>
        <v>#VALUE!</v>
      </c>
      <c r="AH293" s="1501" t="s">
        <v>2027</v>
      </c>
      <c r="AI293" s="1499">
        <f>_xlfn.AGGREGATE(9,6,C293:AG293)</f>
        <v>0</v>
      </c>
      <c r="AJ293" s="1489"/>
    </row>
    <row r="295" spans="2:38" hidden="1">
      <c r="C295" s="1453" t="e">
        <f>YEAR(C298)</f>
        <v>#VALUE!</v>
      </c>
      <c r="D295" s="1453" t="e">
        <f>MONTH(C298)</f>
        <v>#VALUE!</v>
      </c>
    </row>
    <row r="296" spans="2:38">
      <c r="B296" s="1458" t="s">
        <v>1986</v>
      </c>
      <c r="C296" s="3490" t="e">
        <f>C298</f>
        <v>#VALUE!</v>
      </c>
      <c r="D296" s="3452"/>
      <c r="E296" s="3452"/>
      <c r="F296" s="3452"/>
      <c r="G296" s="3452"/>
      <c r="H296" s="3452"/>
      <c r="I296" s="3452"/>
      <c r="J296" s="3452"/>
      <c r="K296" s="3452"/>
      <c r="L296" s="3452"/>
      <c r="M296" s="3452"/>
      <c r="N296" s="3452"/>
      <c r="O296" s="3452"/>
      <c r="P296" s="3452"/>
      <c r="Q296" s="3452"/>
      <c r="R296" s="3452"/>
      <c r="S296" s="3452"/>
      <c r="T296" s="3452"/>
      <c r="U296" s="3452"/>
      <c r="V296" s="3452"/>
      <c r="W296" s="3452"/>
      <c r="X296" s="3452"/>
      <c r="Y296" s="3452"/>
      <c r="Z296" s="3452"/>
      <c r="AA296" s="3452"/>
      <c r="AB296" s="3452"/>
      <c r="AC296" s="3452"/>
      <c r="AD296" s="3452"/>
      <c r="AE296" s="3452"/>
      <c r="AF296" s="3452"/>
      <c r="AG296" s="3452"/>
      <c r="AH296" s="3452"/>
      <c r="AI296" s="3453"/>
    </row>
    <row r="297" spans="2:38" hidden="1">
      <c r="B297" s="1503"/>
      <c r="C297" s="1482" t="e">
        <f>DATE($C295,$D295,1)</f>
        <v>#VALUE!</v>
      </c>
      <c r="D297" s="1482" t="e">
        <f t="shared" ref="D297:AG297" si="134">C297+1</f>
        <v>#VALUE!</v>
      </c>
      <c r="E297" s="1482" t="e">
        <f t="shared" si="134"/>
        <v>#VALUE!</v>
      </c>
      <c r="F297" s="1482" t="e">
        <f t="shared" si="134"/>
        <v>#VALUE!</v>
      </c>
      <c r="G297" s="1482" t="e">
        <f t="shared" si="134"/>
        <v>#VALUE!</v>
      </c>
      <c r="H297" s="1482" t="e">
        <f t="shared" si="134"/>
        <v>#VALUE!</v>
      </c>
      <c r="I297" s="1482" t="e">
        <f t="shared" si="134"/>
        <v>#VALUE!</v>
      </c>
      <c r="J297" s="1482" t="e">
        <f t="shared" si="134"/>
        <v>#VALUE!</v>
      </c>
      <c r="K297" s="1482" t="e">
        <f t="shared" si="134"/>
        <v>#VALUE!</v>
      </c>
      <c r="L297" s="1482" t="e">
        <f t="shared" si="134"/>
        <v>#VALUE!</v>
      </c>
      <c r="M297" s="1482" t="e">
        <f t="shared" si="134"/>
        <v>#VALUE!</v>
      </c>
      <c r="N297" s="1482" t="e">
        <f t="shared" si="134"/>
        <v>#VALUE!</v>
      </c>
      <c r="O297" s="1482" t="e">
        <f t="shared" si="134"/>
        <v>#VALUE!</v>
      </c>
      <c r="P297" s="1482" t="e">
        <f t="shared" si="134"/>
        <v>#VALUE!</v>
      </c>
      <c r="Q297" s="1482" t="e">
        <f t="shared" si="134"/>
        <v>#VALUE!</v>
      </c>
      <c r="R297" s="1482" t="e">
        <f t="shared" si="134"/>
        <v>#VALUE!</v>
      </c>
      <c r="S297" s="1482" t="e">
        <f t="shared" si="134"/>
        <v>#VALUE!</v>
      </c>
      <c r="T297" s="1482" t="e">
        <f t="shared" si="134"/>
        <v>#VALUE!</v>
      </c>
      <c r="U297" s="1482" t="e">
        <f t="shared" si="134"/>
        <v>#VALUE!</v>
      </c>
      <c r="V297" s="1482" t="e">
        <f t="shared" si="134"/>
        <v>#VALUE!</v>
      </c>
      <c r="W297" s="1482" t="e">
        <f t="shared" si="134"/>
        <v>#VALUE!</v>
      </c>
      <c r="X297" s="1482" t="e">
        <f t="shared" si="134"/>
        <v>#VALUE!</v>
      </c>
      <c r="Y297" s="1482" t="e">
        <f t="shared" si="134"/>
        <v>#VALUE!</v>
      </c>
      <c r="Z297" s="1482" t="e">
        <f t="shared" si="134"/>
        <v>#VALUE!</v>
      </c>
      <c r="AA297" s="1482" t="e">
        <f t="shared" si="134"/>
        <v>#VALUE!</v>
      </c>
      <c r="AB297" s="1482" t="e">
        <f t="shared" si="134"/>
        <v>#VALUE!</v>
      </c>
      <c r="AC297" s="1482" t="e">
        <f t="shared" si="134"/>
        <v>#VALUE!</v>
      </c>
      <c r="AD297" s="1482" t="e">
        <f t="shared" si="134"/>
        <v>#VALUE!</v>
      </c>
      <c r="AE297" s="1482" t="e">
        <f t="shared" si="134"/>
        <v>#VALUE!</v>
      </c>
      <c r="AF297" s="1482" t="e">
        <f t="shared" si="134"/>
        <v>#VALUE!</v>
      </c>
      <c r="AG297" s="1482" t="e">
        <f t="shared" si="134"/>
        <v>#VALUE!</v>
      </c>
      <c r="AH297" s="1504"/>
      <c r="AI297" s="1505"/>
    </row>
    <row r="298" spans="2:38">
      <c r="B298" s="1506" t="s">
        <v>1990</v>
      </c>
      <c r="C298" s="1507" t="e">
        <f>IF(EDATE(C281,1)&gt;$G$5,"",EDATE(C281,1))</f>
        <v>#VALUE!</v>
      </c>
      <c r="D298" s="1482" t="e">
        <f t="shared" ref="D298:AG298" si="135">IF(D297&gt;$G$5,"",IF(C298=EOMONTH(DATE($C295,$D295,1),0),"",IF(C298="","",C298+1)))</f>
        <v>#VALUE!</v>
      </c>
      <c r="E298" s="1482" t="e">
        <f t="shared" si="135"/>
        <v>#VALUE!</v>
      </c>
      <c r="F298" s="1482" t="e">
        <f t="shared" si="135"/>
        <v>#VALUE!</v>
      </c>
      <c r="G298" s="1482" t="e">
        <f t="shared" si="135"/>
        <v>#VALUE!</v>
      </c>
      <c r="H298" s="1482" t="e">
        <f t="shared" si="135"/>
        <v>#VALUE!</v>
      </c>
      <c r="I298" s="1482" t="e">
        <f t="shared" si="135"/>
        <v>#VALUE!</v>
      </c>
      <c r="J298" s="1482" t="e">
        <f t="shared" si="135"/>
        <v>#VALUE!</v>
      </c>
      <c r="K298" s="1482" t="e">
        <f t="shared" si="135"/>
        <v>#VALUE!</v>
      </c>
      <c r="L298" s="1482" t="e">
        <f t="shared" si="135"/>
        <v>#VALUE!</v>
      </c>
      <c r="M298" s="1482" t="e">
        <f t="shared" si="135"/>
        <v>#VALUE!</v>
      </c>
      <c r="N298" s="1482" t="e">
        <f t="shared" si="135"/>
        <v>#VALUE!</v>
      </c>
      <c r="O298" s="1482" t="e">
        <f t="shared" si="135"/>
        <v>#VALUE!</v>
      </c>
      <c r="P298" s="1482" t="e">
        <f t="shared" si="135"/>
        <v>#VALUE!</v>
      </c>
      <c r="Q298" s="1482" t="e">
        <f t="shared" si="135"/>
        <v>#VALUE!</v>
      </c>
      <c r="R298" s="1482" t="e">
        <f t="shared" si="135"/>
        <v>#VALUE!</v>
      </c>
      <c r="S298" s="1482" t="e">
        <f t="shared" si="135"/>
        <v>#VALUE!</v>
      </c>
      <c r="T298" s="1482" t="e">
        <f t="shared" si="135"/>
        <v>#VALUE!</v>
      </c>
      <c r="U298" s="1482" t="e">
        <f t="shared" si="135"/>
        <v>#VALUE!</v>
      </c>
      <c r="V298" s="1482" t="e">
        <f t="shared" si="135"/>
        <v>#VALUE!</v>
      </c>
      <c r="W298" s="1482" t="e">
        <f t="shared" si="135"/>
        <v>#VALUE!</v>
      </c>
      <c r="X298" s="1482" t="e">
        <f t="shared" si="135"/>
        <v>#VALUE!</v>
      </c>
      <c r="Y298" s="1482" t="e">
        <f t="shared" si="135"/>
        <v>#VALUE!</v>
      </c>
      <c r="Z298" s="1482" t="e">
        <f t="shared" si="135"/>
        <v>#VALUE!</v>
      </c>
      <c r="AA298" s="1482" t="e">
        <f t="shared" si="135"/>
        <v>#VALUE!</v>
      </c>
      <c r="AB298" s="1482" t="e">
        <f t="shared" si="135"/>
        <v>#VALUE!</v>
      </c>
      <c r="AC298" s="1482" t="e">
        <f t="shared" si="135"/>
        <v>#VALUE!</v>
      </c>
      <c r="AD298" s="1482" t="e">
        <f t="shared" si="135"/>
        <v>#VALUE!</v>
      </c>
      <c r="AE298" s="1482" t="e">
        <f t="shared" si="135"/>
        <v>#VALUE!</v>
      </c>
      <c r="AF298" s="1482" t="e">
        <f t="shared" si="135"/>
        <v>#VALUE!</v>
      </c>
      <c r="AG298" s="1482" t="e">
        <f t="shared" si="135"/>
        <v>#VALUE!</v>
      </c>
      <c r="AH298" s="1483" t="s">
        <v>2024</v>
      </c>
      <c r="AI298" s="1484">
        <f>+COUNTIFS(C299:AG299,"土",C300:AG300,"")+COUNTIFS(C299:AG299,"日",C300:AG300,"")</f>
        <v>0</v>
      </c>
    </row>
    <row r="299" spans="2:38" s="1486" customFormat="1">
      <c r="B299" s="1508" t="s">
        <v>846</v>
      </c>
      <c r="C299" s="1485" t="str">
        <f>IFERROR(TEXT(WEEKDAY(+C298),"aaa"),"")</f>
        <v/>
      </c>
      <c r="D299" s="1485" t="str">
        <f t="shared" ref="D299:AG299" si="136">IFERROR(TEXT(WEEKDAY(+D298),"aaa"),"")</f>
        <v/>
      </c>
      <c r="E299" s="1485" t="str">
        <f t="shared" si="136"/>
        <v/>
      </c>
      <c r="F299" s="1485" t="str">
        <f t="shared" si="136"/>
        <v/>
      </c>
      <c r="G299" s="1485" t="str">
        <f t="shared" si="136"/>
        <v/>
      </c>
      <c r="H299" s="1485" t="str">
        <f t="shared" si="136"/>
        <v/>
      </c>
      <c r="I299" s="1485" t="str">
        <f t="shared" si="136"/>
        <v/>
      </c>
      <c r="J299" s="1485" t="str">
        <f t="shared" si="136"/>
        <v/>
      </c>
      <c r="K299" s="1485" t="str">
        <f t="shared" si="136"/>
        <v/>
      </c>
      <c r="L299" s="1485" t="str">
        <f t="shared" si="136"/>
        <v/>
      </c>
      <c r="M299" s="1485" t="str">
        <f t="shared" si="136"/>
        <v/>
      </c>
      <c r="N299" s="1485" t="str">
        <f t="shared" si="136"/>
        <v/>
      </c>
      <c r="O299" s="1485" t="str">
        <f t="shared" si="136"/>
        <v/>
      </c>
      <c r="P299" s="1485" t="str">
        <f t="shared" si="136"/>
        <v/>
      </c>
      <c r="Q299" s="1485" t="str">
        <f t="shared" si="136"/>
        <v/>
      </c>
      <c r="R299" s="1485" t="str">
        <f t="shared" si="136"/>
        <v/>
      </c>
      <c r="S299" s="1485" t="str">
        <f t="shared" si="136"/>
        <v/>
      </c>
      <c r="T299" s="1485" t="str">
        <f t="shared" si="136"/>
        <v/>
      </c>
      <c r="U299" s="1485" t="str">
        <f t="shared" si="136"/>
        <v/>
      </c>
      <c r="V299" s="1485" t="str">
        <f t="shared" si="136"/>
        <v/>
      </c>
      <c r="W299" s="1485" t="str">
        <f t="shared" si="136"/>
        <v/>
      </c>
      <c r="X299" s="1485" t="str">
        <f t="shared" si="136"/>
        <v/>
      </c>
      <c r="Y299" s="1485" t="str">
        <f t="shared" si="136"/>
        <v/>
      </c>
      <c r="Z299" s="1485" t="str">
        <f t="shared" si="136"/>
        <v/>
      </c>
      <c r="AA299" s="1485" t="str">
        <f t="shared" si="136"/>
        <v/>
      </c>
      <c r="AB299" s="1485" t="str">
        <f t="shared" si="136"/>
        <v/>
      </c>
      <c r="AC299" s="1485" t="str">
        <f t="shared" si="136"/>
        <v/>
      </c>
      <c r="AD299" s="1485" t="str">
        <f t="shared" si="136"/>
        <v/>
      </c>
      <c r="AE299" s="1485" t="str">
        <f t="shared" si="136"/>
        <v/>
      </c>
      <c r="AF299" s="1485" t="str">
        <f t="shared" si="136"/>
        <v/>
      </c>
      <c r="AG299" s="1485" t="str">
        <f t="shared" si="136"/>
        <v/>
      </c>
      <c r="AH299" s="1483" t="s">
        <v>2025</v>
      </c>
      <c r="AI299" s="1484">
        <f>+COUNTIF(C300:AG300,"夏休")+COUNTIF(C300:AG300,"冬休")+COUNTIF(C300:AG300,"中止")</f>
        <v>0</v>
      </c>
      <c r="AL299" s="1509"/>
    </row>
    <row r="300" spans="2:38" s="1486" customFormat="1" ht="13.5" customHeight="1">
      <c r="B300" s="3454" t="s">
        <v>1994</v>
      </c>
      <c r="C300" s="3456"/>
      <c r="D300" s="3451"/>
      <c r="E300" s="3451"/>
      <c r="F300" s="3451"/>
      <c r="G300" s="3451"/>
      <c r="H300" s="3451"/>
      <c r="I300" s="3451"/>
      <c r="J300" s="3451"/>
      <c r="K300" s="3451"/>
      <c r="L300" s="3451"/>
      <c r="M300" s="3451"/>
      <c r="N300" s="3451"/>
      <c r="O300" s="3451"/>
      <c r="P300" s="3451"/>
      <c r="Q300" s="3451"/>
      <c r="R300" s="3451"/>
      <c r="S300" s="3451"/>
      <c r="T300" s="3451"/>
      <c r="U300" s="3451"/>
      <c r="V300" s="3451"/>
      <c r="W300" s="3451"/>
      <c r="X300" s="3451"/>
      <c r="Y300" s="3451"/>
      <c r="Z300" s="3451"/>
      <c r="AA300" s="3451"/>
      <c r="AB300" s="3451"/>
      <c r="AC300" s="3451"/>
      <c r="AD300" s="3451"/>
      <c r="AE300" s="3451"/>
      <c r="AF300" s="3451"/>
      <c r="AG300" s="3478"/>
      <c r="AH300" s="1487" t="s">
        <v>847</v>
      </c>
      <c r="AI300" s="1488">
        <f>COUNT(C298:AG298)-AI299</f>
        <v>0</v>
      </c>
      <c r="AL300" s="1509"/>
    </row>
    <row r="301" spans="2:38" s="1486" customFormat="1" ht="13.5" customHeight="1">
      <c r="B301" s="3455"/>
      <c r="C301" s="3456"/>
      <c r="D301" s="3451"/>
      <c r="E301" s="3451"/>
      <c r="F301" s="3451"/>
      <c r="G301" s="3451"/>
      <c r="H301" s="3451"/>
      <c r="I301" s="3451"/>
      <c r="J301" s="3451"/>
      <c r="K301" s="3451"/>
      <c r="L301" s="3451"/>
      <c r="M301" s="3451"/>
      <c r="N301" s="3451"/>
      <c r="O301" s="3451"/>
      <c r="P301" s="3451"/>
      <c r="Q301" s="3451"/>
      <c r="R301" s="3451"/>
      <c r="S301" s="3451"/>
      <c r="T301" s="3451"/>
      <c r="U301" s="3451"/>
      <c r="V301" s="3451"/>
      <c r="W301" s="3451"/>
      <c r="X301" s="3451"/>
      <c r="Y301" s="3451"/>
      <c r="Z301" s="3451"/>
      <c r="AA301" s="3451"/>
      <c r="AB301" s="3451"/>
      <c r="AC301" s="3451"/>
      <c r="AD301" s="3451"/>
      <c r="AE301" s="3451"/>
      <c r="AF301" s="3451"/>
      <c r="AG301" s="3478"/>
      <c r="AH301" s="1487" t="s">
        <v>848</v>
      </c>
      <c r="AI301" s="1488">
        <f>+COUNTIF(C302:AG303,"休")</f>
        <v>0</v>
      </c>
      <c r="AJ301" s="1489" t="e">
        <f>IF(AI302&gt;0.285,"",IF(AI301&lt;AI298,"←計画日数が足りません",""))</f>
        <v>#DIV/0!</v>
      </c>
      <c r="AL301" s="1509"/>
    </row>
    <row r="302" spans="2:38" s="1486" customFormat="1" ht="13.5" customHeight="1">
      <c r="B302" s="3479" t="s">
        <v>841</v>
      </c>
      <c r="C302" s="3480"/>
      <c r="D302" s="3477"/>
      <c r="E302" s="3477"/>
      <c r="F302" s="3477"/>
      <c r="G302" s="3477"/>
      <c r="H302" s="3477"/>
      <c r="I302" s="3477"/>
      <c r="J302" s="3477"/>
      <c r="K302" s="3477"/>
      <c r="L302" s="3477"/>
      <c r="M302" s="3477"/>
      <c r="N302" s="3477"/>
      <c r="O302" s="3477"/>
      <c r="P302" s="3477"/>
      <c r="Q302" s="3477"/>
      <c r="R302" s="3477"/>
      <c r="S302" s="3477"/>
      <c r="T302" s="3477"/>
      <c r="U302" s="3477"/>
      <c r="V302" s="3477"/>
      <c r="W302" s="3477"/>
      <c r="X302" s="3477"/>
      <c r="Y302" s="3477"/>
      <c r="Z302" s="3477"/>
      <c r="AA302" s="3477"/>
      <c r="AB302" s="3477"/>
      <c r="AC302" s="3477"/>
      <c r="AD302" s="3477"/>
      <c r="AE302" s="3477"/>
      <c r="AF302" s="3477"/>
      <c r="AG302" s="3483"/>
      <c r="AH302" s="1487" t="s">
        <v>849</v>
      </c>
      <c r="AI302" s="1490" t="e">
        <f>+AI301/AI300</f>
        <v>#DIV/0!</v>
      </c>
      <c r="AL302" s="1509"/>
    </row>
    <row r="303" spans="2:38" s="1486" customFormat="1">
      <c r="B303" s="3479"/>
      <c r="C303" s="3480"/>
      <c r="D303" s="3477"/>
      <c r="E303" s="3477"/>
      <c r="F303" s="3477"/>
      <c r="G303" s="3477"/>
      <c r="H303" s="3477"/>
      <c r="I303" s="3477"/>
      <c r="J303" s="3477"/>
      <c r="K303" s="3477"/>
      <c r="L303" s="3477"/>
      <c r="M303" s="3477"/>
      <c r="N303" s="3477"/>
      <c r="O303" s="3477"/>
      <c r="P303" s="3477"/>
      <c r="Q303" s="3477"/>
      <c r="R303" s="3477"/>
      <c r="S303" s="3477"/>
      <c r="T303" s="3477"/>
      <c r="U303" s="3477"/>
      <c r="V303" s="3477"/>
      <c r="W303" s="3477"/>
      <c r="X303" s="3477"/>
      <c r="Y303" s="3477"/>
      <c r="Z303" s="3477"/>
      <c r="AA303" s="3477"/>
      <c r="AB303" s="3477"/>
      <c r="AC303" s="3477"/>
      <c r="AD303" s="3477"/>
      <c r="AE303" s="3477"/>
      <c r="AF303" s="3477"/>
      <c r="AG303" s="3483"/>
      <c r="AH303" s="1487" t="s">
        <v>838</v>
      </c>
      <c r="AI303" s="1488">
        <f>+COUNTA(C304:AG305)</f>
        <v>0</v>
      </c>
      <c r="AL303" s="1509"/>
    </row>
    <row r="304" spans="2:38" s="1486" customFormat="1">
      <c r="B304" s="3484" t="s">
        <v>843</v>
      </c>
      <c r="C304" s="3486"/>
      <c r="D304" s="3481"/>
      <c r="E304" s="3481"/>
      <c r="F304" s="3481"/>
      <c r="G304" s="3481"/>
      <c r="H304" s="3481"/>
      <c r="I304" s="3481"/>
      <c r="J304" s="3481"/>
      <c r="K304" s="3481"/>
      <c r="L304" s="3481"/>
      <c r="M304" s="3481"/>
      <c r="N304" s="3481"/>
      <c r="O304" s="3481"/>
      <c r="P304" s="3481"/>
      <c r="Q304" s="3481"/>
      <c r="R304" s="3481"/>
      <c r="S304" s="3481"/>
      <c r="T304" s="3481"/>
      <c r="U304" s="3481"/>
      <c r="V304" s="3481"/>
      <c r="W304" s="3481"/>
      <c r="X304" s="3481"/>
      <c r="Y304" s="3481"/>
      <c r="Z304" s="3481"/>
      <c r="AA304" s="3481"/>
      <c r="AB304" s="3481"/>
      <c r="AC304" s="3481"/>
      <c r="AD304" s="3481"/>
      <c r="AE304" s="3481"/>
      <c r="AF304" s="3481"/>
      <c r="AG304" s="3488"/>
      <c r="AH304" s="1491" t="s">
        <v>850</v>
      </c>
      <c r="AI304" s="1492" t="e">
        <f>+AI303/AI300</f>
        <v>#DIV/0!</v>
      </c>
      <c r="AL304" s="1474">
        <f>+COUNTIF(C302:AG303,"休")</f>
        <v>0</v>
      </c>
    </row>
    <row r="305" spans="2:38" s="1486" customFormat="1">
      <c r="B305" s="3485"/>
      <c r="C305" s="3487"/>
      <c r="D305" s="3482"/>
      <c r="E305" s="3482"/>
      <c r="F305" s="3482"/>
      <c r="G305" s="3482"/>
      <c r="H305" s="3482"/>
      <c r="I305" s="3482"/>
      <c r="J305" s="3482"/>
      <c r="K305" s="3482"/>
      <c r="L305" s="3482"/>
      <c r="M305" s="3482"/>
      <c r="N305" s="3482"/>
      <c r="O305" s="3482"/>
      <c r="P305" s="3482"/>
      <c r="Q305" s="3482"/>
      <c r="R305" s="3482"/>
      <c r="S305" s="3482"/>
      <c r="T305" s="3482"/>
      <c r="U305" s="3482"/>
      <c r="V305" s="3482"/>
      <c r="W305" s="3482"/>
      <c r="X305" s="3482"/>
      <c r="Y305" s="3482"/>
      <c r="Z305" s="3482"/>
      <c r="AA305" s="3482"/>
      <c r="AB305" s="3482"/>
      <c r="AC305" s="3482"/>
      <c r="AD305" s="3482"/>
      <c r="AE305" s="3482"/>
      <c r="AF305" s="3482"/>
      <c r="AG305" s="3489"/>
      <c r="AH305" s="1493" t="s">
        <v>1998</v>
      </c>
      <c r="AI305" s="1494" t="str">
        <f>IF(7&gt;AI300,"対象外",IF(AI303&gt;=AI298,"OK","NG"))</f>
        <v>対象外</v>
      </c>
      <c r="AJ305" s="1489" t="str">
        <f>IF(AI305="対象外","←７日間に満たない期間は達成判定の対象外",IF(AI305="NG","←月単位未達成","←月単位達成"))</f>
        <v>←７日間に満たない期間は達成判定の対象外</v>
      </c>
      <c r="AL305" s="1495" t="str">
        <f>IF(7&gt;AI300,"対象外",IF(AL304&gt;=AI298,"OK","NG"))</f>
        <v>対象外</v>
      </c>
    </row>
    <row r="306" spans="2:38" hidden="1">
      <c r="B306" s="1496" t="s">
        <v>2165</v>
      </c>
      <c r="C306" s="1497" t="e">
        <f t="shared" ref="C306:AG306" si="137">IF(AND(DAY(C298)&gt;=22,DAY(C298)&lt;=28,C299="土"),1,0)</f>
        <v>#VALUE!</v>
      </c>
      <c r="D306" s="1497" t="e">
        <f t="shared" si="137"/>
        <v>#VALUE!</v>
      </c>
      <c r="E306" s="1497" t="e">
        <f t="shared" si="137"/>
        <v>#VALUE!</v>
      </c>
      <c r="F306" s="1497" t="e">
        <f t="shared" si="137"/>
        <v>#VALUE!</v>
      </c>
      <c r="G306" s="1497" t="e">
        <f t="shared" si="137"/>
        <v>#VALUE!</v>
      </c>
      <c r="H306" s="1497" t="e">
        <f t="shared" si="137"/>
        <v>#VALUE!</v>
      </c>
      <c r="I306" s="1497" t="e">
        <f t="shared" si="137"/>
        <v>#VALUE!</v>
      </c>
      <c r="J306" s="1497" t="e">
        <f t="shared" si="137"/>
        <v>#VALUE!</v>
      </c>
      <c r="K306" s="1497" t="e">
        <f t="shared" si="137"/>
        <v>#VALUE!</v>
      </c>
      <c r="L306" s="1497" t="e">
        <f t="shared" si="137"/>
        <v>#VALUE!</v>
      </c>
      <c r="M306" s="1497" t="e">
        <f t="shared" si="137"/>
        <v>#VALUE!</v>
      </c>
      <c r="N306" s="1497" t="e">
        <f t="shared" si="137"/>
        <v>#VALUE!</v>
      </c>
      <c r="O306" s="1497" t="e">
        <f t="shared" si="137"/>
        <v>#VALUE!</v>
      </c>
      <c r="P306" s="1497" t="e">
        <f t="shared" si="137"/>
        <v>#VALUE!</v>
      </c>
      <c r="Q306" s="1497" t="e">
        <f t="shared" si="137"/>
        <v>#VALUE!</v>
      </c>
      <c r="R306" s="1497" t="e">
        <f t="shared" si="137"/>
        <v>#VALUE!</v>
      </c>
      <c r="S306" s="1497" t="e">
        <f t="shared" si="137"/>
        <v>#VALUE!</v>
      </c>
      <c r="T306" s="1497" t="e">
        <f t="shared" si="137"/>
        <v>#VALUE!</v>
      </c>
      <c r="U306" s="1497" t="e">
        <f t="shared" si="137"/>
        <v>#VALUE!</v>
      </c>
      <c r="V306" s="1497" t="e">
        <f t="shared" si="137"/>
        <v>#VALUE!</v>
      </c>
      <c r="W306" s="1497" t="e">
        <f t="shared" si="137"/>
        <v>#VALUE!</v>
      </c>
      <c r="X306" s="1497" t="e">
        <f t="shared" si="137"/>
        <v>#VALUE!</v>
      </c>
      <c r="Y306" s="1497" t="e">
        <f t="shared" si="137"/>
        <v>#VALUE!</v>
      </c>
      <c r="Z306" s="1497" t="e">
        <f t="shared" si="137"/>
        <v>#VALUE!</v>
      </c>
      <c r="AA306" s="1497" t="e">
        <f t="shared" si="137"/>
        <v>#VALUE!</v>
      </c>
      <c r="AB306" s="1497" t="e">
        <f t="shared" si="137"/>
        <v>#VALUE!</v>
      </c>
      <c r="AC306" s="1497" t="e">
        <f t="shared" si="137"/>
        <v>#VALUE!</v>
      </c>
      <c r="AD306" s="1497" t="e">
        <f t="shared" si="137"/>
        <v>#VALUE!</v>
      </c>
      <c r="AE306" s="1497" t="e">
        <f t="shared" si="137"/>
        <v>#VALUE!</v>
      </c>
      <c r="AF306" s="1497" t="e">
        <f t="shared" si="137"/>
        <v>#VALUE!</v>
      </c>
      <c r="AG306" s="1497" t="e">
        <f t="shared" si="137"/>
        <v>#VALUE!</v>
      </c>
      <c r="AH306" s="1498" t="s">
        <v>2026</v>
      </c>
      <c r="AI306" s="1499">
        <f>_xlfn.AGGREGATE(9,6,C306:AG306)</f>
        <v>0</v>
      </c>
      <c r="AJ306" s="1489"/>
    </row>
    <row r="307" spans="2:38" hidden="1">
      <c r="B307" s="1496" t="s">
        <v>2166</v>
      </c>
      <c r="C307" s="1500" t="e">
        <f t="shared" ref="C307:AG307" si="138">IF(AND(DAY(C298)&gt;=22,DAY(C298)&lt;=28,C299="土",OR(C304="休",C304="雨")),1,0)</f>
        <v>#VALUE!</v>
      </c>
      <c r="D307" s="1500" t="e">
        <f t="shared" si="138"/>
        <v>#VALUE!</v>
      </c>
      <c r="E307" s="1500" t="e">
        <f t="shared" si="138"/>
        <v>#VALUE!</v>
      </c>
      <c r="F307" s="1500" t="e">
        <f t="shared" si="138"/>
        <v>#VALUE!</v>
      </c>
      <c r="G307" s="1500" t="e">
        <f t="shared" si="138"/>
        <v>#VALUE!</v>
      </c>
      <c r="H307" s="1500" t="e">
        <f t="shared" si="138"/>
        <v>#VALUE!</v>
      </c>
      <c r="I307" s="1500" t="e">
        <f t="shared" si="138"/>
        <v>#VALUE!</v>
      </c>
      <c r="J307" s="1500" t="e">
        <f t="shared" si="138"/>
        <v>#VALUE!</v>
      </c>
      <c r="K307" s="1500" t="e">
        <f t="shared" si="138"/>
        <v>#VALUE!</v>
      </c>
      <c r="L307" s="1500" t="e">
        <f t="shared" si="138"/>
        <v>#VALUE!</v>
      </c>
      <c r="M307" s="1500" t="e">
        <f t="shared" si="138"/>
        <v>#VALUE!</v>
      </c>
      <c r="N307" s="1500" t="e">
        <f t="shared" si="138"/>
        <v>#VALUE!</v>
      </c>
      <c r="O307" s="1500" t="e">
        <f t="shared" si="138"/>
        <v>#VALUE!</v>
      </c>
      <c r="P307" s="1500" t="e">
        <f t="shared" si="138"/>
        <v>#VALUE!</v>
      </c>
      <c r="Q307" s="1500" t="e">
        <f t="shared" si="138"/>
        <v>#VALUE!</v>
      </c>
      <c r="R307" s="1500" t="e">
        <f t="shared" si="138"/>
        <v>#VALUE!</v>
      </c>
      <c r="S307" s="1500" t="e">
        <f t="shared" si="138"/>
        <v>#VALUE!</v>
      </c>
      <c r="T307" s="1500" t="e">
        <f t="shared" si="138"/>
        <v>#VALUE!</v>
      </c>
      <c r="U307" s="1500" t="e">
        <f t="shared" si="138"/>
        <v>#VALUE!</v>
      </c>
      <c r="V307" s="1500" t="e">
        <f t="shared" si="138"/>
        <v>#VALUE!</v>
      </c>
      <c r="W307" s="1500" t="e">
        <f t="shared" si="138"/>
        <v>#VALUE!</v>
      </c>
      <c r="X307" s="1500" t="e">
        <f t="shared" si="138"/>
        <v>#VALUE!</v>
      </c>
      <c r="Y307" s="1500" t="e">
        <f t="shared" si="138"/>
        <v>#VALUE!</v>
      </c>
      <c r="Z307" s="1500" t="e">
        <f t="shared" si="138"/>
        <v>#VALUE!</v>
      </c>
      <c r="AA307" s="1500" t="e">
        <f t="shared" si="138"/>
        <v>#VALUE!</v>
      </c>
      <c r="AB307" s="1500" t="e">
        <f t="shared" si="138"/>
        <v>#VALUE!</v>
      </c>
      <c r="AC307" s="1500" t="e">
        <f t="shared" si="138"/>
        <v>#VALUE!</v>
      </c>
      <c r="AD307" s="1500" t="e">
        <f t="shared" si="138"/>
        <v>#VALUE!</v>
      </c>
      <c r="AE307" s="1500" t="e">
        <f t="shared" si="138"/>
        <v>#VALUE!</v>
      </c>
      <c r="AF307" s="1500" t="e">
        <f t="shared" si="138"/>
        <v>#VALUE!</v>
      </c>
      <c r="AG307" s="1500" t="e">
        <f t="shared" si="138"/>
        <v>#VALUE!</v>
      </c>
      <c r="AH307" s="1501" t="s">
        <v>2027</v>
      </c>
      <c r="AI307" s="1499">
        <f>_xlfn.AGGREGATE(9,6,C307:AG307)</f>
        <v>0</v>
      </c>
      <c r="AJ307" s="1489"/>
    </row>
    <row r="308" spans="2:38" hidden="1">
      <c r="B308" s="1496" t="s">
        <v>2167</v>
      </c>
      <c r="C308" s="1497" t="e">
        <f>IF(AND(DAY(C298)&gt;=8,DAY(C298)&lt;=14,C299="土"),1,0)</f>
        <v>#VALUE!</v>
      </c>
      <c r="D308" s="1497" t="e">
        <f>IF(AND(DAY(D298)&gt;=8,DAY(D298)&lt;=14,D299="土"),1,0)</f>
        <v>#VALUE!</v>
      </c>
      <c r="E308" s="1497" t="e">
        <f t="shared" ref="E308" si="139">IF(AND(DAY(E298)&gt;=8,DAY(E298)&lt;=14,E299="土"),1,0)</f>
        <v>#VALUE!</v>
      </c>
      <c r="F308" s="1497" t="e">
        <f>IF(AND(DAY(F298)&gt;=8,DAY(F298)&lt;=14,F299="土"),1,0)</f>
        <v>#VALUE!</v>
      </c>
      <c r="G308" s="1497" t="e">
        <f>IF(AND(DAY(G298)&gt;=8,DAY(G298)&lt;=14,G299="土"),1,0)</f>
        <v>#VALUE!</v>
      </c>
      <c r="H308" s="1497" t="e">
        <f t="shared" ref="H308:AG308" si="140">IF(AND(DAY(H298)&gt;=8,DAY(H298)&lt;=14,H299="土"),1,0)</f>
        <v>#VALUE!</v>
      </c>
      <c r="I308" s="1497" t="e">
        <f t="shared" si="140"/>
        <v>#VALUE!</v>
      </c>
      <c r="J308" s="1497" t="e">
        <f t="shared" si="140"/>
        <v>#VALUE!</v>
      </c>
      <c r="K308" s="1497" t="e">
        <f t="shared" si="140"/>
        <v>#VALUE!</v>
      </c>
      <c r="L308" s="1497" t="e">
        <f t="shared" si="140"/>
        <v>#VALUE!</v>
      </c>
      <c r="M308" s="1497" t="e">
        <f t="shared" si="140"/>
        <v>#VALUE!</v>
      </c>
      <c r="N308" s="1497" t="e">
        <f t="shared" si="140"/>
        <v>#VALUE!</v>
      </c>
      <c r="O308" s="1497" t="e">
        <f t="shared" si="140"/>
        <v>#VALUE!</v>
      </c>
      <c r="P308" s="1497" t="e">
        <f t="shared" si="140"/>
        <v>#VALUE!</v>
      </c>
      <c r="Q308" s="1497" t="e">
        <f t="shared" si="140"/>
        <v>#VALUE!</v>
      </c>
      <c r="R308" s="1497" t="e">
        <f t="shared" si="140"/>
        <v>#VALUE!</v>
      </c>
      <c r="S308" s="1497" t="e">
        <f t="shared" si="140"/>
        <v>#VALUE!</v>
      </c>
      <c r="T308" s="1497" t="e">
        <f t="shared" si="140"/>
        <v>#VALUE!</v>
      </c>
      <c r="U308" s="1497" t="e">
        <f t="shared" si="140"/>
        <v>#VALUE!</v>
      </c>
      <c r="V308" s="1497" t="e">
        <f t="shared" si="140"/>
        <v>#VALUE!</v>
      </c>
      <c r="W308" s="1497" t="e">
        <f t="shared" si="140"/>
        <v>#VALUE!</v>
      </c>
      <c r="X308" s="1497" t="e">
        <f t="shared" si="140"/>
        <v>#VALUE!</v>
      </c>
      <c r="Y308" s="1497" t="e">
        <f t="shared" si="140"/>
        <v>#VALUE!</v>
      </c>
      <c r="Z308" s="1497" t="e">
        <f t="shared" si="140"/>
        <v>#VALUE!</v>
      </c>
      <c r="AA308" s="1497" t="e">
        <f t="shared" si="140"/>
        <v>#VALUE!</v>
      </c>
      <c r="AB308" s="1497" t="e">
        <f t="shared" si="140"/>
        <v>#VALUE!</v>
      </c>
      <c r="AC308" s="1497" t="e">
        <f t="shared" si="140"/>
        <v>#VALUE!</v>
      </c>
      <c r="AD308" s="1497" t="e">
        <f t="shared" si="140"/>
        <v>#VALUE!</v>
      </c>
      <c r="AE308" s="1497" t="e">
        <f t="shared" si="140"/>
        <v>#VALUE!</v>
      </c>
      <c r="AF308" s="1497" t="e">
        <f t="shared" si="140"/>
        <v>#VALUE!</v>
      </c>
      <c r="AG308" s="1497" t="e">
        <f t="shared" si="140"/>
        <v>#VALUE!</v>
      </c>
      <c r="AH308" s="1498" t="s">
        <v>2026</v>
      </c>
      <c r="AI308" s="1499">
        <f>_xlfn.AGGREGATE(9,6,C308:AG308)</f>
        <v>0</v>
      </c>
      <c r="AJ308" s="1489"/>
    </row>
    <row r="309" spans="2:38" hidden="1">
      <c r="B309" s="1496" t="s">
        <v>2168</v>
      </c>
      <c r="C309" s="1500" t="e">
        <f>IF(AND(DAY(C298)&gt;=8,DAY(C298)&lt;=14,C299="土",OR(C304="休",C304="雨")),1,0)</f>
        <v>#VALUE!</v>
      </c>
      <c r="D309" s="1500" t="e">
        <f>IF(AND(DAY(D298)&gt;=8,DAY(D298)&lt;=14,D299="土",OR(D304="休",D304="雨")),1,0)</f>
        <v>#VALUE!</v>
      </c>
      <c r="E309" s="1500" t="e">
        <f t="shared" ref="E309" si="141">IF(AND(DAY(E298)&gt;=8,DAY(E298)&lt;=14,E299="土",OR(E304="休",E304="雨")),1,0)</f>
        <v>#VALUE!</v>
      </c>
      <c r="F309" s="1500" t="e">
        <f>IF(AND(DAY(F298)&gt;=8,DAY(F298)&lt;=14,F299="土",OR(F304="休",F304="雨")),1,0)</f>
        <v>#VALUE!</v>
      </c>
      <c r="G309" s="1500" t="e">
        <f>IF(AND(DAY(G298)&gt;=8,DAY(G298)&lt;=14,G299="土",OR(G304="休",G304="雨")),1,0)</f>
        <v>#VALUE!</v>
      </c>
      <c r="H309" s="1500" t="e">
        <f t="shared" ref="H309:AG309" si="142">IF(AND(DAY(H298)&gt;=8,DAY(H298)&lt;=14,H299="土",OR(H304="休",H304="雨")),1,0)</f>
        <v>#VALUE!</v>
      </c>
      <c r="I309" s="1500" t="e">
        <f t="shared" si="142"/>
        <v>#VALUE!</v>
      </c>
      <c r="J309" s="1500" t="e">
        <f t="shared" si="142"/>
        <v>#VALUE!</v>
      </c>
      <c r="K309" s="1500" t="e">
        <f t="shared" si="142"/>
        <v>#VALUE!</v>
      </c>
      <c r="L309" s="1500" t="e">
        <f t="shared" si="142"/>
        <v>#VALUE!</v>
      </c>
      <c r="M309" s="1500" t="e">
        <f t="shared" si="142"/>
        <v>#VALUE!</v>
      </c>
      <c r="N309" s="1500" t="e">
        <f t="shared" si="142"/>
        <v>#VALUE!</v>
      </c>
      <c r="O309" s="1500" t="e">
        <f t="shared" si="142"/>
        <v>#VALUE!</v>
      </c>
      <c r="P309" s="1500" t="e">
        <f t="shared" si="142"/>
        <v>#VALUE!</v>
      </c>
      <c r="Q309" s="1500" t="e">
        <f t="shared" si="142"/>
        <v>#VALUE!</v>
      </c>
      <c r="R309" s="1500" t="e">
        <f t="shared" si="142"/>
        <v>#VALUE!</v>
      </c>
      <c r="S309" s="1500" t="e">
        <f t="shared" si="142"/>
        <v>#VALUE!</v>
      </c>
      <c r="T309" s="1500" t="e">
        <f t="shared" si="142"/>
        <v>#VALUE!</v>
      </c>
      <c r="U309" s="1500" t="e">
        <f t="shared" si="142"/>
        <v>#VALUE!</v>
      </c>
      <c r="V309" s="1500" t="e">
        <f t="shared" si="142"/>
        <v>#VALUE!</v>
      </c>
      <c r="W309" s="1500" t="e">
        <f t="shared" si="142"/>
        <v>#VALUE!</v>
      </c>
      <c r="X309" s="1500" t="e">
        <f t="shared" si="142"/>
        <v>#VALUE!</v>
      </c>
      <c r="Y309" s="1500" t="e">
        <f t="shared" si="142"/>
        <v>#VALUE!</v>
      </c>
      <c r="Z309" s="1500" t="e">
        <f t="shared" si="142"/>
        <v>#VALUE!</v>
      </c>
      <c r="AA309" s="1500" t="e">
        <f t="shared" si="142"/>
        <v>#VALUE!</v>
      </c>
      <c r="AB309" s="1500" t="e">
        <f t="shared" si="142"/>
        <v>#VALUE!</v>
      </c>
      <c r="AC309" s="1500" t="e">
        <f t="shared" si="142"/>
        <v>#VALUE!</v>
      </c>
      <c r="AD309" s="1500" t="e">
        <f t="shared" si="142"/>
        <v>#VALUE!</v>
      </c>
      <c r="AE309" s="1500" t="e">
        <f t="shared" si="142"/>
        <v>#VALUE!</v>
      </c>
      <c r="AF309" s="1500" t="e">
        <f t="shared" si="142"/>
        <v>#VALUE!</v>
      </c>
      <c r="AG309" s="1500" t="e">
        <f t="shared" si="142"/>
        <v>#VALUE!</v>
      </c>
      <c r="AH309" s="1501" t="s">
        <v>2027</v>
      </c>
      <c r="AI309" s="1499">
        <f>_xlfn.AGGREGATE(9,6,C309:AG309)</f>
        <v>0</v>
      </c>
      <c r="AJ309" s="1489"/>
    </row>
    <row r="311" spans="2:38" hidden="1">
      <c r="C311" s="1453" t="e">
        <f>YEAR(C314)</f>
        <v>#VALUE!</v>
      </c>
      <c r="D311" s="1453" t="e">
        <f>MONTH(C314)</f>
        <v>#VALUE!</v>
      </c>
    </row>
    <row r="312" spans="2:38">
      <c r="B312" s="1458" t="s">
        <v>1986</v>
      </c>
      <c r="C312" s="3490" t="e">
        <f>C314</f>
        <v>#VALUE!</v>
      </c>
      <c r="D312" s="3452"/>
      <c r="E312" s="3452"/>
      <c r="F312" s="3452"/>
      <c r="G312" s="3452"/>
      <c r="H312" s="3452"/>
      <c r="I312" s="3452"/>
      <c r="J312" s="3452"/>
      <c r="K312" s="3452"/>
      <c r="L312" s="3452"/>
      <c r="M312" s="3452"/>
      <c r="N312" s="3452"/>
      <c r="O312" s="3452"/>
      <c r="P312" s="3452"/>
      <c r="Q312" s="3452"/>
      <c r="R312" s="3452"/>
      <c r="S312" s="3452"/>
      <c r="T312" s="3452"/>
      <c r="U312" s="3452"/>
      <c r="V312" s="3452"/>
      <c r="W312" s="3452"/>
      <c r="X312" s="3452"/>
      <c r="Y312" s="3452"/>
      <c r="Z312" s="3452"/>
      <c r="AA312" s="3452"/>
      <c r="AB312" s="3452"/>
      <c r="AC312" s="3452"/>
      <c r="AD312" s="3452"/>
      <c r="AE312" s="3452"/>
      <c r="AF312" s="3452"/>
      <c r="AG312" s="3452"/>
      <c r="AH312" s="3452"/>
      <c r="AI312" s="3453"/>
    </row>
    <row r="313" spans="2:38" hidden="1">
      <c r="B313" s="1503"/>
      <c r="C313" s="1482" t="e">
        <f>DATE($C311,$D311,1)</f>
        <v>#VALUE!</v>
      </c>
      <c r="D313" s="1482" t="e">
        <f t="shared" ref="D313:AG313" si="143">C313+1</f>
        <v>#VALUE!</v>
      </c>
      <c r="E313" s="1482" t="e">
        <f t="shared" si="143"/>
        <v>#VALUE!</v>
      </c>
      <c r="F313" s="1482" t="e">
        <f t="shared" si="143"/>
        <v>#VALUE!</v>
      </c>
      <c r="G313" s="1482" t="e">
        <f t="shared" si="143"/>
        <v>#VALUE!</v>
      </c>
      <c r="H313" s="1482" t="e">
        <f t="shared" si="143"/>
        <v>#VALUE!</v>
      </c>
      <c r="I313" s="1482" t="e">
        <f t="shared" si="143"/>
        <v>#VALUE!</v>
      </c>
      <c r="J313" s="1482" t="e">
        <f t="shared" si="143"/>
        <v>#VALUE!</v>
      </c>
      <c r="K313" s="1482" t="e">
        <f t="shared" si="143"/>
        <v>#VALUE!</v>
      </c>
      <c r="L313" s="1482" t="e">
        <f t="shared" si="143"/>
        <v>#VALUE!</v>
      </c>
      <c r="M313" s="1482" t="e">
        <f t="shared" si="143"/>
        <v>#VALUE!</v>
      </c>
      <c r="N313" s="1482" t="e">
        <f t="shared" si="143"/>
        <v>#VALUE!</v>
      </c>
      <c r="O313" s="1482" t="e">
        <f t="shared" si="143"/>
        <v>#VALUE!</v>
      </c>
      <c r="P313" s="1482" t="e">
        <f t="shared" si="143"/>
        <v>#VALUE!</v>
      </c>
      <c r="Q313" s="1482" t="e">
        <f t="shared" si="143"/>
        <v>#VALUE!</v>
      </c>
      <c r="R313" s="1482" t="e">
        <f t="shared" si="143"/>
        <v>#VALUE!</v>
      </c>
      <c r="S313" s="1482" t="e">
        <f t="shared" si="143"/>
        <v>#VALUE!</v>
      </c>
      <c r="T313" s="1482" t="e">
        <f t="shared" si="143"/>
        <v>#VALUE!</v>
      </c>
      <c r="U313" s="1482" t="e">
        <f t="shared" si="143"/>
        <v>#VALUE!</v>
      </c>
      <c r="V313" s="1482" t="e">
        <f t="shared" si="143"/>
        <v>#VALUE!</v>
      </c>
      <c r="W313" s="1482" t="e">
        <f t="shared" si="143"/>
        <v>#VALUE!</v>
      </c>
      <c r="X313" s="1482" t="e">
        <f t="shared" si="143"/>
        <v>#VALUE!</v>
      </c>
      <c r="Y313" s="1482" t="e">
        <f t="shared" si="143"/>
        <v>#VALUE!</v>
      </c>
      <c r="Z313" s="1482" t="e">
        <f t="shared" si="143"/>
        <v>#VALUE!</v>
      </c>
      <c r="AA313" s="1482" t="e">
        <f t="shared" si="143"/>
        <v>#VALUE!</v>
      </c>
      <c r="AB313" s="1482" t="e">
        <f t="shared" si="143"/>
        <v>#VALUE!</v>
      </c>
      <c r="AC313" s="1482" t="e">
        <f t="shared" si="143"/>
        <v>#VALUE!</v>
      </c>
      <c r="AD313" s="1482" t="e">
        <f t="shared" si="143"/>
        <v>#VALUE!</v>
      </c>
      <c r="AE313" s="1482" t="e">
        <f t="shared" si="143"/>
        <v>#VALUE!</v>
      </c>
      <c r="AF313" s="1482" t="e">
        <f t="shared" si="143"/>
        <v>#VALUE!</v>
      </c>
      <c r="AG313" s="1482" t="e">
        <f t="shared" si="143"/>
        <v>#VALUE!</v>
      </c>
      <c r="AH313" s="1504"/>
      <c r="AI313" s="1505"/>
    </row>
    <row r="314" spans="2:38">
      <c r="B314" s="1506" t="s">
        <v>1990</v>
      </c>
      <c r="C314" s="1507" t="e">
        <f>IF(EDATE(C297,1)&gt;$G$5,"",EDATE(C297,1))</f>
        <v>#VALUE!</v>
      </c>
      <c r="D314" s="1482" t="e">
        <f t="shared" ref="D314:AG314" si="144">IF(D313&gt;$G$5,"",IF(C314=EOMONTH(DATE($C311,$D311,1),0),"",IF(C314="","",C314+1)))</f>
        <v>#VALUE!</v>
      </c>
      <c r="E314" s="1482" t="e">
        <f t="shared" si="144"/>
        <v>#VALUE!</v>
      </c>
      <c r="F314" s="1482" t="e">
        <f t="shared" si="144"/>
        <v>#VALUE!</v>
      </c>
      <c r="G314" s="1482" t="e">
        <f t="shared" si="144"/>
        <v>#VALUE!</v>
      </c>
      <c r="H314" s="1482" t="e">
        <f t="shared" si="144"/>
        <v>#VALUE!</v>
      </c>
      <c r="I314" s="1482" t="e">
        <f t="shared" si="144"/>
        <v>#VALUE!</v>
      </c>
      <c r="J314" s="1482" t="e">
        <f t="shared" si="144"/>
        <v>#VALUE!</v>
      </c>
      <c r="K314" s="1482" t="e">
        <f t="shared" si="144"/>
        <v>#VALUE!</v>
      </c>
      <c r="L314" s="1482" t="e">
        <f t="shared" si="144"/>
        <v>#VALUE!</v>
      </c>
      <c r="M314" s="1482" t="e">
        <f t="shared" si="144"/>
        <v>#VALUE!</v>
      </c>
      <c r="N314" s="1482" t="e">
        <f t="shared" si="144"/>
        <v>#VALUE!</v>
      </c>
      <c r="O314" s="1482" t="e">
        <f t="shared" si="144"/>
        <v>#VALUE!</v>
      </c>
      <c r="P314" s="1482" t="e">
        <f t="shared" si="144"/>
        <v>#VALUE!</v>
      </c>
      <c r="Q314" s="1482" t="e">
        <f t="shared" si="144"/>
        <v>#VALUE!</v>
      </c>
      <c r="R314" s="1482" t="e">
        <f t="shared" si="144"/>
        <v>#VALUE!</v>
      </c>
      <c r="S314" s="1482" t="e">
        <f t="shared" si="144"/>
        <v>#VALUE!</v>
      </c>
      <c r="T314" s="1482" t="e">
        <f t="shared" si="144"/>
        <v>#VALUE!</v>
      </c>
      <c r="U314" s="1482" t="e">
        <f t="shared" si="144"/>
        <v>#VALUE!</v>
      </c>
      <c r="V314" s="1482" t="e">
        <f t="shared" si="144"/>
        <v>#VALUE!</v>
      </c>
      <c r="W314" s="1482" t="e">
        <f t="shared" si="144"/>
        <v>#VALUE!</v>
      </c>
      <c r="X314" s="1482" t="e">
        <f t="shared" si="144"/>
        <v>#VALUE!</v>
      </c>
      <c r="Y314" s="1482" t="e">
        <f t="shared" si="144"/>
        <v>#VALUE!</v>
      </c>
      <c r="Z314" s="1482" t="e">
        <f t="shared" si="144"/>
        <v>#VALUE!</v>
      </c>
      <c r="AA314" s="1482" t="e">
        <f t="shared" si="144"/>
        <v>#VALUE!</v>
      </c>
      <c r="AB314" s="1482" t="e">
        <f t="shared" si="144"/>
        <v>#VALUE!</v>
      </c>
      <c r="AC314" s="1482" t="e">
        <f t="shared" si="144"/>
        <v>#VALUE!</v>
      </c>
      <c r="AD314" s="1482" t="e">
        <f t="shared" si="144"/>
        <v>#VALUE!</v>
      </c>
      <c r="AE314" s="1482" t="e">
        <f t="shared" si="144"/>
        <v>#VALUE!</v>
      </c>
      <c r="AF314" s="1482" t="e">
        <f t="shared" si="144"/>
        <v>#VALUE!</v>
      </c>
      <c r="AG314" s="1482" t="e">
        <f t="shared" si="144"/>
        <v>#VALUE!</v>
      </c>
      <c r="AH314" s="1483" t="s">
        <v>2024</v>
      </c>
      <c r="AI314" s="1484">
        <f>+COUNTIFS(C315:AG315,"土",C316:AG316,"")+COUNTIFS(C315:AG315,"日",C316:AG316,"")</f>
        <v>0</v>
      </c>
    </row>
    <row r="315" spans="2:38" s="1486" customFormat="1">
      <c r="B315" s="1508" t="s">
        <v>846</v>
      </c>
      <c r="C315" s="1485" t="str">
        <f>IFERROR(TEXT(WEEKDAY(+C314),"aaa"),"")</f>
        <v/>
      </c>
      <c r="D315" s="1485" t="str">
        <f t="shared" ref="D315:AG315" si="145">IFERROR(TEXT(WEEKDAY(+D314),"aaa"),"")</f>
        <v/>
      </c>
      <c r="E315" s="1485" t="str">
        <f t="shared" si="145"/>
        <v/>
      </c>
      <c r="F315" s="1485" t="str">
        <f t="shared" si="145"/>
        <v/>
      </c>
      <c r="G315" s="1485" t="str">
        <f t="shared" si="145"/>
        <v/>
      </c>
      <c r="H315" s="1485" t="str">
        <f t="shared" si="145"/>
        <v/>
      </c>
      <c r="I315" s="1485" t="str">
        <f t="shared" si="145"/>
        <v/>
      </c>
      <c r="J315" s="1485" t="str">
        <f t="shared" si="145"/>
        <v/>
      </c>
      <c r="K315" s="1485" t="str">
        <f t="shared" si="145"/>
        <v/>
      </c>
      <c r="L315" s="1485" t="str">
        <f t="shared" si="145"/>
        <v/>
      </c>
      <c r="M315" s="1485" t="str">
        <f t="shared" si="145"/>
        <v/>
      </c>
      <c r="N315" s="1485" t="str">
        <f t="shared" si="145"/>
        <v/>
      </c>
      <c r="O315" s="1485" t="str">
        <f t="shared" si="145"/>
        <v/>
      </c>
      <c r="P315" s="1485" t="str">
        <f t="shared" si="145"/>
        <v/>
      </c>
      <c r="Q315" s="1485" t="str">
        <f t="shared" si="145"/>
        <v/>
      </c>
      <c r="R315" s="1485" t="str">
        <f t="shared" si="145"/>
        <v/>
      </c>
      <c r="S315" s="1485" t="str">
        <f t="shared" si="145"/>
        <v/>
      </c>
      <c r="T315" s="1485" t="str">
        <f t="shared" si="145"/>
        <v/>
      </c>
      <c r="U315" s="1485" t="str">
        <f t="shared" si="145"/>
        <v/>
      </c>
      <c r="V315" s="1485" t="str">
        <f t="shared" si="145"/>
        <v/>
      </c>
      <c r="W315" s="1485" t="str">
        <f t="shared" si="145"/>
        <v/>
      </c>
      <c r="X315" s="1485" t="str">
        <f t="shared" si="145"/>
        <v/>
      </c>
      <c r="Y315" s="1485" t="str">
        <f t="shared" si="145"/>
        <v/>
      </c>
      <c r="Z315" s="1485" t="str">
        <f t="shared" si="145"/>
        <v/>
      </c>
      <c r="AA315" s="1485" t="str">
        <f t="shared" si="145"/>
        <v/>
      </c>
      <c r="AB315" s="1485" t="str">
        <f t="shared" si="145"/>
        <v/>
      </c>
      <c r="AC315" s="1485" t="str">
        <f t="shared" si="145"/>
        <v/>
      </c>
      <c r="AD315" s="1485" t="str">
        <f t="shared" si="145"/>
        <v/>
      </c>
      <c r="AE315" s="1485" t="str">
        <f t="shared" si="145"/>
        <v/>
      </c>
      <c r="AF315" s="1485" t="str">
        <f t="shared" si="145"/>
        <v/>
      </c>
      <c r="AG315" s="1485" t="str">
        <f t="shared" si="145"/>
        <v/>
      </c>
      <c r="AH315" s="1483" t="s">
        <v>2025</v>
      </c>
      <c r="AI315" s="1484">
        <f>+COUNTIF(C316:AG316,"夏休")+COUNTIF(C316:AG316,"冬休")+COUNTIF(C316:AG316,"中止")</f>
        <v>0</v>
      </c>
      <c r="AL315" s="1509"/>
    </row>
    <row r="316" spans="2:38" s="1486" customFormat="1" ht="13.5" customHeight="1">
      <c r="B316" s="3454" t="s">
        <v>1994</v>
      </c>
      <c r="C316" s="3456"/>
      <c r="D316" s="3451"/>
      <c r="E316" s="3451"/>
      <c r="F316" s="3451"/>
      <c r="G316" s="3451"/>
      <c r="H316" s="3451"/>
      <c r="I316" s="3451"/>
      <c r="J316" s="3451"/>
      <c r="K316" s="3451"/>
      <c r="L316" s="3451"/>
      <c r="M316" s="3451"/>
      <c r="N316" s="3451"/>
      <c r="O316" s="3451"/>
      <c r="P316" s="3451"/>
      <c r="Q316" s="3451"/>
      <c r="R316" s="3451"/>
      <c r="S316" s="3451"/>
      <c r="T316" s="3451"/>
      <c r="U316" s="3451"/>
      <c r="V316" s="3451"/>
      <c r="W316" s="3451"/>
      <c r="X316" s="3451"/>
      <c r="Y316" s="3451"/>
      <c r="Z316" s="3451"/>
      <c r="AA316" s="3451"/>
      <c r="AB316" s="3451"/>
      <c r="AC316" s="3451"/>
      <c r="AD316" s="3451"/>
      <c r="AE316" s="3451"/>
      <c r="AF316" s="3451"/>
      <c r="AG316" s="3478"/>
      <c r="AH316" s="1487" t="s">
        <v>847</v>
      </c>
      <c r="AI316" s="1488">
        <f>COUNT(C314:AG314)-AI315</f>
        <v>0</v>
      </c>
      <c r="AL316" s="1509"/>
    </row>
    <row r="317" spans="2:38" s="1486" customFormat="1" ht="13.5" customHeight="1">
      <c r="B317" s="3455"/>
      <c r="C317" s="3456"/>
      <c r="D317" s="3451"/>
      <c r="E317" s="3451"/>
      <c r="F317" s="3451"/>
      <c r="G317" s="3451"/>
      <c r="H317" s="3451"/>
      <c r="I317" s="3451"/>
      <c r="J317" s="3451"/>
      <c r="K317" s="3451"/>
      <c r="L317" s="3451"/>
      <c r="M317" s="3451"/>
      <c r="N317" s="3451"/>
      <c r="O317" s="3451"/>
      <c r="P317" s="3451"/>
      <c r="Q317" s="3451"/>
      <c r="R317" s="3451"/>
      <c r="S317" s="3451"/>
      <c r="T317" s="3451"/>
      <c r="U317" s="3451"/>
      <c r="V317" s="3451"/>
      <c r="W317" s="3451"/>
      <c r="X317" s="3451"/>
      <c r="Y317" s="3451"/>
      <c r="Z317" s="3451"/>
      <c r="AA317" s="3451"/>
      <c r="AB317" s="3451"/>
      <c r="AC317" s="3451"/>
      <c r="AD317" s="3451"/>
      <c r="AE317" s="3451"/>
      <c r="AF317" s="3451"/>
      <c r="AG317" s="3478"/>
      <c r="AH317" s="1487" t="s">
        <v>848</v>
      </c>
      <c r="AI317" s="1488">
        <f>+COUNTIF(C318:AG319,"休")</f>
        <v>0</v>
      </c>
      <c r="AJ317" s="1489" t="e">
        <f>IF(AI318&gt;0.285,"",IF(AI317&lt;AI314,"←計画日数が足りません",""))</f>
        <v>#DIV/0!</v>
      </c>
      <c r="AL317" s="1509"/>
    </row>
    <row r="318" spans="2:38" s="1486" customFormat="1" ht="13.5" customHeight="1">
      <c r="B318" s="3479" t="s">
        <v>841</v>
      </c>
      <c r="C318" s="3480"/>
      <c r="D318" s="3477"/>
      <c r="E318" s="3477"/>
      <c r="F318" s="3477"/>
      <c r="G318" s="3477"/>
      <c r="H318" s="3477"/>
      <c r="I318" s="3477"/>
      <c r="J318" s="3477"/>
      <c r="K318" s="3477"/>
      <c r="L318" s="3477"/>
      <c r="M318" s="3477"/>
      <c r="N318" s="3477"/>
      <c r="O318" s="3477"/>
      <c r="P318" s="3477"/>
      <c r="Q318" s="3477"/>
      <c r="R318" s="3477"/>
      <c r="S318" s="3477"/>
      <c r="T318" s="3477"/>
      <c r="U318" s="3477"/>
      <c r="V318" s="3477"/>
      <c r="W318" s="3477"/>
      <c r="X318" s="3477"/>
      <c r="Y318" s="3477"/>
      <c r="Z318" s="3477"/>
      <c r="AA318" s="3477"/>
      <c r="AB318" s="3477"/>
      <c r="AC318" s="3477"/>
      <c r="AD318" s="3477"/>
      <c r="AE318" s="3477"/>
      <c r="AF318" s="3477"/>
      <c r="AG318" s="3483"/>
      <c r="AH318" s="1487" t="s">
        <v>849</v>
      </c>
      <c r="AI318" s="1490" t="e">
        <f>+AI317/AI316</f>
        <v>#DIV/0!</v>
      </c>
      <c r="AL318" s="1509"/>
    </row>
    <row r="319" spans="2:38" s="1486" customFormat="1">
      <c r="B319" s="3479"/>
      <c r="C319" s="3480"/>
      <c r="D319" s="3477"/>
      <c r="E319" s="3477"/>
      <c r="F319" s="3477"/>
      <c r="G319" s="3477"/>
      <c r="H319" s="3477"/>
      <c r="I319" s="3477"/>
      <c r="J319" s="3477"/>
      <c r="K319" s="3477"/>
      <c r="L319" s="3477"/>
      <c r="M319" s="3477"/>
      <c r="N319" s="3477"/>
      <c r="O319" s="3477"/>
      <c r="P319" s="3477"/>
      <c r="Q319" s="3477"/>
      <c r="R319" s="3477"/>
      <c r="S319" s="3477"/>
      <c r="T319" s="3477"/>
      <c r="U319" s="3477"/>
      <c r="V319" s="3477"/>
      <c r="W319" s="3477"/>
      <c r="X319" s="3477"/>
      <c r="Y319" s="3477"/>
      <c r="Z319" s="3477"/>
      <c r="AA319" s="3477"/>
      <c r="AB319" s="3477"/>
      <c r="AC319" s="3477"/>
      <c r="AD319" s="3477"/>
      <c r="AE319" s="3477"/>
      <c r="AF319" s="3477"/>
      <c r="AG319" s="3483"/>
      <c r="AH319" s="1487" t="s">
        <v>838</v>
      </c>
      <c r="AI319" s="1488">
        <f>+COUNTA(C320:AG321)</f>
        <v>0</v>
      </c>
      <c r="AL319" s="1509"/>
    </row>
    <row r="320" spans="2:38" s="1486" customFormat="1">
      <c r="B320" s="3484" t="s">
        <v>843</v>
      </c>
      <c r="C320" s="3486"/>
      <c r="D320" s="3481"/>
      <c r="E320" s="3481"/>
      <c r="F320" s="3481"/>
      <c r="G320" s="3481"/>
      <c r="H320" s="3481"/>
      <c r="I320" s="3481"/>
      <c r="J320" s="3481"/>
      <c r="K320" s="3481"/>
      <c r="L320" s="3481"/>
      <c r="M320" s="3481"/>
      <c r="N320" s="3481"/>
      <c r="O320" s="3481"/>
      <c r="P320" s="3481"/>
      <c r="Q320" s="3481"/>
      <c r="R320" s="3481"/>
      <c r="S320" s="3481"/>
      <c r="T320" s="3481"/>
      <c r="U320" s="3481"/>
      <c r="V320" s="3481"/>
      <c r="W320" s="3481"/>
      <c r="X320" s="3481"/>
      <c r="Y320" s="3481"/>
      <c r="Z320" s="3481"/>
      <c r="AA320" s="3481"/>
      <c r="AB320" s="3481"/>
      <c r="AC320" s="3481"/>
      <c r="AD320" s="3481"/>
      <c r="AE320" s="3481"/>
      <c r="AF320" s="3481"/>
      <c r="AG320" s="3488"/>
      <c r="AH320" s="1491" t="s">
        <v>850</v>
      </c>
      <c r="AI320" s="1492" t="e">
        <f>+AI319/AI316</f>
        <v>#DIV/0!</v>
      </c>
      <c r="AL320" s="1474">
        <f>+COUNTIF(C318:AG319,"休")</f>
        <v>0</v>
      </c>
    </row>
    <row r="321" spans="2:38" s="1486" customFormat="1">
      <c r="B321" s="3485"/>
      <c r="C321" s="3487"/>
      <c r="D321" s="3482"/>
      <c r="E321" s="3482"/>
      <c r="F321" s="3482"/>
      <c r="G321" s="3482"/>
      <c r="H321" s="3482"/>
      <c r="I321" s="3482"/>
      <c r="J321" s="3482"/>
      <c r="K321" s="3482"/>
      <c r="L321" s="3482"/>
      <c r="M321" s="3482"/>
      <c r="N321" s="3482"/>
      <c r="O321" s="3482"/>
      <c r="P321" s="3482"/>
      <c r="Q321" s="3482"/>
      <c r="R321" s="3482"/>
      <c r="S321" s="3482"/>
      <c r="T321" s="3482"/>
      <c r="U321" s="3482"/>
      <c r="V321" s="3482"/>
      <c r="W321" s="3482"/>
      <c r="X321" s="3482"/>
      <c r="Y321" s="3482"/>
      <c r="Z321" s="3482"/>
      <c r="AA321" s="3482"/>
      <c r="AB321" s="3482"/>
      <c r="AC321" s="3482"/>
      <c r="AD321" s="3482"/>
      <c r="AE321" s="3482"/>
      <c r="AF321" s="3482"/>
      <c r="AG321" s="3489"/>
      <c r="AH321" s="1493" t="s">
        <v>1998</v>
      </c>
      <c r="AI321" s="1494" t="str">
        <f>IF(7&gt;AI316,"対象外",IF(AI319&gt;=AI314,"OK","NG"))</f>
        <v>対象外</v>
      </c>
      <c r="AJ321" s="1489" t="str">
        <f>IF(AI321="対象外","←７日間に満たない期間は達成判定の対象外",IF(AI321="NG","←月単位未達成","←月単位達成"))</f>
        <v>←７日間に満たない期間は達成判定の対象外</v>
      </c>
      <c r="AL321" s="1495" t="str">
        <f>IF(7&gt;AI316,"対象外",IF(AL320&gt;=AI314,"OK","NG"))</f>
        <v>対象外</v>
      </c>
    </row>
    <row r="322" spans="2:38" hidden="1">
      <c r="B322" s="1496" t="s">
        <v>2165</v>
      </c>
      <c r="C322" s="1497" t="e">
        <f t="shared" ref="C322:AG322" si="146">IF(AND(DAY(C314)&gt;=22,DAY(C314)&lt;=28,C315="土"),1,0)</f>
        <v>#VALUE!</v>
      </c>
      <c r="D322" s="1497" t="e">
        <f t="shared" si="146"/>
        <v>#VALUE!</v>
      </c>
      <c r="E322" s="1497" t="e">
        <f t="shared" si="146"/>
        <v>#VALUE!</v>
      </c>
      <c r="F322" s="1497" t="e">
        <f t="shared" si="146"/>
        <v>#VALUE!</v>
      </c>
      <c r="G322" s="1497" t="e">
        <f t="shared" si="146"/>
        <v>#VALUE!</v>
      </c>
      <c r="H322" s="1497" t="e">
        <f t="shared" si="146"/>
        <v>#VALUE!</v>
      </c>
      <c r="I322" s="1497" t="e">
        <f t="shared" si="146"/>
        <v>#VALUE!</v>
      </c>
      <c r="J322" s="1497" t="e">
        <f t="shared" si="146"/>
        <v>#VALUE!</v>
      </c>
      <c r="K322" s="1497" t="e">
        <f t="shared" si="146"/>
        <v>#VALUE!</v>
      </c>
      <c r="L322" s="1497" t="e">
        <f t="shared" si="146"/>
        <v>#VALUE!</v>
      </c>
      <c r="M322" s="1497" t="e">
        <f t="shared" si="146"/>
        <v>#VALUE!</v>
      </c>
      <c r="N322" s="1497" t="e">
        <f t="shared" si="146"/>
        <v>#VALUE!</v>
      </c>
      <c r="O322" s="1497" t="e">
        <f t="shared" si="146"/>
        <v>#VALUE!</v>
      </c>
      <c r="P322" s="1497" t="e">
        <f t="shared" si="146"/>
        <v>#VALUE!</v>
      </c>
      <c r="Q322" s="1497" t="e">
        <f t="shared" si="146"/>
        <v>#VALUE!</v>
      </c>
      <c r="R322" s="1497" t="e">
        <f t="shared" si="146"/>
        <v>#VALUE!</v>
      </c>
      <c r="S322" s="1497" t="e">
        <f t="shared" si="146"/>
        <v>#VALUE!</v>
      </c>
      <c r="T322" s="1497" t="e">
        <f t="shared" si="146"/>
        <v>#VALUE!</v>
      </c>
      <c r="U322" s="1497" t="e">
        <f t="shared" si="146"/>
        <v>#VALUE!</v>
      </c>
      <c r="V322" s="1497" t="e">
        <f t="shared" si="146"/>
        <v>#VALUE!</v>
      </c>
      <c r="W322" s="1497" t="e">
        <f t="shared" si="146"/>
        <v>#VALUE!</v>
      </c>
      <c r="X322" s="1497" t="e">
        <f t="shared" si="146"/>
        <v>#VALUE!</v>
      </c>
      <c r="Y322" s="1497" t="e">
        <f t="shared" si="146"/>
        <v>#VALUE!</v>
      </c>
      <c r="Z322" s="1497" t="e">
        <f t="shared" si="146"/>
        <v>#VALUE!</v>
      </c>
      <c r="AA322" s="1497" t="e">
        <f t="shared" si="146"/>
        <v>#VALUE!</v>
      </c>
      <c r="AB322" s="1497" t="e">
        <f t="shared" si="146"/>
        <v>#VALUE!</v>
      </c>
      <c r="AC322" s="1497" t="e">
        <f t="shared" si="146"/>
        <v>#VALUE!</v>
      </c>
      <c r="AD322" s="1497" t="e">
        <f t="shared" si="146"/>
        <v>#VALUE!</v>
      </c>
      <c r="AE322" s="1497" t="e">
        <f t="shared" si="146"/>
        <v>#VALUE!</v>
      </c>
      <c r="AF322" s="1497" t="e">
        <f t="shared" si="146"/>
        <v>#VALUE!</v>
      </c>
      <c r="AG322" s="1497" t="e">
        <f t="shared" si="146"/>
        <v>#VALUE!</v>
      </c>
      <c r="AH322" s="1498" t="s">
        <v>2026</v>
      </c>
      <c r="AI322" s="1499">
        <f>_xlfn.AGGREGATE(9,6,C322:AG322)</f>
        <v>0</v>
      </c>
      <c r="AJ322" s="1489"/>
    </row>
    <row r="323" spans="2:38" hidden="1">
      <c r="B323" s="1496" t="s">
        <v>2166</v>
      </c>
      <c r="C323" s="1500" t="e">
        <f t="shared" ref="C323:AG323" si="147">IF(AND(DAY(C314)&gt;=22,DAY(C314)&lt;=28,C315="土",OR(C320="休",C320="雨")),1,0)</f>
        <v>#VALUE!</v>
      </c>
      <c r="D323" s="1500" t="e">
        <f t="shared" si="147"/>
        <v>#VALUE!</v>
      </c>
      <c r="E323" s="1500" t="e">
        <f t="shared" si="147"/>
        <v>#VALUE!</v>
      </c>
      <c r="F323" s="1500" t="e">
        <f t="shared" si="147"/>
        <v>#VALUE!</v>
      </c>
      <c r="G323" s="1500" t="e">
        <f t="shared" si="147"/>
        <v>#VALUE!</v>
      </c>
      <c r="H323" s="1500" t="e">
        <f t="shared" si="147"/>
        <v>#VALUE!</v>
      </c>
      <c r="I323" s="1500" t="e">
        <f t="shared" si="147"/>
        <v>#VALUE!</v>
      </c>
      <c r="J323" s="1500" t="e">
        <f t="shared" si="147"/>
        <v>#VALUE!</v>
      </c>
      <c r="K323" s="1500" t="e">
        <f t="shared" si="147"/>
        <v>#VALUE!</v>
      </c>
      <c r="L323" s="1500" t="e">
        <f t="shared" si="147"/>
        <v>#VALUE!</v>
      </c>
      <c r="M323" s="1500" t="e">
        <f t="shared" si="147"/>
        <v>#VALUE!</v>
      </c>
      <c r="N323" s="1500" t="e">
        <f t="shared" si="147"/>
        <v>#VALUE!</v>
      </c>
      <c r="O323" s="1500" t="e">
        <f t="shared" si="147"/>
        <v>#VALUE!</v>
      </c>
      <c r="P323" s="1500" t="e">
        <f t="shared" si="147"/>
        <v>#VALUE!</v>
      </c>
      <c r="Q323" s="1500" t="e">
        <f t="shared" si="147"/>
        <v>#VALUE!</v>
      </c>
      <c r="R323" s="1500" t="e">
        <f t="shared" si="147"/>
        <v>#VALUE!</v>
      </c>
      <c r="S323" s="1500" t="e">
        <f t="shared" si="147"/>
        <v>#VALUE!</v>
      </c>
      <c r="T323" s="1500" t="e">
        <f t="shared" si="147"/>
        <v>#VALUE!</v>
      </c>
      <c r="U323" s="1500" t="e">
        <f t="shared" si="147"/>
        <v>#VALUE!</v>
      </c>
      <c r="V323" s="1500" t="e">
        <f t="shared" si="147"/>
        <v>#VALUE!</v>
      </c>
      <c r="W323" s="1500" t="e">
        <f t="shared" si="147"/>
        <v>#VALUE!</v>
      </c>
      <c r="X323" s="1500" t="e">
        <f t="shared" si="147"/>
        <v>#VALUE!</v>
      </c>
      <c r="Y323" s="1500" t="e">
        <f t="shared" si="147"/>
        <v>#VALUE!</v>
      </c>
      <c r="Z323" s="1500" t="e">
        <f t="shared" si="147"/>
        <v>#VALUE!</v>
      </c>
      <c r="AA323" s="1500" t="e">
        <f t="shared" si="147"/>
        <v>#VALUE!</v>
      </c>
      <c r="AB323" s="1500" t="e">
        <f t="shared" si="147"/>
        <v>#VALUE!</v>
      </c>
      <c r="AC323" s="1500" t="e">
        <f t="shared" si="147"/>
        <v>#VALUE!</v>
      </c>
      <c r="AD323" s="1500" t="e">
        <f t="shared" si="147"/>
        <v>#VALUE!</v>
      </c>
      <c r="AE323" s="1500" t="e">
        <f t="shared" si="147"/>
        <v>#VALUE!</v>
      </c>
      <c r="AF323" s="1500" t="e">
        <f t="shared" si="147"/>
        <v>#VALUE!</v>
      </c>
      <c r="AG323" s="1500" t="e">
        <f t="shared" si="147"/>
        <v>#VALUE!</v>
      </c>
      <c r="AH323" s="1501" t="s">
        <v>2027</v>
      </c>
      <c r="AI323" s="1499">
        <f>_xlfn.AGGREGATE(9,6,C323:AG323)</f>
        <v>0</v>
      </c>
      <c r="AJ323" s="1489"/>
    </row>
    <row r="324" spans="2:38" hidden="1">
      <c r="B324" s="1496" t="s">
        <v>2167</v>
      </c>
      <c r="C324" s="1497" t="e">
        <f>IF(AND(DAY(C314)&gt;=8,DAY(C314)&lt;=14,C315="土"),1,0)</f>
        <v>#VALUE!</v>
      </c>
      <c r="D324" s="1497" t="e">
        <f>IF(AND(DAY(D314)&gt;=8,DAY(D314)&lt;=14,D315="土"),1,0)</f>
        <v>#VALUE!</v>
      </c>
      <c r="E324" s="1497" t="e">
        <f t="shared" ref="E324" si="148">IF(AND(DAY(E314)&gt;=8,DAY(E314)&lt;=14,E315="土"),1,0)</f>
        <v>#VALUE!</v>
      </c>
      <c r="F324" s="1497" t="e">
        <f>IF(AND(DAY(F314)&gt;=8,DAY(F314)&lt;=14,F315="土"),1,0)</f>
        <v>#VALUE!</v>
      </c>
      <c r="G324" s="1497" t="e">
        <f>IF(AND(DAY(G314)&gt;=8,DAY(G314)&lt;=14,G315="土"),1,0)</f>
        <v>#VALUE!</v>
      </c>
      <c r="H324" s="1497" t="e">
        <f t="shared" ref="H324:AG324" si="149">IF(AND(DAY(H314)&gt;=8,DAY(H314)&lt;=14,H315="土"),1,0)</f>
        <v>#VALUE!</v>
      </c>
      <c r="I324" s="1497" t="e">
        <f t="shared" si="149"/>
        <v>#VALUE!</v>
      </c>
      <c r="J324" s="1497" t="e">
        <f t="shared" si="149"/>
        <v>#VALUE!</v>
      </c>
      <c r="K324" s="1497" t="e">
        <f t="shared" si="149"/>
        <v>#VALUE!</v>
      </c>
      <c r="L324" s="1497" t="e">
        <f t="shared" si="149"/>
        <v>#VALUE!</v>
      </c>
      <c r="M324" s="1497" t="e">
        <f t="shared" si="149"/>
        <v>#VALUE!</v>
      </c>
      <c r="N324" s="1497" t="e">
        <f t="shared" si="149"/>
        <v>#VALUE!</v>
      </c>
      <c r="O324" s="1497" t="e">
        <f t="shared" si="149"/>
        <v>#VALUE!</v>
      </c>
      <c r="P324" s="1497" t="e">
        <f t="shared" si="149"/>
        <v>#VALUE!</v>
      </c>
      <c r="Q324" s="1497" t="e">
        <f t="shared" si="149"/>
        <v>#VALUE!</v>
      </c>
      <c r="R324" s="1497" t="e">
        <f t="shared" si="149"/>
        <v>#VALUE!</v>
      </c>
      <c r="S324" s="1497" t="e">
        <f t="shared" si="149"/>
        <v>#VALUE!</v>
      </c>
      <c r="T324" s="1497" t="e">
        <f t="shared" si="149"/>
        <v>#VALUE!</v>
      </c>
      <c r="U324" s="1497" t="e">
        <f t="shared" si="149"/>
        <v>#VALUE!</v>
      </c>
      <c r="V324" s="1497" t="e">
        <f t="shared" si="149"/>
        <v>#VALUE!</v>
      </c>
      <c r="W324" s="1497" t="e">
        <f t="shared" si="149"/>
        <v>#VALUE!</v>
      </c>
      <c r="X324" s="1497" t="e">
        <f t="shared" si="149"/>
        <v>#VALUE!</v>
      </c>
      <c r="Y324" s="1497" t="e">
        <f t="shared" si="149"/>
        <v>#VALUE!</v>
      </c>
      <c r="Z324" s="1497" t="e">
        <f t="shared" si="149"/>
        <v>#VALUE!</v>
      </c>
      <c r="AA324" s="1497" t="e">
        <f t="shared" si="149"/>
        <v>#VALUE!</v>
      </c>
      <c r="AB324" s="1497" t="e">
        <f t="shared" si="149"/>
        <v>#VALUE!</v>
      </c>
      <c r="AC324" s="1497" t="e">
        <f t="shared" si="149"/>
        <v>#VALUE!</v>
      </c>
      <c r="AD324" s="1497" t="e">
        <f t="shared" si="149"/>
        <v>#VALUE!</v>
      </c>
      <c r="AE324" s="1497" t="e">
        <f t="shared" si="149"/>
        <v>#VALUE!</v>
      </c>
      <c r="AF324" s="1497" t="e">
        <f t="shared" si="149"/>
        <v>#VALUE!</v>
      </c>
      <c r="AG324" s="1497" t="e">
        <f t="shared" si="149"/>
        <v>#VALUE!</v>
      </c>
      <c r="AH324" s="1498" t="s">
        <v>2026</v>
      </c>
      <c r="AI324" s="1499">
        <f>_xlfn.AGGREGATE(9,6,C324:AG324)</f>
        <v>0</v>
      </c>
      <c r="AJ324" s="1489"/>
    </row>
    <row r="325" spans="2:38" hidden="1">
      <c r="B325" s="1496" t="s">
        <v>2168</v>
      </c>
      <c r="C325" s="1500" t="e">
        <f>IF(AND(DAY(C314)&gt;=8,DAY(C314)&lt;=14,C315="土",OR(C320="休",C320="雨")),1,0)</f>
        <v>#VALUE!</v>
      </c>
      <c r="D325" s="1500" t="e">
        <f>IF(AND(DAY(D314)&gt;=8,DAY(D314)&lt;=14,D315="土",OR(D320="休",D320="雨")),1,0)</f>
        <v>#VALUE!</v>
      </c>
      <c r="E325" s="1500" t="e">
        <f t="shared" ref="E325" si="150">IF(AND(DAY(E314)&gt;=8,DAY(E314)&lt;=14,E315="土",OR(E320="休",E320="雨")),1,0)</f>
        <v>#VALUE!</v>
      </c>
      <c r="F325" s="1500" t="e">
        <f>IF(AND(DAY(F314)&gt;=8,DAY(F314)&lt;=14,F315="土",OR(F320="休",F320="雨")),1,0)</f>
        <v>#VALUE!</v>
      </c>
      <c r="G325" s="1500" t="e">
        <f>IF(AND(DAY(G314)&gt;=8,DAY(G314)&lt;=14,G315="土",OR(G320="休",G320="雨")),1,0)</f>
        <v>#VALUE!</v>
      </c>
      <c r="H325" s="1500" t="e">
        <f t="shared" ref="H325:AG325" si="151">IF(AND(DAY(H314)&gt;=8,DAY(H314)&lt;=14,H315="土",OR(H320="休",H320="雨")),1,0)</f>
        <v>#VALUE!</v>
      </c>
      <c r="I325" s="1500" t="e">
        <f t="shared" si="151"/>
        <v>#VALUE!</v>
      </c>
      <c r="J325" s="1500" t="e">
        <f t="shared" si="151"/>
        <v>#VALUE!</v>
      </c>
      <c r="K325" s="1500" t="e">
        <f t="shared" si="151"/>
        <v>#VALUE!</v>
      </c>
      <c r="L325" s="1500" t="e">
        <f t="shared" si="151"/>
        <v>#VALUE!</v>
      </c>
      <c r="M325" s="1500" t="e">
        <f t="shared" si="151"/>
        <v>#VALUE!</v>
      </c>
      <c r="N325" s="1500" t="e">
        <f t="shared" si="151"/>
        <v>#VALUE!</v>
      </c>
      <c r="O325" s="1500" t="e">
        <f t="shared" si="151"/>
        <v>#VALUE!</v>
      </c>
      <c r="P325" s="1500" t="e">
        <f t="shared" si="151"/>
        <v>#VALUE!</v>
      </c>
      <c r="Q325" s="1500" t="e">
        <f t="shared" si="151"/>
        <v>#VALUE!</v>
      </c>
      <c r="R325" s="1500" t="e">
        <f t="shared" si="151"/>
        <v>#VALUE!</v>
      </c>
      <c r="S325" s="1500" t="e">
        <f t="shared" si="151"/>
        <v>#VALUE!</v>
      </c>
      <c r="T325" s="1500" t="e">
        <f t="shared" si="151"/>
        <v>#VALUE!</v>
      </c>
      <c r="U325" s="1500" t="e">
        <f t="shared" si="151"/>
        <v>#VALUE!</v>
      </c>
      <c r="V325" s="1500" t="e">
        <f t="shared" si="151"/>
        <v>#VALUE!</v>
      </c>
      <c r="W325" s="1500" t="e">
        <f t="shared" si="151"/>
        <v>#VALUE!</v>
      </c>
      <c r="X325" s="1500" t="e">
        <f t="shared" si="151"/>
        <v>#VALUE!</v>
      </c>
      <c r="Y325" s="1500" t="e">
        <f t="shared" si="151"/>
        <v>#VALUE!</v>
      </c>
      <c r="Z325" s="1500" t="e">
        <f t="shared" si="151"/>
        <v>#VALUE!</v>
      </c>
      <c r="AA325" s="1500" t="e">
        <f t="shared" si="151"/>
        <v>#VALUE!</v>
      </c>
      <c r="AB325" s="1500" t="e">
        <f t="shared" si="151"/>
        <v>#VALUE!</v>
      </c>
      <c r="AC325" s="1500" t="e">
        <f t="shared" si="151"/>
        <v>#VALUE!</v>
      </c>
      <c r="AD325" s="1500" t="e">
        <f t="shared" si="151"/>
        <v>#VALUE!</v>
      </c>
      <c r="AE325" s="1500" t="e">
        <f t="shared" si="151"/>
        <v>#VALUE!</v>
      </c>
      <c r="AF325" s="1500" t="e">
        <f t="shared" si="151"/>
        <v>#VALUE!</v>
      </c>
      <c r="AG325" s="1500" t="e">
        <f t="shared" si="151"/>
        <v>#VALUE!</v>
      </c>
      <c r="AH325" s="1501" t="s">
        <v>2027</v>
      </c>
      <c r="AI325" s="1499">
        <f>_xlfn.AGGREGATE(9,6,C325:AG325)</f>
        <v>0</v>
      </c>
      <c r="AJ325" s="1489"/>
    </row>
    <row r="327" spans="2:38" hidden="1">
      <c r="C327" s="1453" t="e">
        <f>YEAR(C330)</f>
        <v>#VALUE!</v>
      </c>
      <c r="D327" s="1453" t="e">
        <f>MONTH(C330)</f>
        <v>#VALUE!</v>
      </c>
    </row>
    <row r="328" spans="2:38">
      <c r="B328" s="1458" t="s">
        <v>1986</v>
      </c>
      <c r="C328" s="3490" t="e">
        <f>C330</f>
        <v>#VALUE!</v>
      </c>
      <c r="D328" s="3452"/>
      <c r="E328" s="3452"/>
      <c r="F328" s="3452"/>
      <c r="G328" s="3452"/>
      <c r="H328" s="3452"/>
      <c r="I328" s="3452"/>
      <c r="J328" s="3452"/>
      <c r="K328" s="3452"/>
      <c r="L328" s="3452"/>
      <c r="M328" s="3452"/>
      <c r="N328" s="3452"/>
      <c r="O328" s="3452"/>
      <c r="P328" s="3452"/>
      <c r="Q328" s="3452"/>
      <c r="R328" s="3452"/>
      <c r="S328" s="3452"/>
      <c r="T328" s="3452"/>
      <c r="U328" s="3452"/>
      <c r="V328" s="3452"/>
      <c r="W328" s="3452"/>
      <c r="X328" s="3452"/>
      <c r="Y328" s="3452"/>
      <c r="Z328" s="3452"/>
      <c r="AA328" s="3452"/>
      <c r="AB328" s="3452"/>
      <c r="AC328" s="3452"/>
      <c r="AD328" s="3452"/>
      <c r="AE328" s="3452"/>
      <c r="AF328" s="3452"/>
      <c r="AG328" s="3452"/>
      <c r="AH328" s="3452"/>
      <c r="AI328" s="3453"/>
    </row>
    <row r="329" spans="2:38" hidden="1">
      <c r="B329" s="1503"/>
      <c r="C329" s="1482" t="e">
        <f>DATE($C327,$D327,1)</f>
        <v>#VALUE!</v>
      </c>
      <c r="D329" s="1482" t="e">
        <f t="shared" ref="D329:AG329" si="152">C329+1</f>
        <v>#VALUE!</v>
      </c>
      <c r="E329" s="1482" t="e">
        <f t="shared" si="152"/>
        <v>#VALUE!</v>
      </c>
      <c r="F329" s="1482" t="e">
        <f t="shared" si="152"/>
        <v>#VALUE!</v>
      </c>
      <c r="G329" s="1482" t="e">
        <f t="shared" si="152"/>
        <v>#VALUE!</v>
      </c>
      <c r="H329" s="1482" t="e">
        <f t="shared" si="152"/>
        <v>#VALUE!</v>
      </c>
      <c r="I329" s="1482" t="e">
        <f t="shared" si="152"/>
        <v>#VALUE!</v>
      </c>
      <c r="J329" s="1482" t="e">
        <f t="shared" si="152"/>
        <v>#VALUE!</v>
      </c>
      <c r="K329" s="1482" t="e">
        <f t="shared" si="152"/>
        <v>#VALUE!</v>
      </c>
      <c r="L329" s="1482" t="e">
        <f t="shared" si="152"/>
        <v>#VALUE!</v>
      </c>
      <c r="M329" s="1482" t="e">
        <f t="shared" si="152"/>
        <v>#VALUE!</v>
      </c>
      <c r="N329" s="1482" t="e">
        <f t="shared" si="152"/>
        <v>#VALUE!</v>
      </c>
      <c r="O329" s="1482" t="e">
        <f t="shared" si="152"/>
        <v>#VALUE!</v>
      </c>
      <c r="P329" s="1482" t="e">
        <f t="shared" si="152"/>
        <v>#VALUE!</v>
      </c>
      <c r="Q329" s="1482" t="e">
        <f t="shared" si="152"/>
        <v>#VALUE!</v>
      </c>
      <c r="R329" s="1482" t="e">
        <f t="shared" si="152"/>
        <v>#VALUE!</v>
      </c>
      <c r="S329" s="1482" t="e">
        <f t="shared" si="152"/>
        <v>#VALUE!</v>
      </c>
      <c r="T329" s="1482" t="e">
        <f t="shared" si="152"/>
        <v>#VALUE!</v>
      </c>
      <c r="U329" s="1482" t="e">
        <f t="shared" si="152"/>
        <v>#VALUE!</v>
      </c>
      <c r="V329" s="1482" t="e">
        <f t="shared" si="152"/>
        <v>#VALUE!</v>
      </c>
      <c r="W329" s="1482" t="e">
        <f t="shared" si="152"/>
        <v>#VALUE!</v>
      </c>
      <c r="X329" s="1482" t="e">
        <f t="shared" si="152"/>
        <v>#VALUE!</v>
      </c>
      <c r="Y329" s="1482" t="e">
        <f t="shared" si="152"/>
        <v>#VALUE!</v>
      </c>
      <c r="Z329" s="1482" t="e">
        <f t="shared" si="152"/>
        <v>#VALUE!</v>
      </c>
      <c r="AA329" s="1482" t="e">
        <f t="shared" si="152"/>
        <v>#VALUE!</v>
      </c>
      <c r="AB329" s="1482" t="e">
        <f t="shared" si="152"/>
        <v>#VALUE!</v>
      </c>
      <c r="AC329" s="1482" t="e">
        <f t="shared" si="152"/>
        <v>#VALUE!</v>
      </c>
      <c r="AD329" s="1482" t="e">
        <f t="shared" si="152"/>
        <v>#VALUE!</v>
      </c>
      <c r="AE329" s="1482" t="e">
        <f t="shared" si="152"/>
        <v>#VALUE!</v>
      </c>
      <c r="AF329" s="1482" t="e">
        <f t="shared" si="152"/>
        <v>#VALUE!</v>
      </c>
      <c r="AG329" s="1482" t="e">
        <f t="shared" si="152"/>
        <v>#VALUE!</v>
      </c>
      <c r="AH329" s="1504"/>
      <c r="AI329" s="1505"/>
    </row>
    <row r="330" spans="2:38">
      <c r="B330" s="1506" t="s">
        <v>1990</v>
      </c>
      <c r="C330" s="1507" t="e">
        <f>IF(EDATE(C313,1)&gt;$G$5,"",EDATE(C313,1))</f>
        <v>#VALUE!</v>
      </c>
      <c r="D330" s="1482" t="e">
        <f t="shared" ref="D330:AG330" si="153">IF(D329&gt;$G$5,"",IF(C330=EOMONTH(DATE($C327,$D327,1),0),"",IF(C330="","",C330+1)))</f>
        <v>#VALUE!</v>
      </c>
      <c r="E330" s="1482" t="e">
        <f t="shared" si="153"/>
        <v>#VALUE!</v>
      </c>
      <c r="F330" s="1482" t="e">
        <f t="shared" si="153"/>
        <v>#VALUE!</v>
      </c>
      <c r="G330" s="1482" t="e">
        <f t="shared" si="153"/>
        <v>#VALUE!</v>
      </c>
      <c r="H330" s="1482" t="e">
        <f t="shared" si="153"/>
        <v>#VALUE!</v>
      </c>
      <c r="I330" s="1482" t="e">
        <f t="shared" si="153"/>
        <v>#VALUE!</v>
      </c>
      <c r="J330" s="1482" t="e">
        <f t="shared" si="153"/>
        <v>#VALUE!</v>
      </c>
      <c r="K330" s="1482" t="e">
        <f t="shared" si="153"/>
        <v>#VALUE!</v>
      </c>
      <c r="L330" s="1482" t="e">
        <f t="shared" si="153"/>
        <v>#VALUE!</v>
      </c>
      <c r="M330" s="1482" t="e">
        <f t="shared" si="153"/>
        <v>#VALUE!</v>
      </c>
      <c r="N330" s="1482" t="e">
        <f t="shared" si="153"/>
        <v>#VALUE!</v>
      </c>
      <c r="O330" s="1482" t="e">
        <f t="shared" si="153"/>
        <v>#VALUE!</v>
      </c>
      <c r="P330" s="1482" t="e">
        <f t="shared" si="153"/>
        <v>#VALUE!</v>
      </c>
      <c r="Q330" s="1482" t="e">
        <f t="shared" si="153"/>
        <v>#VALUE!</v>
      </c>
      <c r="R330" s="1482" t="e">
        <f t="shared" si="153"/>
        <v>#VALUE!</v>
      </c>
      <c r="S330" s="1482" t="e">
        <f t="shared" si="153"/>
        <v>#VALUE!</v>
      </c>
      <c r="T330" s="1482" t="e">
        <f t="shared" si="153"/>
        <v>#VALUE!</v>
      </c>
      <c r="U330" s="1482" t="e">
        <f t="shared" si="153"/>
        <v>#VALUE!</v>
      </c>
      <c r="V330" s="1482" t="e">
        <f t="shared" si="153"/>
        <v>#VALUE!</v>
      </c>
      <c r="W330" s="1482" t="e">
        <f t="shared" si="153"/>
        <v>#VALUE!</v>
      </c>
      <c r="X330" s="1482" t="e">
        <f t="shared" si="153"/>
        <v>#VALUE!</v>
      </c>
      <c r="Y330" s="1482" t="e">
        <f t="shared" si="153"/>
        <v>#VALUE!</v>
      </c>
      <c r="Z330" s="1482" t="e">
        <f t="shared" si="153"/>
        <v>#VALUE!</v>
      </c>
      <c r="AA330" s="1482" t="e">
        <f t="shared" si="153"/>
        <v>#VALUE!</v>
      </c>
      <c r="AB330" s="1482" t="e">
        <f t="shared" si="153"/>
        <v>#VALUE!</v>
      </c>
      <c r="AC330" s="1482" t="e">
        <f t="shared" si="153"/>
        <v>#VALUE!</v>
      </c>
      <c r="AD330" s="1482" t="e">
        <f t="shared" si="153"/>
        <v>#VALUE!</v>
      </c>
      <c r="AE330" s="1482" t="e">
        <f t="shared" si="153"/>
        <v>#VALUE!</v>
      </c>
      <c r="AF330" s="1482" t="e">
        <f t="shared" si="153"/>
        <v>#VALUE!</v>
      </c>
      <c r="AG330" s="1482" t="e">
        <f t="shared" si="153"/>
        <v>#VALUE!</v>
      </c>
      <c r="AH330" s="1483" t="s">
        <v>2024</v>
      </c>
      <c r="AI330" s="1484">
        <f>+COUNTIFS(C331:AG331,"土",C332:AG332,"")+COUNTIFS(C331:AG331,"日",C332:AG332,"")</f>
        <v>0</v>
      </c>
    </row>
    <row r="331" spans="2:38" s="1486" customFormat="1">
      <c r="B331" s="1508" t="s">
        <v>846</v>
      </c>
      <c r="C331" s="1485" t="str">
        <f>IFERROR(TEXT(WEEKDAY(+C330),"aaa"),"")</f>
        <v/>
      </c>
      <c r="D331" s="1485" t="str">
        <f t="shared" ref="D331:AG331" si="154">IFERROR(TEXT(WEEKDAY(+D330),"aaa"),"")</f>
        <v/>
      </c>
      <c r="E331" s="1485" t="str">
        <f t="shared" si="154"/>
        <v/>
      </c>
      <c r="F331" s="1485" t="str">
        <f t="shared" si="154"/>
        <v/>
      </c>
      <c r="G331" s="1485" t="str">
        <f t="shared" si="154"/>
        <v/>
      </c>
      <c r="H331" s="1485" t="str">
        <f t="shared" si="154"/>
        <v/>
      </c>
      <c r="I331" s="1485" t="str">
        <f t="shared" si="154"/>
        <v/>
      </c>
      <c r="J331" s="1485" t="str">
        <f t="shared" si="154"/>
        <v/>
      </c>
      <c r="K331" s="1485" t="str">
        <f t="shared" si="154"/>
        <v/>
      </c>
      <c r="L331" s="1485" t="str">
        <f t="shared" si="154"/>
        <v/>
      </c>
      <c r="M331" s="1485" t="str">
        <f t="shared" si="154"/>
        <v/>
      </c>
      <c r="N331" s="1485" t="str">
        <f t="shared" si="154"/>
        <v/>
      </c>
      <c r="O331" s="1485" t="str">
        <f t="shared" si="154"/>
        <v/>
      </c>
      <c r="P331" s="1485" t="str">
        <f t="shared" si="154"/>
        <v/>
      </c>
      <c r="Q331" s="1485" t="str">
        <f t="shared" si="154"/>
        <v/>
      </c>
      <c r="R331" s="1485" t="str">
        <f t="shared" si="154"/>
        <v/>
      </c>
      <c r="S331" s="1485" t="str">
        <f t="shared" si="154"/>
        <v/>
      </c>
      <c r="T331" s="1485" t="str">
        <f t="shared" si="154"/>
        <v/>
      </c>
      <c r="U331" s="1485" t="str">
        <f t="shared" si="154"/>
        <v/>
      </c>
      <c r="V331" s="1485" t="str">
        <f t="shared" si="154"/>
        <v/>
      </c>
      <c r="W331" s="1485" t="str">
        <f t="shared" si="154"/>
        <v/>
      </c>
      <c r="X331" s="1485" t="str">
        <f t="shared" si="154"/>
        <v/>
      </c>
      <c r="Y331" s="1485" t="str">
        <f t="shared" si="154"/>
        <v/>
      </c>
      <c r="Z331" s="1485" t="str">
        <f t="shared" si="154"/>
        <v/>
      </c>
      <c r="AA331" s="1485" t="str">
        <f t="shared" si="154"/>
        <v/>
      </c>
      <c r="AB331" s="1485" t="str">
        <f t="shared" si="154"/>
        <v/>
      </c>
      <c r="AC331" s="1485" t="str">
        <f t="shared" si="154"/>
        <v/>
      </c>
      <c r="AD331" s="1485" t="str">
        <f t="shared" si="154"/>
        <v/>
      </c>
      <c r="AE331" s="1485" t="str">
        <f t="shared" si="154"/>
        <v/>
      </c>
      <c r="AF331" s="1485" t="str">
        <f t="shared" si="154"/>
        <v/>
      </c>
      <c r="AG331" s="1485" t="str">
        <f t="shared" si="154"/>
        <v/>
      </c>
      <c r="AH331" s="1483" t="s">
        <v>2025</v>
      </c>
      <c r="AI331" s="1484">
        <f>+COUNTIF(C332:AG332,"夏休")+COUNTIF(C332:AG332,"冬休")+COUNTIF(C332:AG332,"中止")</f>
        <v>0</v>
      </c>
      <c r="AL331" s="1509"/>
    </row>
    <row r="332" spans="2:38" s="1486" customFormat="1" ht="13.5" customHeight="1">
      <c r="B332" s="3454" t="s">
        <v>1994</v>
      </c>
      <c r="C332" s="3456"/>
      <c r="D332" s="3451"/>
      <c r="E332" s="3451"/>
      <c r="F332" s="3451"/>
      <c r="G332" s="3451"/>
      <c r="H332" s="3451"/>
      <c r="I332" s="3451"/>
      <c r="J332" s="3451"/>
      <c r="K332" s="3451"/>
      <c r="L332" s="3451"/>
      <c r="M332" s="3451"/>
      <c r="N332" s="3451"/>
      <c r="O332" s="3451"/>
      <c r="P332" s="3451"/>
      <c r="Q332" s="3451"/>
      <c r="R332" s="3451"/>
      <c r="S332" s="3451"/>
      <c r="T332" s="3451"/>
      <c r="U332" s="3451"/>
      <c r="V332" s="3451"/>
      <c r="W332" s="3451"/>
      <c r="X332" s="3451"/>
      <c r="Y332" s="3451"/>
      <c r="Z332" s="3451"/>
      <c r="AA332" s="3451"/>
      <c r="AB332" s="3451"/>
      <c r="AC332" s="3451"/>
      <c r="AD332" s="3451"/>
      <c r="AE332" s="3451"/>
      <c r="AF332" s="3451"/>
      <c r="AG332" s="3478"/>
      <c r="AH332" s="1487" t="s">
        <v>847</v>
      </c>
      <c r="AI332" s="1488">
        <f>COUNT(C330:AG330)-AI331</f>
        <v>0</v>
      </c>
      <c r="AL332" s="1509"/>
    </row>
    <row r="333" spans="2:38" s="1486" customFormat="1" ht="13.5" customHeight="1">
      <c r="B333" s="3455"/>
      <c r="C333" s="3456"/>
      <c r="D333" s="3451"/>
      <c r="E333" s="3451"/>
      <c r="F333" s="3451"/>
      <c r="G333" s="3451"/>
      <c r="H333" s="3451"/>
      <c r="I333" s="3451"/>
      <c r="J333" s="3451"/>
      <c r="K333" s="3451"/>
      <c r="L333" s="3451"/>
      <c r="M333" s="3451"/>
      <c r="N333" s="3451"/>
      <c r="O333" s="3451"/>
      <c r="P333" s="3451"/>
      <c r="Q333" s="3451"/>
      <c r="R333" s="3451"/>
      <c r="S333" s="3451"/>
      <c r="T333" s="3451"/>
      <c r="U333" s="3451"/>
      <c r="V333" s="3451"/>
      <c r="W333" s="3451"/>
      <c r="X333" s="3451"/>
      <c r="Y333" s="3451"/>
      <c r="Z333" s="3451"/>
      <c r="AA333" s="3451"/>
      <c r="AB333" s="3451"/>
      <c r="AC333" s="3451"/>
      <c r="AD333" s="3451"/>
      <c r="AE333" s="3451"/>
      <c r="AF333" s="3451"/>
      <c r="AG333" s="3478"/>
      <c r="AH333" s="1487" t="s">
        <v>848</v>
      </c>
      <c r="AI333" s="1488">
        <f>+COUNTIF(C334:AG335,"休")</f>
        <v>0</v>
      </c>
      <c r="AJ333" s="1489" t="e">
        <f>IF(AI334&gt;0.285,"",IF(AI333&lt;AI330,"←計画日数が足りません",""))</f>
        <v>#DIV/0!</v>
      </c>
      <c r="AL333" s="1509"/>
    </row>
    <row r="334" spans="2:38" s="1486" customFormat="1" ht="13.5" customHeight="1">
      <c r="B334" s="3479" t="s">
        <v>841</v>
      </c>
      <c r="C334" s="3480"/>
      <c r="D334" s="3477"/>
      <c r="E334" s="3477"/>
      <c r="F334" s="3477"/>
      <c r="G334" s="3477"/>
      <c r="H334" s="3477"/>
      <c r="I334" s="3477"/>
      <c r="J334" s="3477"/>
      <c r="K334" s="3477"/>
      <c r="L334" s="3477"/>
      <c r="M334" s="3477"/>
      <c r="N334" s="3477"/>
      <c r="O334" s="3477"/>
      <c r="P334" s="3477"/>
      <c r="Q334" s="3477"/>
      <c r="R334" s="3477"/>
      <c r="S334" s="3477"/>
      <c r="T334" s="3477"/>
      <c r="U334" s="3477"/>
      <c r="V334" s="3477"/>
      <c r="W334" s="3477"/>
      <c r="X334" s="3477"/>
      <c r="Y334" s="3477"/>
      <c r="Z334" s="3477"/>
      <c r="AA334" s="3477"/>
      <c r="AB334" s="3477"/>
      <c r="AC334" s="3477"/>
      <c r="AD334" s="3477"/>
      <c r="AE334" s="3477"/>
      <c r="AF334" s="3477"/>
      <c r="AG334" s="3483"/>
      <c r="AH334" s="1487" t="s">
        <v>849</v>
      </c>
      <c r="AI334" s="1490" t="e">
        <f>+AI333/AI332</f>
        <v>#DIV/0!</v>
      </c>
      <c r="AL334" s="1509"/>
    </row>
    <row r="335" spans="2:38" s="1486" customFormat="1">
      <c r="B335" s="3479"/>
      <c r="C335" s="3480"/>
      <c r="D335" s="3477"/>
      <c r="E335" s="3477"/>
      <c r="F335" s="3477"/>
      <c r="G335" s="3477"/>
      <c r="H335" s="3477"/>
      <c r="I335" s="3477"/>
      <c r="J335" s="3477"/>
      <c r="K335" s="3477"/>
      <c r="L335" s="3477"/>
      <c r="M335" s="3477"/>
      <c r="N335" s="3477"/>
      <c r="O335" s="3477"/>
      <c r="P335" s="3477"/>
      <c r="Q335" s="3477"/>
      <c r="R335" s="3477"/>
      <c r="S335" s="3477"/>
      <c r="T335" s="3477"/>
      <c r="U335" s="3477"/>
      <c r="V335" s="3477"/>
      <c r="W335" s="3477"/>
      <c r="X335" s="3477"/>
      <c r="Y335" s="3477"/>
      <c r="Z335" s="3477"/>
      <c r="AA335" s="3477"/>
      <c r="AB335" s="3477"/>
      <c r="AC335" s="3477"/>
      <c r="AD335" s="3477"/>
      <c r="AE335" s="3477"/>
      <c r="AF335" s="3477"/>
      <c r="AG335" s="3483"/>
      <c r="AH335" s="1487" t="s">
        <v>838</v>
      </c>
      <c r="AI335" s="1488">
        <f>+COUNTA(C336:AG337)</f>
        <v>0</v>
      </c>
      <c r="AL335" s="1509"/>
    </row>
    <row r="336" spans="2:38" s="1486" customFormat="1">
      <c r="B336" s="3484" t="s">
        <v>843</v>
      </c>
      <c r="C336" s="3486"/>
      <c r="D336" s="3481"/>
      <c r="E336" s="3481"/>
      <c r="F336" s="3481"/>
      <c r="G336" s="3481"/>
      <c r="H336" s="3481"/>
      <c r="I336" s="3481"/>
      <c r="J336" s="3481"/>
      <c r="K336" s="3481"/>
      <c r="L336" s="3481"/>
      <c r="M336" s="3481"/>
      <c r="N336" s="3481"/>
      <c r="O336" s="3481"/>
      <c r="P336" s="3481"/>
      <c r="Q336" s="3481"/>
      <c r="R336" s="3481"/>
      <c r="S336" s="3481"/>
      <c r="T336" s="3481"/>
      <c r="U336" s="3481"/>
      <c r="V336" s="3481"/>
      <c r="W336" s="3481"/>
      <c r="X336" s="3481"/>
      <c r="Y336" s="3481"/>
      <c r="Z336" s="3481"/>
      <c r="AA336" s="3481"/>
      <c r="AB336" s="3481"/>
      <c r="AC336" s="3481"/>
      <c r="AD336" s="3481"/>
      <c r="AE336" s="3481"/>
      <c r="AF336" s="3481"/>
      <c r="AG336" s="3488"/>
      <c r="AH336" s="1491" t="s">
        <v>850</v>
      </c>
      <c r="AI336" s="1492" t="e">
        <f>+AI335/AI332</f>
        <v>#DIV/0!</v>
      </c>
      <c r="AL336" s="1474">
        <f>+COUNTIF(C334:AG335,"休")</f>
        <v>0</v>
      </c>
    </row>
    <row r="337" spans="2:38" s="1486" customFormat="1">
      <c r="B337" s="3485"/>
      <c r="C337" s="3487"/>
      <c r="D337" s="3482"/>
      <c r="E337" s="3482"/>
      <c r="F337" s="3482"/>
      <c r="G337" s="3482"/>
      <c r="H337" s="3482"/>
      <c r="I337" s="3482"/>
      <c r="J337" s="3482"/>
      <c r="K337" s="3482"/>
      <c r="L337" s="3482"/>
      <c r="M337" s="3482"/>
      <c r="N337" s="3482"/>
      <c r="O337" s="3482"/>
      <c r="P337" s="3482"/>
      <c r="Q337" s="3482"/>
      <c r="R337" s="3482"/>
      <c r="S337" s="3482"/>
      <c r="T337" s="3482"/>
      <c r="U337" s="3482"/>
      <c r="V337" s="3482"/>
      <c r="W337" s="3482"/>
      <c r="X337" s="3482"/>
      <c r="Y337" s="3482"/>
      <c r="Z337" s="3482"/>
      <c r="AA337" s="3482"/>
      <c r="AB337" s="3482"/>
      <c r="AC337" s="3482"/>
      <c r="AD337" s="3482"/>
      <c r="AE337" s="3482"/>
      <c r="AF337" s="3482"/>
      <c r="AG337" s="3489"/>
      <c r="AH337" s="1493" t="s">
        <v>1998</v>
      </c>
      <c r="AI337" s="1494" t="str">
        <f>IF(7&gt;AI332,"対象外",IF(AI335&gt;=AI330,"OK","NG"))</f>
        <v>対象外</v>
      </c>
      <c r="AJ337" s="1489" t="str">
        <f>IF(AI337="対象外","←７日間に満たない期間は達成判定の対象外",IF(AI337="NG","←月単位未達成","←月単位達成"))</f>
        <v>←７日間に満たない期間は達成判定の対象外</v>
      </c>
      <c r="AL337" s="1495" t="str">
        <f>IF(7&gt;AI332,"対象外",IF(AL336&gt;=AI330,"OK","NG"))</f>
        <v>対象外</v>
      </c>
    </row>
    <row r="338" spans="2:38" hidden="1">
      <c r="B338" s="1496" t="s">
        <v>2165</v>
      </c>
      <c r="C338" s="1497" t="e">
        <f t="shared" ref="C338:AG338" si="155">IF(AND(DAY(C330)&gt;=22,DAY(C330)&lt;=28,C331="土"),1,0)</f>
        <v>#VALUE!</v>
      </c>
      <c r="D338" s="1497" t="e">
        <f t="shared" si="155"/>
        <v>#VALUE!</v>
      </c>
      <c r="E338" s="1497" t="e">
        <f t="shared" si="155"/>
        <v>#VALUE!</v>
      </c>
      <c r="F338" s="1497" t="e">
        <f t="shared" si="155"/>
        <v>#VALUE!</v>
      </c>
      <c r="G338" s="1497" t="e">
        <f t="shared" si="155"/>
        <v>#VALUE!</v>
      </c>
      <c r="H338" s="1497" t="e">
        <f t="shared" si="155"/>
        <v>#VALUE!</v>
      </c>
      <c r="I338" s="1497" t="e">
        <f t="shared" si="155"/>
        <v>#VALUE!</v>
      </c>
      <c r="J338" s="1497" t="e">
        <f t="shared" si="155"/>
        <v>#VALUE!</v>
      </c>
      <c r="K338" s="1497" t="e">
        <f t="shared" si="155"/>
        <v>#VALUE!</v>
      </c>
      <c r="L338" s="1497" t="e">
        <f t="shared" si="155"/>
        <v>#VALUE!</v>
      </c>
      <c r="M338" s="1497" t="e">
        <f t="shared" si="155"/>
        <v>#VALUE!</v>
      </c>
      <c r="N338" s="1497" t="e">
        <f t="shared" si="155"/>
        <v>#VALUE!</v>
      </c>
      <c r="O338" s="1497" t="e">
        <f t="shared" si="155"/>
        <v>#VALUE!</v>
      </c>
      <c r="P338" s="1497" t="e">
        <f t="shared" si="155"/>
        <v>#VALUE!</v>
      </c>
      <c r="Q338" s="1497" t="e">
        <f t="shared" si="155"/>
        <v>#VALUE!</v>
      </c>
      <c r="R338" s="1497" t="e">
        <f t="shared" si="155"/>
        <v>#VALUE!</v>
      </c>
      <c r="S338" s="1497" t="e">
        <f t="shared" si="155"/>
        <v>#VALUE!</v>
      </c>
      <c r="T338" s="1497" t="e">
        <f t="shared" si="155"/>
        <v>#VALUE!</v>
      </c>
      <c r="U338" s="1497" t="e">
        <f t="shared" si="155"/>
        <v>#VALUE!</v>
      </c>
      <c r="V338" s="1497" t="e">
        <f t="shared" si="155"/>
        <v>#VALUE!</v>
      </c>
      <c r="W338" s="1497" t="e">
        <f t="shared" si="155"/>
        <v>#VALUE!</v>
      </c>
      <c r="X338" s="1497" t="e">
        <f t="shared" si="155"/>
        <v>#VALUE!</v>
      </c>
      <c r="Y338" s="1497" t="e">
        <f t="shared" si="155"/>
        <v>#VALUE!</v>
      </c>
      <c r="Z338" s="1497" t="e">
        <f t="shared" si="155"/>
        <v>#VALUE!</v>
      </c>
      <c r="AA338" s="1497" t="e">
        <f t="shared" si="155"/>
        <v>#VALUE!</v>
      </c>
      <c r="AB338" s="1497" t="e">
        <f t="shared" si="155"/>
        <v>#VALUE!</v>
      </c>
      <c r="AC338" s="1497" t="e">
        <f t="shared" si="155"/>
        <v>#VALUE!</v>
      </c>
      <c r="AD338" s="1497" t="e">
        <f t="shared" si="155"/>
        <v>#VALUE!</v>
      </c>
      <c r="AE338" s="1497" t="e">
        <f t="shared" si="155"/>
        <v>#VALUE!</v>
      </c>
      <c r="AF338" s="1497" t="e">
        <f t="shared" si="155"/>
        <v>#VALUE!</v>
      </c>
      <c r="AG338" s="1497" t="e">
        <f t="shared" si="155"/>
        <v>#VALUE!</v>
      </c>
      <c r="AH338" s="1498" t="s">
        <v>2026</v>
      </c>
      <c r="AI338" s="1499">
        <f>_xlfn.AGGREGATE(9,6,C338:AG338)</f>
        <v>0</v>
      </c>
      <c r="AJ338" s="1489"/>
    </row>
    <row r="339" spans="2:38" hidden="1">
      <c r="B339" s="1496" t="s">
        <v>2166</v>
      </c>
      <c r="C339" s="1500" t="e">
        <f t="shared" ref="C339:AG339" si="156">IF(AND(DAY(C330)&gt;=22,DAY(C330)&lt;=28,C331="土",OR(C336="休",C336="雨")),1,0)</f>
        <v>#VALUE!</v>
      </c>
      <c r="D339" s="1500" t="e">
        <f t="shared" si="156"/>
        <v>#VALUE!</v>
      </c>
      <c r="E339" s="1500" t="e">
        <f t="shared" si="156"/>
        <v>#VALUE!</v>
      </c>
      <c r="F339" s="1500" t="e">
        <f t="shared" si="156"/>
        <v>#VALUE!</v>
      </c>
      <c r="G339" s="1500" t="e">
        <f t="shared" si="156"/>
        <v>#VALUE!</v>
      </c>
      <c r="H339" s="1500" t="e">
        <f t="shared" si="156"/>
        <v>#VALUE!</v>
      </c>
      <c r="I339" s="1500" t="e">
        <f t="shared" si="156"/>
        <v>#VALUE!</v>
      </c>
      <c r="J339" s="1500" t="e">
        <f t="shared" si="156"/>
        <v>#VALUE!</v>
      </c>
      <c r="K339" s="1500" t="e">
        <f t="shared" si="156"/>
        <v>#VALUE!</v>
      </c>
      <c r="L339" s="1500" t="e">
        <f t="shared" si="156"/>
        <v>#VALUE!</v>
      </c>
      <c r="M339" s="1500" t="e">
        <f t="shared" si="156"/>
        <v>#VALUE!</v>
      </c>
      <c r="N339" s="1500" t="e">
        <f t="shared" si="156"/>
        <v>#VALUE!</v>
      </c>
      <c r="O339" s="1500" t="e">
        <f t="shared" si="156"/>
        <v>#VALUE!</v>
      </c>
      <c r="P339" s="1500" t="e">
        <f t="shared" si="156"/>
        <v>#VALUE!</v>
      </c>
      <c r="Q339" s="1500" t="e">
        <f t="shared" si="156"/>
        <v>#VALUE!</v>
      </c>
      <c r="R339" s="1500" t="e">
        <f t="shared" si="156"/>
        <v>#VALUE!</v>
      </c>
      <c r="S339" s="1500" t="e">
        <f t="shared" si="156"/>
        <v>#VALUE!</v>
      </c>
      <c r="T339" s="1500" t="e">
        <f t="shared" si="156"/>
        <v>#VALUE!</v>
      </c>
      <c r="U339" s="1500" t="e">
        <f t="shared" si="156"/>
        <v>#VALUE!</v>
      </c>
      <c r="V339" s="1500" t="e">
        <f t="shared" si="156"/>
        <v>#VALUE!</v>
      </c>
      <c r="W339" s="1500" t="e">
        <f t="shared" si="156"/>
        <v>#VALUE!</v>
      </c>
      <c r="X339" s="1500" t="e">
        <f t="shared" si="156"/>
        <v>#VALUE!</v>
      </c>
      <c r="Y339" s="1500" t="e">
        <f t="shared" si="156"/>
        <v>#VALUE!</v>
      </c>
      <c r="Z339" s="1500" t="e">
        <f t="shared" si="156"/>
        <v>#VALUE!</v>
      </c>
      <c r="AA339" s="1500" t="e">
        <f t="shared" si="156"/>
        <v>#VALUE!</v>
      </c>
      <c r="AB339" s="1500" t="e">
        <f t="shared" si="156"/>
        <v>#VALUE!</v>
      </c>
      <c r="AC339" s="1500" t="e">
        <f t="shared" si="156"/>
        <v>#VALUE!</v>
      </c>
      <c r="AD339" s="1500" t="e">
        <f t="shared" si="156"/>
        <v>#VALUE!</v>
      </c>
      <c r="AE339" s="1500" t="e">
        <f t="shared" si="156"/>
        <v>#VALUE!</v>
      </c>
      <c r="AF339" s="1500" t="e">
        <f t="shared" si="156"/>
        <v>#VALUE!</v>
      </c>
      <c r="AG339" s="1500" t="e">
        <f t="shared" si="156"/>
        <v>#VALUE!</v>
      </c>
      <c r="AH339" s="1501" t="s">
        <v>2027</v>
      </c>
      <c r="AI339" s="1499">
        <f>_xlfn.AGGREGATE(9,6,C339:AG339)</f>
        <v>0</v>
      </c>
      <c r="AJ339" s="1489"/>
    </row>
    <row r="340" spans="2:38" hidden="1">
      <c r="B340" s="1496" t="s">
        <v>2167</v>
      </c>
      <c r="C340" s="1497" t="e">
        <f>IF(AND(DAY(C330)&gt;=8,DAY(C330)&lt;=14,C331="土"),1,0)</f>
        <v>#VALUE!</v>
      </c>
      <c r="D340" s="1497" t="e">
        <f>IF(AND(DAY(D330)&gt;=8,DAY(D330)&lt;=14,D331="土"),1,0)</f>
        <v>#VALUE!</v>
      </c>
      <c r="E340" s="1497" t="e">
        <f t="shared" ref="E340" si="157">IF(AND(DAY(E330)&gt;=8,DAY(E330)&lt;=14,E331="土"),1,0)</f>
        <v>#VALUE!</v>
      </c>
      <c r="F340" s="1497" t="e">
        <f>IF(AND(DAY(F330)&gt;=8,DAY(F330)&lt;=14,F331="土"),1,0)</f>
        <v>#VALUE!</v>
      </c>
      <c r="G340" s="1497" t="e">
        <f>IF(AND(DAY(G330)&gt;=8,DAY(G330)&lt;=14,G331="土"),1,0)</f>
        <v>#VALUE!</v>
      </c>
      <c r="H340" s="1497" t="e">
        <f t="shared" ref="H340:AG340" si="158">IF(AND(DAY(H330)&gt;=8,DAY(H330)&lt;=14,H331="土"),1,0)</f>
        <v>#VALUE!</v>
      </c>
      <c r="I340" s="1497" t="e">
        <f t="shared" si="158"/>
        <v>#VALUE!</v>
      </c>
      <c r="J340" s="1497" t="e">
        <f t="shared" si="158"/>
        <v>#VALUE!</v>
      </c>
      <c r="K340" s="1497" t="e">
        <f t="shared" si="158"/>
        <v>#VALUE!</v>
      </c>
      <c r="L340" s="1497" t="e">
        <f t="shared" si="158"/>
        <v>#VALUE!</v>
      </c>
      <c r="M340" s="1497" t="e">
        <f t="shared" si="158"/>
        <v>#VALUE!</v>
      </c>
      <c r="N340" s="1497" t="e">
        <f t="shared" si="158"/>
        <v>#VALUE!</v>
      </c>
      <c r="O340" s="1497" t="e">
        <f t="shared" si="158"/>
        <v>#VALUE!</v>
      </c>
      <c r="P340" s="1497" t="e">
        <f t="shared" si="158"/>
        <v>#VALUE!</v>
      </c>
      <c r="Q340" s="1497" t="e">
        <f t="shared" si="158"/>
        <v>#VALUE!</v>
      </c>
      <c r="R340" s="1497" t="e">
        <f t="shared" si="158"/>
        <v>#VALUE!</v>
      </c>
      <c r="S340" s="1497" t="e">
        <f t="shared" si="158"/>
        <v>#VALUE!</v>
      </c>
      <c r="T340" s="1497" t="e">
        <f t="shared" si="158"/>
        <v>#VALUE!</v>
      </c>
      <c r="U340" s="1497" t="e">
        <f t="shared" si="158"/>
        <v>#VALUE!</v>
      </c>
      <c r="V340" s="1497" t="e">
        <f t="shared" si="158"/>
        <v>#VALUE!</v>
      </c>
      <c r="W340" s="1497" t="e">
        <f t="shared" si="158"/>
        <v>#VALUE!</v>
      </c>
      <c r="X340" s="1497" t="e">
        <f t="shared" si="158"/>
        <v>#VALUE!</v>
      </c>
      <c r="Y340" s="1497" t="e">
        <f t="shared" si="158"/>
        <v>#VALUE!</v>
      </c>
      <c r="Z340" s="1497" t="e">
        <f t="shared" si="158"/>
        <v>#VALUE!</v>
      </c>
      <c r="AA340" s="1497" t="e">
        <f t="shared" si="158"/>
        <v>#VALUE!</v>
      </c>
      <c r="AB340" s="1497" t="e">
        <f t="shared" si="158"/>
        <v>#VALUE!</v>
      </c>
      <c r="AC340" s="1497" t="e">
        <f t="shared" si="158"/>
        <v>#VALUE!</v>
      </c>
      <c r="AD340" s="1497" t="e">
        <f t="shared" si="158"/>
        <v>#VALUE!</v>
      </c>
      <c r="AE340" s="1497" t="e">
        <f t="shared" si="158"/>
        <v>#VALUE!</v>
      </c>
      <c r="AF340" s="1497" t="e">
        <f t="shared" si="158"/>
        <v>#VALUE!</v>
      </c>
      <c r="AG340" s="1497" t="e">
        <f t="shared" si="158"/>
        <v>#VALUE!</v>
      </c>
      <c r="AH340" s="1498" t="s">
        <v>2026</v>
      </c>
      <c r="AI340" s="1499">
        <f>_xlfn.AGGREGATE(9,6,C340:AG340)</f>
        <v>0</v>
      </c>
      <c r="AJ340" s="1489"/>
    </row>
    <row r="341" spans="2:38" hidden="1">
      <c r="B341" s="1496" t="s">
        <v>2168</v>
      </c>
      <c r="C341" s="1500" t="e">
        <f>IF(AND(DAY(C330)&gt;=8,DAY(C330)&lt;=14,C331="土",OR(C336="休",C336="雨")),1,0)</f>
        <v>#VALUE!</v>
      </c>
      <c r="D341" s="1500" t="e">
        <f>IF(AND(DAY(D330)&gt;=8,DAY(D330)&lt;=14,D331="土",OR(D336="休",D336="雨")),1,0)</f>
        <v>#VALUE!</v>
      </c>
      <c r="E341" s="1500" t="e">
        <f t="shared" ref="E341" si="159">IF(AND(DAY(E330)&gt;=8,DAY(E330)&lt;=14,E331="土",OR(E336="休",E336="雨")),1,0)</f>
        <v>#VALUE!</v>
      </c>
      <c r="F341" s="1500" t="e">
        <f>IF(AND(DAY(F330)&gt;=8,DAY(F330)&lt;=14,F331="土",OR(F336="休",F336="雨")),1,0)</f>
        <v>#VALUE!</v>
      </c>
      <c r="G341" s="1500" t="e">
        <f>IF(AND(DAY(G330)&gt;=8,DAY(G330)&lt;=14,G331="土",OR(G336="休",G336="雨")),1,0)</f>
        <v>#VALUE!</v>
      </c>
      <c r="H341" s="1500" t="e">
        <f t="shared" ref="H341:AG341" si="160">IF(AND(DAY(H330)&gt;=8,DAY(H330)&lt;=14,H331="土",OR(H336="休",H336="雨")),1,0)</f>
        <v>#VALUE!</v>
      </c>
      <c r="I341" s="1500" t="e">
        <f t="shared" si="160"/>
        <v>#VALUE!</v>
      </c>
      <c r="J341" s="1500" t="e">
        <f t="shared" si="160"/>
        <v>#VALUE!</v>
      </c>
      <c r="K341" s="1500" t="e">
        <f t="shared" si="160"/>
        <v>#VALUE!</v>
      </c>
      <c r="L341" s="1500" t="e">
        <f t="shared" si="160"/>
        <v>#VALUE!</v>
      </c>
      <c r="M341" s="1500" t="e">
        <f t="shared" si="160"/>
        <v>#VALUE!</v>
      </c>
      <c r="N341" s="1500" t="e">
        <f t="shared" si="160"/>
        <v>#VALUE!</v>
      </c>
      <c r="O341" s="1500" t="e">
        <f t="shared" si="160"/>
        <v>#VALUE!</v>
      </c>
      <c r="P341" s="1500" t="e">
        <f t="shared" si="160"/>
        <v>#VALUE!</v>
      </c>
      <c r="Q341" s="1500" t="e">
        <f t="shared" si="160"/>
        <v>#VALUE!</v>
      </c>
      <c r="R341" s="1500" t="e">
        <f t="shared" si="160"/>
        <v>#VALUE!</v>
      </c>
      <c r="S341" s="1500" t="e">
        <f t="shared" si="160"/>
        <v>#VALUE!</v>
      </c>
      <c r="T341" s="1500" t="e">
        <f t="shared" si="160"/>
        <v>#VALUE!</v>
      </c>
      <c r="U341" s="1500" t="e">
        <f t="shared" si="160"/>
        <v>#VALUE!</v>
      </c>
      <c r="V341" s="1500" t="e">
        <f t="shared" si="160"/>
        <v>#VALUE!</v>
      </c>
      <c r="W341" s="1500" t="e">
        <f t="shared" si="160"/>
        <v>#VALUE!</v>
      </c>
      <c r="X341" s="1500" t="e">
        <f t="shared" si="160"/>
        <v>#VALUE!</v>
      </c>
      <c r="Y341" s="1500" t="e">
        <f t="shared" si="160"/>
        <v>#VALUE!</v>
      </c>
      <c r="Z341" s="1500" t="e">
        <f t="shared" si="160"/>
        <v>#VALUE!</v>
      </c>
      <c r="AA341" s="1500" t="e">
        <f t="shared" si="160"/>
        <v>#VALUE!</v>
      </c>
      <c r="AB341" s="1500" t="e">
        <f t="shared" si="160"/>
        <v>#VALUE!</v>
      </c>
      <c r="AC341" s="1500" t="e">
        <f t="shared" si="160"/>
        <v>#VALUE!</v>
      </c>
      <c r="AD341" s="1500" t="e">
        <f t="shared" si="160"/>
        <v>#VALUE!</v>
      </c>
      <c r="AE341" s="1500" t="e">
        <f t="shared" si="160"/>
        <v>#VALUE!</v>
      </c>
      <c r="AF341" s="1500" t="e">
        <f t="shared" si="160"/>
        <v>#VALUE!</v>
      </c>
      <c r="AG341" s="1500" t="e">
        <f t="shared" si="160"/>
        <v>#VALUE!</v>
      </c>
      <c r="AH341" s="1501" t="s">
        <v>2027</v>
      </c>
      <c r="AI341" s="1499">
        <f>_xlfn.AGGREGATE(9,6,C341:AG341)</f>
        <v>0</v>
      </c>
      <c r="AJ341" s="1489"/>
    </row>
  </sheetData>
  <mergeCells count="2063">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17"/>
  <conditionalFormatting sqref="AI16">
    <cfRule type="cellIs" dxfId="1027" priority="693" operator="lessThan">
      <formula>0.285</formula>
    </cfRule>
  </conditionalFormatting>
  <conditionalFormatting sqref="C10:AG11">
    <cfRule type="expression" dxfId="1026" priority="694">
      <formula>WEEKDAY(C$10)=7</formula>
    </cfRule>
    <cfRule type="expression" dxfId="1025" priority="695">
      <formula>WEEKDAY(C$10)=1</formula>
    </cfRule>
  </conditionalFormatting>
  <conditionalFormatting sqref="C26:AG27">
    <cfRule type="expression" dxfId="1024" priority="691">
      <formula>WEEKDAY(C$26)=7</formula>
    </cfRule>
    <cfRule type="expression" dxfId="1023" priority="692">
      <formula>WEEKDAY(C$26)=1</formula>
    </cfRule>
  </conditionalFormatting>
  <conditionalFormatting sqref="C42:AG43">
    <cfRule type="expression" dxfId="1022" priority="689">
      <formula>WEEKDAY(C$42)=7</formula>
    </cfRule>
    <cfRule type="expression" dxfId="1021" priority="690">
      <formula>WEEKDAY(C$42)=1</formula>
    </cfRule>
  </conditionalFormatting>
  <conditionalFormatting sqref="C58:AG59">
    <cfRule type="expression" dxfId="1020" priority="687">
      <formula>WEEKDAY(C$58)=7</formula>
    </cfRule>
    <cfRule type="expression" dxfId="1019" priority="688">
      <formula>WEEKDAY(C$58)=1</formula>
    </cfRule>
  </conditionalFormatting>
  <conditionalFormatting sqref="C74:AG75">
    <cfRule type="expression" dxfId="1018" priority="685">
      <formula>WEEKDAY(C$74)=7</formula>
    </cfRule>
    <cfRule type="expression" dxfId="1017" priority="686">
      <formula>WEEKDAY(C$74)=1</formula>
    </cfRule>
  </conditionalFormatting>
  <conditionalFormatting sqref="C90:AG91">
    <cfRule type="expression" dxfId="1016" priority="683">
      <formula>WEEKDAY(C$90)=7</formula>
    </cfRule>
    <cfRule type="expression" dxfId="1015" priority="684">
      <formula>WEEKDAY(C$90)=1</formula>
    </cfRule>
  </conditionalFormatting>
  <conditionalFormatting sqref="C106:AG107">
    <cfRule type="expression" dxfId="1014" priority="681">
      <formula>WEEKDAY(C$106)=7</formula>
    </cfRule>
    <cfRule type="expression" dxfId="1013" priority="682">
      <formula>WEEKDAY(C$106)=1</formula>
    </cfRule>
  </conditionalFormatting>
  <conditionalFormatting sqref="C122:AG123">
    <cfRule type="expression" dxfId="1012" priority="679">
      <formula>WEEKDAY(C$122)=7</formula>
    </cfRule>
    <cfRule type="expression" dxfId="1011" priority="680">
      <formula>WEEKDAY(C$122)=1</formula>
    </cfRule>
  </conditionalFormatting>
  <conditionalFormatting sqref="C138:AG139">
    <cfRule type="expression" dxfId="1010" priority="677">
      <formula>WEEKDAY(C$138)=7</formula>
    </cfRule>
    <cfRule type="expression" dxfId="1009" priority="678">
      <formula>WEEKDAY(C$138)=1</formula>
    </cfRule>
  </conditionalFormatting>
  <conditionalFormatting sqref="C154:AG155">
    <cfRule type="expression" dxfId="1008" priority="675">
      <formula>WEEKDAY(C$154)=7</formula>
    </cfRule>
    <cfRule type="expression" dxfId="1007" priority="676">
      <formula>WEEKDAY(C$154)=1</formula>
    </cfRule>
  </conditionalFormatting>
  <conditionalFormatting sqref="C170:AG171">
    <cfRule type="expression" dxfId="1006" priority="673">
      <formula>WEEKDAY(C$170)=7</formula>
    </cfRule>
    <cfRule type="expression" dxfId="1005" priority="674">
      <formula>WEEKDAY(C$170)=1</formula>
    </cfRule>
  </conditionalFormatting>
  <conditionalFormatting sqref="C186:AG187">
    <cfRule type="expression" dxfId="1004" priority="671">
      <formula>WEEKDAY(C$186)=7</formula>
    </cfRule>
    <cfRule type="expression" dxfId="1003" priority="672">
      <formula>WEEKDAY(C$186)=1</formula>
    </cfRule>
  </conditionalFormatting>
  <conditionalFormatting sqref="C202:AG203">
    <cfRule type="expression" dxfId="1002" priority="669">
      <formula>WEEKDAY(C$202)=7</formula>
    </cfRule>
    <cfRule type="expression" dxfId="1001" priority="670">
      <formula>WEEKDAY(C$202)=1</formula>
    </cfRule>
  </conditionalFormatting>
  <conditionalFormatting sqref="C218:AG219">
    <cfRule type="expression" dxfId="1000" priority="667">
      <formula>WEEKDAY(C$218)=7</formula>
    </cfRule>
    <cfRule type="expression" dxfId="999" priority="668">
      <formula>WEEKDAY(C$218)=1</formula>
    </cfRule>
  </conditionalFormatting>
  <conditionalFormatting sqref="C234:AG235">
    <cfRule type="expression" dxfId="998" priority="665">
      <formula>WEEKDAY(C$234)=7</formula>
    </cfRule>
    <cfRule type="expression" dxfId="997" priority="666">
      <formula>WEEKDAY(C$234)=1</formula>
    </cfRule>
  </conditionalFormatting>
  <conditionalFormatting sqref="C250:AG251">
    <cfRule type="expression" dxfId="996" priority="663">
      <formula>WEEKDAY(C$250)=7</formula>
    </cfRule>
    <cfRule type="expression" dxfId="995" priority="664">
      <formula>WEEKDAY(C$250)=1</formula>
    </cfRule>
  </conditionalFormatting>
  <conditionalFormatting sqref="C266:AG267">
    <cfRule type="expression" dxfId="994" priority="661">
      <formula>WEEKDAY(C$266)=7</formula>
    </cfRule>
    <cfRule type="expression" dxfId="993" priority="662">
      <formula>WEEKDAY(C$266)=1</formula>
    </cfRule>
  </conditionalFormatting>
  <conditionalFormatting sqref="C282:AG283">
    <cfRule type="expression" dxfId="992" priority="659">
      <formula>WEEKDAY(C$282)=7</formula>
    </cfRule>
    <cfRule type="expression" dxfId="991" priority="660">
      <formula>WEEKDAY(C$282)=1</formula>
    </cfRule>
  </conditionalFormatting>
  <conditionalFormatting sqref="C298:AG299">
    <cfRule type="expression" dxfId="990" priority="657">
      <formula>WEEKDAY(C$298)=7</formula>
    </cfRule>
    <cfRule type="expression" dxfId="989" priority="658">
      <formula>WEEKDAY(C$298)=1</formula>
    </cfRule>
  </conditionalFormatting>
  <conditionalFormatting sqref="C314:AG315">
    <cfRule type="expression" dxfId="988" priority="655">
      <formula>WEEKDAY(C$314)=7</formula>
    </cfRule>
    <cfRule type="expression" dxfId="987" priority="656">
      <formula>WEEKDAY(C$314)=1</formula>
    </cfRule>
  </conditionalFormatting>
  <conditionalFormatting sqref="C330:AG331">
    <cfRule type="expression" dxfId="986" priority="653">
      <formula>WEEKDAY(C$330)=7</formula>
    </cfRule>
    <cfRule type="expression" dxfId="985" priority="654">
      <formula>WEEKDAY(C$330)=1</formula>
    </cfRule>
  </conditionalFormatting>
  <conditionalFormatting sqref="C42:AG42">
    <cfRule type="expression" dxfId="984" priority="87">
      <formula>OR(C42=0,C42=C42-DAY(C42)-WEEKDAY(C42-DAY(C42)-5,3)+7*2)</formula>
    </cfRule>
    <cfRule type="expression" dxfId="983" priority="652">
      <formula>OR(C42=0,C42=C42-DAY(C42)-WEEKDAY(C42-DAY(C42)-5,3)+7*4)</formula>
    </cfRule>
  </conditionalFormatting>
  <conditionalFormatting sqref="C26:AG26">
    <cfRule type="expression" dxfId="982" priority="88">
      <formula>OR(C26=0,C26=C26-DAY(C26)-WEEKDAY(C26-DAY(C26)-5,3)+7*2)</formula>
    </cfRule>
    <cfRule type="expression" dxfId="981" priority="651">
      <formula>OR(C26=0,C26=C26-DAY(C26)-WEEKDAY(C26-DAY(C26)-5,3)+7*4)</formula>
    </cfRule>
  </conditionalFormatting>
  <conditionalFormatting sqref="C14:E17 H14:K17 O14:R17 V14:Y17 AC14:AG17">
    <cfRule type="cellIs" dxfId="980" priority="649" operator="equal">
      <formula>"雨"</formula>
    </cfRule>
    <cfRule type="cellIs" dxfId="979" priority="650" operator="equal">
      <formula>"休"</formula>
    </cfRule>
  </conditionalFormatting>
  <conditionalFormatting sqref="C12:AG13">
    <cfRule type="cellIs" priority="648" operator="equal">
      <formula>"中止,夏休,冬休"</formula>
    </cfRule>
  </conditionalFormatting>
  <conditionalFormatting sqref="C10:AG10">
    <cfRule type="expression" dxfId="978" priority="89">
      <formula>OR(C10=0,C10=C10-DAY(C10)-WEEKDAY(C10-DAY(C10)-5,3)+7*2)</formula>
    </cfRule>
    <cfRule type="expression" dxfId="977" priority="647">
      <formula>OR(C10=0,C10=C10-DAY(C10)-WEEKDAY(C10-DAY(C10)-5,3)+7*4)</formula>
    </cfRule>
  </conditionalFormatting>
  <conditionalFormatting sqref="C30:D33 U30:U33 G30:G33 AG30:AG33">
    <cfRule type="cellIs" dxfId="976" priority="645" operator="equal">
      <formula>"雨"</formula>
    </cfRule>
    <cfRule type="cellIs" dxfId="975" priority="646" operator="equal">
      <formula>"休"</formula>
    </cfRule>
  </conditionalFormatting>
  <conditionalFormatting sqref="C28:AG29">
    <cfRule type="cellIs" priority="644" operator="equal">
      <formula>"中止,夏休,冬休"</formula>
    </cfRule>
  </conditionalFormatting>
  <conditionalFormatting sqref="AI32">
    <cfRule type="cellIs" dxfId="974" priority="643" operator="lessThan">
      <formula>0.285</formula>
    </cfRule>
  </conditionalFormatting>
  <conditionalFormatting sqref="C46:D49 U46:U49 AG46:AG49">
    <cfRule type="cellIs" dxfId="973" priority="641" operator="equal">
      <formula>"雨"</formula>
    </cfRule>
    <cfRule type="cellIs" dxfId="972" priority="642" operator="equal">
      <formula>"休"</formula>
    </cfRule>
  </conditionalFormatting>
  <conditionalFormatting sqref="C44:AG45">
    <cfRule type="cellIs" priority="640" operator="equal">
      <formula>"中止,夏休,冬休"</formula>
    </cfRule>
  </conditionalFormatting>
  <conditionalFormatting sqref="C62:C65 AG62:AG65 G62:G65 N62:N65 U62:U65 AB62:AB65">
    <cfRule type="cellIs" dxfId="971" priority="638" operator="equal">
      <formula>"雨"</formula>
    </cfRule>
    <cfRule type="cellIs" dxfId="970" priority="639" operator="equal">
      <formula>"休"</formula>
    </cfRule>
  </conditionalFormatting>
  <conditionalFormatting sqref="C60:AG61">
    <cfRule type="cellIs" priority="637" operator="equal">
      <formula>"中止,夏休,冬休"</formula>
    </cfRule>
  </conditionalFormatting>
  <conditionalFormatting sqref="C58:AG58">
    <cfRule type="expression" dxfId="969" priority="86">
      <formula>OR(C58=0,C58=C58-DAY(C58)-WEEKDAY(C58-DAY(C58)-5,3)+7*2)</formula>
    </cfRule>
    <cfRule type="expression" dxfId="968" priority="636">
      <formula>OR(C58=0,C58=C58-DAY(C58)-WEEKDAY(C58-DAY(C58)-5,3)+7*4)</formula>
    </cfRule>
  </conditionalFormatting>
  <conditionalFormatting sqref="C78:D81 Y78:Y81 AF78:AG81 R78:R81 K78:K81">
    <cfRule type="cellIs" dxfId="967" priority="634" operator="equal">
      <formula>"雨"</formula>
    </cfRule>
    <cfRule type="cellIs" dxfId="966" priority="635" operator="equal">
      <formula>"休"</formula>
    </cfRule>
  </conditionalFormatting>
  <conditionalFormatting sqref="C76:AG77">
    <cfRule type="cellIs" priority="633" operator="equal">
      <formula>"中止,夏休,冬休"</formula>
    </cfRule>
  </conditionalFormatting>
  <conditionalFormatting sqref="C74:AG74">
    <cfRule type="expression" dxfId="965" priority="85">
      <formula>OR(C74=0,C74=C74-DAY(C74)-WEEKDAY(C74-DAY(C74)-5,3)+7*2)</formula>
    </cfRule>
    <cfRule type="expression" dxfId="964" priority="632">
      <formula>OR(C74=0,C74=C74-DAY(C74)-WEEKDAY(C74-DAY(C74)-5,3)+7*4)</formula>
    </cfRule>
  </conditionalFormatting>
  <conditionalFormatting sqref="C94:C97 M94:M97 AF94:AG97">
    <cfRule type="cellIs" dxfId="963" priority="630" operator="equal">
      <formula>"雨"</formula>
    </cfRule>
    <cfRule type="cellIs" dxfId="962" priority="631" operator="equal">
      <formula>"休"</formula>
    </cfRule>
  </conditionalFormatting>
  <conditionalFormatting sqref="C92:AG93">
    <cfRule type="cellIs" priority="629" operator="equal">
      <formula>"中止,夏休,冬休"</formula>
    </cfRule>
  </conditionalFormatting>
  <conditionalFormatting sqref="C90:AG90">
    <cfRule type="expression" dxfId="961" priority="84">
      <formula>OR(C90=0,C90=C90-DAY(C90)-WEEKDAY(C90-DAY(C90)-5,3)+7*2)</formula>
    </cfRule>
    <cfRule type="expression" dxfId="960" priority="628">
      <formula>OR(C90=0,C90=C90-DAY(C90)-WEEKDAY(C90-DAY(C90)-5,3)+7*4)</formula>
    </cfRule>
  </conditionalFormatting>
  <conditionalFormatting sqref="C110:C113 AF110:AG113 F110:F113 M110:M113 T110:T113 AA110:AA113">
    <cfRule type="cellIs" dxfId="959" priority="626" operator="equal">
      <formula>"雨"</formula>
    </cfRule>
    <cfRule type="cellIs" dxfId="958" priority="627" operator="equal">
      <formula>"休"</formula>
    </cfRule>
  </conditionalFormatting>
  <conditionalFormatting sqref="C108:AG109">
    <cfRule type="cellIs" priority="625" operator="equal">
      <formula>"中止,夏休,冬休"</formula>
    </cfRule>
  </conditionalFormatting>
  <conditionalFormatting sqref="C106:AG106">
    <cfRule type="expression" dxfId="957" priority="83">
      <formula>OR(C106=0,C106=C106-DAY(C106)-WEEKDAY(C106-DAY(C106)-5,3)+7*2)</formula>
    </cfRule>
    <cfRule type="expression" dxfId="956" priority="624">
      <formula>OR(C106=0,C106=C106-DAY(C106)-WEEKDAY(C106-DAY(C106)-5,3)+7*4)</formula>
    </cfRule>
  </conditionalFormatting>
  <conditionalFormatting sqref="C126:C129 AG126:AG129">
    <cfRule type="cellIs" dxfId="955" priority="622" operator="equal">
      <formula>"雨"</formula>
    </cfRule>
    <cfRule type="cellIs" dxfId="954" priority="623" operator="equal">
      <formula>"休"</formula>
    </cfRule>
  </conditionalFormatting>
  <conditionalFormatting sqref="C124:AG125">
    <cfRule type="cellIs" priority="621" operator="equal">
      <formula>"中止,夏休,冬休"</formula>
    </cfRule>
  </conditionalFormatting>
  <conditionalFormatting sqref="C122:AG122">
    <cfRule type="expression" dxfId="953" priority="82">
      <formula>OR(C122=0,C122=C122-DAY(C122)-WEEKDAY(C122-DAY(C122)-5,3)+7*2)</formula>
    </cfRule>
    <cfRule type="expression" dxfId="952" priority="620">
      <formula>OR(C122=0,C122=C122-DAY(C122)-WEEKDAY(C122-DAY(C122)-5,3)+7*4)</formula>
    </cfRule>
  </conditionalFormatting>
  <conditionalFormatting sqref="D142:E145 AF142:AG145 H142:H145 O142:O145 V142:V145 AC142:AC145">
    <cfRule type="cellIs" dxfId="951" priority="618" operator="equal">
      <formula>"雨"</formula>
    </cfRule>
    <cfRule type="cellIs" dxfId="950" priority="619" operator="equal">
      <formula>"休"</formula>
    </cfRule>
  </conditionalFormatting>
  <conditionalFormatting sqref="C140:AG141">
    <cfRule type="cellIs" priority="617" operator="equal">
      <formula>"中止,夏休,冬休"</formula>
    </cfRule>
  </conditionalFormatting>
  <conditionalFormatting sqref="C138:AG138">
    <cfRule type="expression" dxfId="949" priority="81">
      <formula>OR(C138=0,C138=C138-DAY(C138)-WEEKDAY(C138-DAY(C138)-5,3)+7*2)</formula>
    </cfRule>
    <cfRule type="expression" dxfId="948" priority="616">
      <formula>OR(C138=0,C138=C138-DAY(C138)-WEEKDAY(C138-DAY(C138)-5,3)+7*4)</formula>
    </cfRule>
  </conditionalFormatting>
  <conditionalFormatting sqref="C158:E161 O158:S161 V158:Z161 AC158:AG161 H158:L161">
    <cfRule type="cellIs" dxfId="947" priority="614" operator="equal">
      <formula>"雨"</formula>
    </cfRule>
    <cfRule type="cellIs" dxfId="946" priority="615" operator="equal">
      <formula>"休"</formula>
    </cfRule>
  </conditionalFormatting>
  <conditionalFormatting sqref="C156:AG157">
    <cfRule type="cellIs" priority="613" operator="equal">
      <formula>"中止,夏休,冬休"</formula>
    </cfRule>
  </conditionalFormatting>
  <conditionalFormatting sqref="C154:AG154">
    <cfRule type="expression" dxfId="945" priority="80">
      <formula>OR(C154=0,C154=C154-DAY(C154)-WEEKDAY(C154-DAY(C154)-5,3)+7*2)</formula>
    </cfRule>
    <cfRule type="expression" dxfId="944" priority="612">
      <formula>OR(C154=0,C154=C154-DAY(C154)-WEEKDAY(C154-DAY(C154)-5,3)+7*4)</formula>
    </cfRule>
  </conditionalFormatting>
  <conditionalFormatting sqref="E174:I177 S174:W177 L174:P177 Z174:AG177">
    <cfRule type="cellIs" dxfId="943" priority="610" operator="equal">
      <formula>"雨"</formula>
    </cfRule>
    <cfRule type="cellIs" dxfId="942" priority="611" operator="equal">
      <formula>"休"</formula>
    </cfRule>
  </conditionalFormatting>
  <conditionalFormatting sqref="C172:AG173">
    <cfRule type="cellIs" priority="609" operator="equal">
      <formula>"中止,夏休,冬休"</formula>
    </cfRule>
  </conditionalFormatting>
  <conditionalFormatting sqref="C170:AG170">
    <cfRule type="expression" dxfId="941" priority="79">
      <formula>OR(C170=0,C170=C170-DAY(C170)-WEEKDAY(C170-DAY(C170)-5,3)+7*2)</formula>
    </cfRule>
    <cfRule type="expression" dxfId="940" priority="608">
      <formula>OR(C170=0,C170=C170-DAY(C170)-WEEKDAY(C170-DAY(C170)-5,3)+7*4)</formula>
    </cfRule>
  </conditionalFormatting>
  <conditionalFormatting sqref="AI17">
    <cfRule type="expression" dxfId="939" priority="607">
      <formula>AI17="NG"</formula>
    </cfRule>
  </conditionalFormatting>
  <conditionalFormatting sqref="C190:AG193">
    <cfRule type="cellIs" dxfId="938" priority="605" operator="equal">
      <formula>"雨"</formula>
    </cfRule>
    <cfRule type="cellIs" dxfId="937" priority="606" operator="equal">
      <formula>"休"</formula>
    </cfRule>
  </conditionalFormatting>
  <conditionalFormatting sqref="C188:AG189">
    <cfRule type="cellIs" priority="604" operator="equal">
      <formula>"中止,夏休,冬休"</formula>
    </cfRule>
  </conditionalFormatting>
  <conditionalFormatting sqref="C186:AG186">
    <cfRule type="expression" dxfId="936" priority="78">
      <formula>OR(C186=0,C186=C186-DAY(C186)-WEEKDAY(C186-DAY(C186)-5,3)+7*2)</formula>
    </cfRule>
    <cfRule type="expression" dxfId="935" priority="603">
      <formula>OR(C186=0,C186=C186-DAY(C186)-WEEKDAY(C186-DAY(C186)-5,3)+7*4)</formula>
    </cfRule>
  </conditionalFormatting>
  <conditionalFormatting sqref="C206:AG209">
    <cfRule type="cellIs" dxfId="934" priority="601" operator="equal">
      <formula>"雨"</formula>
    </cfRule>
    <cfRule type="cellIs" dxfId="933" priority="602" operator="equal">
      <formula>"休"</formula>
    </cfRule>
  </conditionalFormatting>
  <conditionalFormatting sqref="C204:AG205">
    <cfRule type="cellIs" priority="600" operator="equal">
      <formula>"中止,夏休,冬休"</formula>
    </cfRule>
  </conditionalFormatting>
  <conditionalFormatting sqref="C202:AG202">
    <cfRule type="expression" dxfId="932" priority="77">
      <formula>OR(C202=0,C202=C202-DAY(C202)-WEEKDAY(C202-DAY(C202)-5,3)+7*2)</formula>
    </cfRule>
    <cfRule type="expression" dxfId="931" priority="599">
      <formula>OR(C202=0,C202=C202-DAY(C202)-WEEKDAY(C202-DAY(C202)-5,3)+7*4)</formula>
    </cfRule>
  </conditionalFormatting>
  <conditionalFormatting sqref="C222:AG225">
    <cfRule type="cellIs" dxfId="930" priority="597" operator="equal">
      <formula>"雨"</formula>
    </cfRule>
    <cfRule type="cellIs" dxfId="929" priority="598" operator="equal">
      <formula>"休"</formula>
    </cfRule>
  </conditionalFormatting>
  <conditionalFormatting sqref="C220:AG221">
    <cfRule type="cellIs" priority="596" operator="equal">
      <formula>"中止,夏休,冬休"</formula>
    </cfRule>
  </conditionalFormatting>
  <conditionalFormatting sqref="C218:AG218">
    <cfRule type="expression" dxfId="928" priority="76">
      <formula>OR(C218=0,C218=C218-DAY(C218)-WEEKDAY(C218-DAY(C218)-5,3)+7*2)</formula>
    </cfRule>
    <cfRule type="expression" dxfId="927" priority="595">
      <formula>OR(C218=0,C218=C218-DAY(C218)-WEEKDAY(C218-DAY(C218)-5,3)+7*4)</formula>
    </cfRule>
  </conditionalFormatting>
  <conditionalFormatting sqref="C238:AG241">
    <cfRule type="cellIs" dxfId="926" priority="593" operator="equal">
      <formula>"雨"</formula>
    </cfRule>
    <cfRule type="cellIs" dxfId="925" priority="594" operator="equal">
      <formula>"休"</formula>
    </cfRule>
  </conditionalFormatting>
  <conditionalFormatting sqref="C236:AG237">
    <cfRule type="cellIs" priority="592" operator="equal">
      <formula>"中止,夏休,冬休"</formula>
    </cfRule>
  </conditionalFormatting>
  <conditionalFormatting sqref="C234:AG234">
    <cfRule type="expression" dxfId="924" priority="75">
      <formula>OR(C234=0,C234=C234-DAY(C234)-WEEKDAY(C234-DAY(C234)-5,3)+7*2)</formula>
    </cfRule>
    <cfRule type="expression" dxfId="923" priority="591">
      <formula>OR(C234=0,C234=C234-DAY(C234)-WEEKDAY(C234-DAY(C234)-5,3)+7*4)</formula>
    </cfRule>
  </conditionalFormatting>
  <conditionalFormatting sqref="C254:AG257">
    <cfRule type="cellIs" dxfId="922" priority="589" operator="equal">
      <formula>"雨"</formula>
    </cfRule>
    <cfRule type="cellIs" dxfId="921" priority="590" operator="equal">
      <formula>"休"</formula>
    </cfRule>
  </conditionalFormatting>
  <conditionalFormatting sqref="C252:AG253">
    <cfRule type="cellIs" priority="588" operator="equal">
      <formula>"中止,夏休,冬休"</formula>
    </cfRule>
  </conditionalFormatting>
  <conditionalFormatting sqref="C250:AG250">
    <cfRule type="expression" dxfId="920" priority="74">
      <formula>OR(C250=0,C250=C250-DAY(C250)-WEEKDAY(C250-DAY(C250)-5,3)+7*2)</formula>
    </cfRule>
    <cfRule type="expression" dxfId="919" priority="587">
      <formula>OR(C250=0,C250=C250-DAY(C250)-WEEKDAY(C250-DAY(C250)-5,3)+7*4)</formula>
    </cfRule>
  </conditionalFormatting>
  <conditionalFormatting sqref="C270:AG273">
    <cfRule type="cellIs" dxfId="918" priority="585" operator="equal">
      <formula>"雨"</formula>
    </cfRule>
    <cfRule type="cellIs" dxfId="917" priority="586" operator="equal">
      <formula>"休"</formula>
    </cfRule>
  </conditionalFormatting>
  <conditionalFormatting sqref="C268:AG269">
    <cfRule type="cellIs" priority="584" operator="equal">
      <formula>"中止,夏休,冬休"</formula>
    </cfRule>
  </conditionalFormatting>
  <conditionalFormatting sqref="C266:AG266">
    <cfRule type="expression" dxfId="916" priority="73">
      <formula>OR(C266=0,C266=C266-DAY(C266)-WEEKDAY(C266-DAY(C266)-5,3)+7*2)</formula>
    </cfRule>
    <cfRule type="expression" dxfId="915" priority="583">
      <formula>OR(C266=0,C266=C266-DAY(C266)-WEEKDAY(C266-DAY(C266)-5,3)+7*4)</formula>
    </cfRule>
  </conditionalFormatting>
  <conditionalFormatting sqref="C286:AG289">
    <cfRule type="cellIs" dxfId="914" priority="581" operator="equal">
      <formula>"雨"</formula>
    </cfRule>
    <cfRule type="cellIs" dxfId="913" priority="582" operator="equal">
      <formula>"休"</formula>
    </cfRule>
  </conditionalFormatting>
  <conditionalFormatting sqref="C284:AG285">
    <cfRule type="cellIs" priority="580" operator="equal">
      <formula>"中止,夏休,冬休"</formula>
    </cfRule>
  </conditionalFormatting>
  <conditionalFormatting sqref="C282:AG282">
    <cfRule type="expression" dxfId="912" priority="72">
      <formula>OR(C282=0,C282=C282-DAY(C282)-WEEKDAY(C282-DAY(C282)-5,3)+7*2)</formula>
    </cfRule>
    <cfRule type="expression" dxfId="911" priority="579">
      <formula>OR(C282=0,C282=C282-DAY(C282)-WEEKDAY(C282-DAY(C282)-5,3)+7*4)</formula>
    </cfRule>
  </conditionalFormatting>
  <conditionalFormatting sqref="C302:AG305">
    <cfRule type="cellIs" dxfId="910" priority="577" operator="equal">
      <formula>"雨"</formula>
    </cfRule>
    <cfRule type="cellIs" dxfId="909" priority="578" operator="equal">
      <formula>"休"</formula>
    </cfRule>
  </conditionalFormatting>
  <conditionalFormatting sqref="C300:AG301">
    <cfRule type="cellIs" priority="576" operator="equal">
      <formula>"中止,夏休,冬休"</formula>
    </cfRule>
  </conditionalFormatting>
  <conditionalFormatting sqref="C298:AG298">
    <cfRule type="expression" dxfId="908" priority="71">
      <formula>OR(C298=0,C298=C298-DAY(C298)-WEEKDAY(C298-DAY(C298)-5,3)+7*2)</formula>
    </cfRule>
    <cfRule type="expression" dxfId="907" priority="575">
      <formula>OR(C298=0,C298=C298-DAY(C298)-WEEKDAY(C298-DAY(C298)-5,3)+7*4)</formula>
    </cfRule>
  </conditionalFormatting>
  <conditionalFormatting sqref="C318:AG321">
    <cfRule type="cellIs" dxfId="906" priority="573" operator="equal">
      <formula>"雨"</formula>
    </cfRule>
    <cfRule type="cellIs" dxfId="905" priority="574" operator="equal">
      <formula>"休"</formula>
    </cfRule>
  </conditionalFormatting>
  <conditionalFormatting sqref="C316:AG317">
    <cfRule type="cellIs" priority="572" operator="equal">
      <formula>"中止,夏休,冬休"</formula>
    </cfRule>
  </conditionalFormatting>
  <conditionalFormatting sqref="C314:AG314">
    <cfRule type="expression" dxfId="904" priority="70">
      <formula>OR(C314=0,C314=C314-DAY(C314)-WEEKDAY(C314-DAY(C314)-5,3)+7*2)</formula>
    </cfRule>
    <cfRule type="expression" dxfId="903" priority="571">
      <formula>OR(C314=0,C314=C314-DAY(C314)-WEEKDAY(C314-DAY(C314)-5,3)+7*4)</formula>
    </cfRule>
  </conditionalFormatting>
  <conditionalFormatting sqref="C334:AG337">
    <cfRule type="cellIs" dxfId="902" priority="569" operator="equal">
      <formula>"雨"</formula>
    </cfRule>
    <cfRule type="cellIs" dxfId="901" priority="570" operator="equal">
      <formula>"休"</formula>
    </cfRule>
  </conditionalFormatting>
  <conditionalFormatting sqref="C332:AG333">
    <cfRule type="cellIs" priority="568" operator="equal">
      <formula>"中止,夏休,冬休"</formula>
    </cfRule>
  </conditionalFormatting>
  <conditionalFormatting sqref="C330:AG330">
    <cfRule type="expression" dxfId="900" priority="69">
      <formula>OR(C330=0,C330=C330-DAY(C330)-WEEKDAY(C330-DAY(C330)-5,3)+7*2)</formula>
    </cfRule>
    <cfRule type="expression" dxfId="899" priority="567">
      <formula>OR(C330=0,C330=C330-DAY(C330)-WEEKDAY(C330-DAY(C330)-5,3)+7*4)</formula>
    </cfRule>
  </conditionalFormatting>
  <conditionalFormatting sqref="T142:T145">
    <cfRule type="cellIs" dxfId="898" priority="332" operator="equal">
      <formula>"雨"</formula>
    </cfRule>
    <cfRule type="cellIs" dxfId="897" priority="333" operator="equal">
      <formula>"休"</formula>
    </cfRule>
  </conditionalFormatting>
  <conditionalFormatting sqref="AF126:AF129">
    <cfRule type="cellIs" dxfId="896" priority="565" operator="equal">
      <formula>"雨"</formula>
    </cfRule>
    <cfRule type="cellIs" dxfId="895" priority="566" operator="equal">
      <formula>"休"</formula>
    </cfRule>
  </conditionalFormatting>
  <conditionalFormatting sqref="C142:C145">
    <cfRule type="cellIs" dxfId="894" priority="563" operator="equal">
      <formula>"雨"</formula>
    </cfRule>
    <cfRule type="cellIs" dxfId="893" priority="564" operator="equal">
      <formula>"休"</formula>
    </cfRule>
  </conditionalFormatting>
  <conditionalFormatting sqref="Q174:R177">
    <cfRule type="cellIs" dxfId="892" priority="561" operator="equal">
      <formula>"雨"</formula>
    </cfRule>
    <cfRule type="cellIs" dxfId="891" priority="562" operator="equal">
      <formula>"休"</formula>
    </cfRule>
  </conditionalFormatting>
  <conditionalFormatting sqref="J174:K177">
    <cfRule type="cellIs" dxfId="890" priority="559" operator="equal">
      <formula>"雨"</formula>
    </cfRule>
    <cfRule type="cellIs" dxfId="889" priority="560" operator="equal">
      <formula>"休"</formula>
    </cfRule>
  </conditionalFormatting>
  <conditionalFormatting sqref="C174:D177">
    <cfRule type="cellIs" dxfId="888" priority="557" operator="equal">
      <formula>"雨"</formula>
    </cfRule>
    <cfRule type="cellIs" dxfId="887" priority="558" operator="equal">
      <formula>"休"</formula>
    </cfRule>
  </conditionalFormatting>
  <conditionalFormatting sqref="X174:Y177">
    <cfRule type="cellIs" dxfId="886" priority="555" operator="equal">
      <formula>"雨"</formula>
    </cfRule>
    <cfRule type="cellIs" dxfId="885" priority="556" operator="equal">
      <formula>"休"</formula>
    </cfRule>
  </conditionalFormatting>
  <conditionalFormatting sqref="AI48">
    <cfRule type="cellIs" dxfId="884" priority="554" operator="lessThan">
      <formula>0.285</formula>
    </cfRule>
  </conditionalFormatting>
  <conditionalFormatting sqref="AI64">
    <cfRule type="cellIs" dxfId="883" priority="553" operator="lessThan">
      <formula>0.285</formula>
    </cfRule>
  </conditionalFormatting>
  <conditionalFormatting sqref="AI80">
    <cfRule type="cellIs" dxfId="882" priority="552" operator="lessThan">
      <formula>0.285</formula>
    </cfRule>
  </conditionalFormatting>
  <conditionalFormatting sqref="AI96">
    <cfRule type="cellIs" dxfId="881" priority="551" operator="lessThan">
      <formula>0.285</formula>
    </cfRule>
  </conditionalFormatting>
  <conditionalFormatting sqref="AI112">
    <cfRule type="cellIs" dxfId="880" priority="550" operator="lessThan">
      <formula>0.285</formula>
    </cfRule>
  </conditionalFormatting>
  <conditionalFormatting sqref="AI128">
    <cfRule type="cellIs" dxfId="879" priority="549" operator="lessThan">
      <formula>0.285</formula>
    </cfRule>
  </conditionalFormatting>
  <conditionalFormatting sqref="AI144">
    <cfRule type="cellIs" dxfId="878" priority="548" operator="lessThan">
      <formula>0.285</formula>
    </cfRule>
  </conditionalFormatting>
  <conditionalFormatting sqref="AI160">
    <cfRule type="cellIs" dxfId="877" priority="547" operator="lessThan">
      <formula>0.285</formula>
    </cfRule>
  </conditionalFormatting>
  <conditionalFormatting sqref="AI176">
    <cfRule type="cellIs" dxfId="876" priority="546" operator="lessThan">
      <formula>0.285</formula>
    </cfRule>
  </conditionalFormatting>
  <conditionalFormatting sqref="AI192">
    <cfRule type="cellIs" dxfId="875" priority="545" operator="lessThan">
      <formula>0.285</formula>
    </cfRule>
  </conditionalFormatting>
  <conditionalFormatting sqref="AI208">
    <cfRule type="cellIs" dxfId="874" priority="544" operator="lessThan">
      <formula>0.285</formula>
    </cfRule>
  </conditionalFormatting>
  <conditionalFormatting sqref="AI224">
    <cfRule type="cellIs" dxfId="873" priority="543" operator="lessThan">
      <formula>0.285</formula>
    </cfRule>
  </conditionalFormatting>
  <conditionalFormatting sqref="AI240">
    <cfRule type="cellIs" dxfId="872" priority="542" operator="lessThan">
      <formula>0.285</formula>
    </cfRule>
  </conditionalFormatting>
  <conditionalFormatting sqref="AI256">
    <cfRule type="cellIs" dxfId="871" priority="541" operator="lessThan">
      <formula>0.285</formula>
    </cfRule>
  </conditionalFormatting>
  <conditionalFormatting sqref="AI272">
    <cfRule type="cellIs" dxfId="870" priority="540" operator="lessThan">
      <formula>0.285</formula>
    </cfRule>
  </conditionalFormatting>
  <conditionalFormatting sqref="AI288">
    <cfRule type="cellIs" dxfId="869" priority="539" operator="lessThan">
      <formula>0.285</formula>
    </cfRule>
  </conditionalFormatting>
  <conditionalFormatting sqref="AI304">
    <cfRule type="cellIs" dxfId="868" priority="538" operator="lessThan">
      <formula>0.285</formula>
    </cfRule>
  </conditionalFormatting>
  <conditionalFormatting sqref="AI320">
    <cfRule type="cellIs" dxfId="867" priority="537" operator="lessThan">
      <formula>0.285</formula>
    </cfRule>
  </conditionalFormatting>
  <conditionalFormatting sqref="AI336">
    <cfRule type="cellIs" dxfId="866" priority="536" operator="lessThan">
      <formula>0.285</formula>
    </cfRule>
  </conditionalFormatting>
  <conditionalFormatting sqref="E32:F33">
    <cfRule type="cellIs" dxfId="865" priority="534" operator="equal">
      <formula>"雨"</formula>
    </cfRule>
    <cfRule type="cellIs" dxfId="864" priority="535" operator="equal">
      <formula>"休"</formula>
    </cfRule>
  </conditionalFormatting>
  <conditionalFormatting sqref="F14:F17">
    <cfRule type="cellIs" dxfId="863" priority="140" operator="equal">
      <formula>"雨"</formula>
    </cfRule>
    <cfRule type="cellIs" dxfId="862" priority="141" operator="equal">
      <formula>"休"</formula>
    </cfRule>
  </conditionalFormatting>
  <conditionalFormatting sqref="M14:M17">
    <cfRule type="cellIs" dxfId="861" priority="144" operator="equal">
      <formula>"雨"</formula>
    </cfRule>
    <cfRule type="cellIs" dxfId="860" priority="145" operator="equal">
      <formula>"休"</formula>
    </cfRule>
  </conditionalFormatting>
  <conditionalFormatting sqref="J30:J33">
    <cfRule type="cellIs" dxfId="859" priority="148" operator="equal">
      <formula>"雨"</formula>
    </cfRule>
    <cfRule type="cellIs" dxfId="858" priority="149" operator="equal">
      <formula>"休"</formula>
    </cfRule>
  </conditionalFormatting>
  <conditionalFormatting sqref="Q30:Q33">
    <cfRule type="cellIs" dxfId="857" priority="152" operator="equal">
      <formula>"雨"</formula>
    </cfRule>
    <cfRule type="cellIs" dxfId="856" priority="153" operator="equal">
      <formula>"休"</formula>
    </cfRule>
  </conditionalFormatting>
  <conditionalFormatting sqref="X30:X33">
    <cfRule type="cellIs" dxfId="855" priority="156" operator="equal">
      <formula>"雨"</formula>
    </cfRule>
    <cfRule type="cellIs" dxfId="854" priority="157" operator="equal">
      <formula>"休"</formula>
    </cfRule>
  </conditionalFormatting>
  <conditionalFormatting sqref="AE30:AE33">
    <cfRule type="cellIs" dxfId="853" priority="160" operator="equal">
      <formula>"雨"</formula>
    </cfRule>
    <cfRule type="cellIs" dxfId="852" priority="161" operator="equal">
      <formula>"休"</formula>
    </cfRule>
  </conditionalFormatting>
  <conditionalFormatting sqref="H46:H49">
    <cfRule type="cellIs" dxfId="851" priority="164" operator="equal">
      <formula>"雨"</formula>
    </cfRule>
    <cfRule type="cellIs" dxfId="850" priority="165" operator="equal">
      <formula>"休"</formula>
    </cfRule>
  </conditionalFormatting>
  <conditionalFormatting sqref="E30:F31">
    <cfRule type="cellIs" dxfId="849" priority="532" operator="equal">
      <formula>"雨"</formula>
    </cfRule>
    <cfRule type="cellIs" dxfId="848" priority="533" operator="equal">
      <formula>"休"</formula>
    </cfRule>
  </conditionalFormatting>
  <conditionalFormatting sqref="N30:N33">
    <cfRule type="cellIs" dxfId="847" priority="530" operator="equal">
      <formula>"雨"</formula>
    </cfRule>
    <cfRule type="cellIs" dxfId="846" priority="531" operator="equal">
      <formula>"休"</formula>
    </cfRule>
  </conditionalFormatting>
  <conditionalFormatting sqref="L32:M33">
    <cfRule type="cellIs" dxfId="845" priority="528" operator="equal">
      <formula>"雨"</formula>
    </cfRule>
    <cfRule type="cellIs" dxfId="844" priority="529" operator="equal">
      <formula>"休"</formula>
    </cfRule>
  </conditionalFormatting>
  <conditionalFormatting sqref="L30:M31">
    <cfRule type="cellIs" dxfId="843" priority="526" operator="equal">
      <formula>"雨"</formula>
    </cfRule>
    <cfRule type="cellIs" dxfId="842" priority="527" operator="equal">
      <formula>"休"</formula>
    </cfRule>
  </conditionalFormatting>
  <conditionalFormatting sqref="T30:T33">
    <cfRule type="cellIs" dxfId="841" priority="524" operator="equal">
      <formula>"雨"</formula>
    </cfRule>
    <cfRule type="cellIs" dxfId="840" priority="525" operator="equal">
      <formula>"休"</formula>
    </cfRule>
  </conditionalFormatting>
  <conditionalFormatting sqref="S32:S33">
    <cfRule type="cellIs" dxfId="839" priority="522" operator="equal">
      <formula>"雨"</formula>
    </cfRule>
    <cfRule type="cellIs" dxfId="838" priority="523" operator="equal">
      <formula>"休"</formula>
    </cfRule>
  </conditionalFormatting>
  <conditionalFormatting sqref="S30:S31">
    <cfRule type="cellIs" dxfId="837" priority="520" operator="equal">
      <formula>"雨"</formula>
    </cfRule>
    <cfRule type="cellIs" dxfId="836" priority="521" operator="equal">
      <formula>"休"</formula>
    </cfRule>
  </conditionalFormatting>
  <conditionalFormatting sqref="AB30:AB33">
    <cfRule type="cellIs" dxfId="835" priority="518" operator="equal">
      <formula>"雨"</formula>
    </cfRule>
    <cfRule type="cellIs" dxfId="834" priority="519" operator="equal">
      <formula>"休"</formula>
    </cfRule>
  </conditionalFormatting>
  <conditionalFormatting sqref="Z32:AA33">
    <cfRule type="cellIs" dxfId="833" priority="516" operator="equal">
      <formula>"雨"</formula>
    </cfRule>
    <cfRule type="cellIs" dxfId="832" priority="517" operator="equal">
      <formula>"休"</formula>
    </cfRule>
  </conditionalFormatting>
  <conditionalFormatting sqref="Z30:AA31">
    <cfRule type="cellIs" dxfId="831" priority="514" operator="equal">
      <formula>"雨"</formula>
    </cfRule>
    <cfRule type="cellIs" dxfId="830" priority="515" operator="equal">
      <formula>"休"</formula>
    </cfRule>
  </conditionalFormatting>
  <conditionalFormatting sqref="K46:K49">
    <cfRule type="cellIs" dxfId="829" priority="512" operator="equal">
      <formula>"雨"</formula>
    </cfRule>
    <cfRule type="cellIs" dxfId="828" priority="513" operator="equal">
      <formula>"休"</formula>
    </cfRule>
  </conditionalFormatting>
  <conditionalFormatting sqref="J48:J49">
    <cfRule type="cellIs" dxfId="827" priority="510" operator="equal">
      <formula>"雨"</formula>
    </cfRule>
    <cfRule type="cellIs" dxfId="826" priority="511" operator="equal">
      <formula>"休"</formula>
    </cfRule>
  </conditionalFormatting>
  <conditionalFormatting sqref="J46:J47">
    <cfRule type="cellIs" dxfId="825" priority="508" operator="equal">
      <formula>"雨"</formula>
    </cfRule>
    <cfRule type="cellIs" dxfId="824" priority="509" operator="equal">
      <formula>"休"</formula>
    </cfRule>
  </conditionalFormatting>
  <conditionalFormatting sqref="R46:R49">
    <cfRule type="cellIs" dxfId="823" priority="506" operator="equal">
      <formula>"雨"</formula>
    </cfRule>
    <cfRule type="cellIs" dxfId="822" priority="507" operator="equal">
      <formula>"休"</formula>
    </cfRule>
  </conditionalFormatting>
  <conditionalFormatting sqref="Q48:Q49">
    <cfRule type="cellIs" dxfId="821" priority="504" operator="equal">
      <formula>"雨"</formula>
    </cfRule>
    <cfRule type="cellIs" dxfId="820" priority="505" operator="equal">
      <formula>"休"</formula>
    </cfRule>
  </conditionalFormatting>
  <conditionalFormatting sqref="Q46:Q47">
    <cfRule type="cellIs" dxfId="819" priority="502" operator="equal">
      <formula>"雨"</formula>
    </cfRule>
    <cfRule type="cellIs" dxfId="818" priority="503" operator="equal">
      <formula>"休"</formula>
    </cfRule>
  </conditionalFormatting>
  <conditionalFormatting sqref="Y46:Y49">
    <cfRule type="cellIs" dxfId="817" priority="500" operator="equal">
      <formula>"雨"</formula>
    </cfRule>
    <cfRule type="cellIs" dxfId="816" priority="501" operator="equal">
      <formula>"休"</formula>
    </cfRule>
  </conditionalFormatting>
  <conditionalFormatting sqref="X48:X49">
    <cfRule type="cellIs" dxfId="815" priority="498" operator="equal">
      <formula>"雨"</formula>
    </cfRule>
    <cfRule type="cellIs" dxfId="814" priority="499" operator="equal">
      <formula>"休"</formula>
    </cfRule>
  </conditionalFormatting>
  <conditionalFormatting sqref="X46:X47">
    <cfRule type="cellIs" dxfId="813" priority="496" operator="equal">
      <formula>"雨"</formula>
    </cfRule>
    <cfRule type="cellIs" dxfId="812" priority="497" operator="equal">
      <formula>"休"</formula>
    </cfRule>
  </conditionalFormatting>
  <conditionalFormatting sqref="AF46:AF49">
    <cfRule type="cellIs" dxfId="811" priority="494" operator="equal">
      <formula>"雨"</formula>
    </cfRule>
    <cfRule type="cellIs" dxfId="810" priority="495" operator="equal">
      <formula>"休"</formula>
    </cfRule>
  </conditionalFormatting>
  <conditionalFormatting sqref="AE48:AE49">
    <cfRule type="cellIs" dxfId="809" priority="492" operator="equal">
      <formula>"雨"</formula>
    </cfRule>
    <cfRule type="cellIs" dxfId="808" priority="493" operator="equal">
      <formula>"休"</formula>
    </cfRule>
  </conditionalFormatting>
  <conditionalFormatting sqref="AE46:AE47">
    <cfRule type="cellIs" dxfId="807" priority="490" operator="equal">
      <formula>"雨"</formula>
    </cfRule>
    <cfRule type="cellIs" dxfId="806" priority="491" operator="equal">
      <formula>"休"</formula>
    </cfRule>
  </conditionalFormatting>
  <conditionalFormatting sqref="H64:H65">
    <cfRule type="cellIs" dxfId="805" priority="488" operator="equal">
      <formula>"雨"</formula>
    </cfRule>
    <cfRule type="cellIs" dxfId="804" priority="489" operator="equal">
      <formula>"休"</formula>
    </cfRule>
  </conditionalFormatting>
  <conditionalFormatting sqref="H62:H63">
    <cfRule type="cellIs" dxfId="803" priority="486" operator="equal">
      <formula>"雨"</formula>
    </cfRule>
    <cfRule type="cellIs" dxfId="802" priority="487" operator="equal">
      <formula>"休"</formula>
    </cfRule>
  </conditionalFormatting>
  <conditionalFormatting sqref="O64:O65">
    <cfRule type="cellIs" dxfId="801" priority="484" operator="equal">
      <formula>"雨"</formula>
    </cfRule>
    <cfRule type="cellIs" dxfId="800" priority="485" operator="equal">
      <formula>"休"</formula>
    </cfRule>
  </conditionalFormatting>
  <conditionalFormatting sqref="O62:O63">
    <cfRule type="cellIs" dxfId="799" priority="482" operator="equal">
      <formula>"雨"</formula>
    </cfRule>
    <cfRule type="cellIs" dxfId="798" priority="483" operator="equal">
      <formula>"休"</formula>
    </cfRule>
  </conditionalFormatting>
  <conditionalFormatting sqref="AC64:AC65">
    <cfRule type="cellIs" dxfId="797" priority="480" operator="equal">
      <formula>"雨"</formula>
    </cfRule>
    <cfRule type="cellIs" dxfId="796" priority="481" operator="equal">
      <formula>"休"</formula>
    </cfRule>
  </conditionalFormatting>
  <conditionalFormatting sqref="AC62:AC63">
    <cfRule type="cellIs" dxfId="795" priority="478" operator="equal">
      <formula>"雨"</formula>
    </cfRule>
    <cfRule type="cellIs" dxfId="794" priority="479" operator="equal">
      <formula>"休"</formula>
    </cfRule>
  </conditionalFormatting>
  <conditionalFormatting sqref="V64:V65">
    <cfRule type="cellIs" dxfId="793" priority="476" operator="equal">
      <formula>"雨"</formula>
    </cfRule>
    <cfRule type="cellIs" dxfId="792" priority="477" operator="equal">
      <formula>"休"</formula>
    </cfRule>
  </conditionalFormatting>
  <conditionalFormatting sqref="V62:V63">
    <cfRule type="cellIs" dxfId="791" priority="474" operator="equal">
      <formula>"雨"</formula>
    </cfRule>
    <cfRule type="cellIs" dxfId="790" priority="475" operator="equal">
      <formula>"休"</formula>
    </cfRule>
  </conditionalFormatting>
  <conditionalFormatting sqref="F78:F81">
    <cfRule type="cellIs" dxfId="789" priority="472" operator="equal">
      <formula>"雨"</formula>
    </cfRule>
    <cfRule type="cellIs" dxfId="788" priority="473" operator="equal">
      <formula>"休"</formula>
    </cfRule>
  </conditionalFormatting>
  <conditionalFormatting sqref="E80:E81">
    <cfRule type="cellIs" dxfId="787" priority="470" operator="equal">
      <formula>"雨"</formula>
    </cfRule>
    <cfRule type="cellIs" dxfId="786" priority="471" operator="equal">
      <formula>"休"</formula>
    </cfRule>
  </conditionalFormatting>
  <conditionalFormatting sqref="E78:E79">
    <cfRule type="cellIs" dxfId="785" priority="468" operator="equal">
      <formula>"雨"</formula>
    </cfRule>
    <cfRule type="cellIs" dxfId="784" priority="469" operator="equal">
      <formula>"休"</formula>
    </cfRule>
  </conditionalFormatting>
  <conditionalFormatting sqref="T78:T81">
    <cfRule type="cellIs" dxfId="783" priority="466" operator="equal">
      <formula>"雨"</formula>
    </cfRule>
    <cfRule type="cellIs" dxfId="782" priority="467" operator="equal">
      <formula>"休"</formula>
    </cfRule>
  </conditionalFormatting>
  <conditionalFormatting sqref="S80:S81">
    <cfRule type="cellIs" dxfId="781" priority="464" operator="equal">
      <formula>"雨"</formula>
    </cfRule>
    <cfRule type="cellIs" dxfId="780" priority="465" operator="equal">
      <formula>"休"</formula>
    </cfRule>
  </conditionalFormatting>
  <conditionalFormatting sqref="S78:S79">
    <cfRule type="cellIs" dxfId="779" priority="462" operator="equal">
      <formula>"雨"</formula>
    </cfRule>
    <cfRule type="cellIs" dxfId="778" priority="463" operator="equal">
      <formula>"休"</formula>
    </cfRule>
  </conditionalFormatting>
  <conditionalFormatting sqref="M78:M81">
    <cfRule type="cellIs" dxfId="777" priority="460" operator="equal">
      <formula>"雨"</formula>
    </cfRule>
    <cfRule type="cellIs" dxfId="776" priority="461" operator="equal">
      <formula>"休"</formula>
    </cfRule>
  </conditionalFormatting>
  <conditionalFormatting sqref="L80:L81">
    <cfRule type="cellIs" dxfId="775" priority="458" operator="equal">
      <formula>"雨"</formula>
    </cfRule>
    <cfRule type="cellIs" dxfId="774" priority="459" operator="equal">
      <formula>"休"</formula>
    </cfRule>
  </conditionalFormatting>
  <conditionalFormatting sqref="L78:L79">
    <cfRule type="cellIs" dxfId="773" priority="456" operator="equal">
      <formula>"雨"</formula>
    </cfRule>
    <cfRule type="cellIs" dxfId="772" priority="457" operator="equal">
      <formula>"休"</formula>
    </cfRule>
  </conditionalFormatting>
  <conditionalFormatting sqref="AA78:AA81">
    <cfRule type="cellIs" dxfId="771" priority="454" operator="equal">
      <formula>"雨"</formula>
    </cfRule>
    <cfRule type="cellIs" dxfId="770" priority="455" operator="equal">
      <formula>"休"</formula>
    </cfRule>
  </conditionalFormatting>
  <conditionalFormatting sqref="Z80:Z81">
    <cfRule type="cellIs" dxfId="769" priority="452" operator="equal">
      <formula>"雨"</formula>
    </cfRule>
    <cfRule type="cellIs" dxfId="768" priority="453" operator="equal">
      <formula>"休"</formula>
    </cfRule>
  </conditionalFormatting>
  <conditionalFormatting sqref="Z78:Z79">
    <cfRule type="cellIs" dxfId="767" priority="450" operator="equal">
      <formula>"雨"</formula>
    </cfRule>
    <cfRule type="cellIs" dxfId="766" priority="451" operator="equal">
      <formula>"休"</formula>
    </cfRule>
  </conditionalFormatting>
  <conditionalFormatting sqref="J94:J97">
    <cfRule type="cellIs" dxfId="765" priority="448" operator="equal">
      <formula>"雨"</formula>
    </cfRule>
    <cfRule type="cellIs" dxfId="764" priority="449" operator="equal">
      <formula>"休"</formula>
    </cfRule>
  </conditionalFormatting>
  <conditionalFormatting sqref="I96:I97">
    <cfRule type="cellIs" dxfId="763" priority="446" operator="equal">
      <formula>"雨"</formula>
    </cfRule>
    <cfRule type="cellIs" dxfId="762" priority="447" operator="equal">
      <formula>"休"</formula>
    </cfRule>
  </conditionalFormatting>
  <conditionalFormatting sqref="I94:I95">
    <cfRule type="cellIs" dxfId="761" priority="444" operator="equal">
      <formula>"雨"</formula>
    </cfRule>
    <cfRule type="cellIs" dxfId="760" priority="445" operator="equal">
      <formula>"休"</formula>
    </cfRule>
  </conditionalFormatting>
  <conditionalFormatting sqref="Q94:Q97">
    <cfRule type="cellIs" dxfId="759" priority="442" operator="equal">
      <formula>"雨"</formula>
    </cfRule>
    <cfRule type="cellIs" dxfId="758" priority="443" operator="equal">
      <formula>"休"</formula>
    </cfRule>
  </conditionalFormatting>
  <conditionalFormatting sqref="P96:P97">
    <cfRule type="cellIs" dxfId="757" priority="440" operator="equal">
      <formula>"雨"</formula>
    </cfRule>
    <cfRule type="cellIs" dxfId="756" priority="441" operator="equal">
      <formula>"休"</formula>
    </cfRule>
  </conditionalFormatting>
  <conditionalFormatting sqref="P94:P95">
    <cfRule type="cellIs" dxfId="755" priority="438" operator="equal">
      <formula>"雨"</formula>
    </cfRule>
    <cfRule type="cellIs" dxfId="754" priority="439" operator="equal">
      <formula>"休"</formula>
    </cfRule>
  </conditionalFormatting>
  <conditionalFormatting sqref="X94:X97">
    <cfRule type="cellIs" dxfId="753" priority="436" operator="equal">
      <formula>"雨"</formula>
    </cfRule>
    <cfRule type="cellIs" dxfId="752" priority="437" operator="equal">
      <formula>"休"</formula>
    </cfRule>
  </conditionalFormatting>
  <conditionalFormatting sqref="W96:W97">
    <cfRule type="cellIs" dxfId="751" priority="434" operator="equal">
      <formula>"雨"</formula>
    </cfRule>
    <cfRule type="cellIs" dxfId="750" priority="435" operator="equal">
      <formula>"休"</formula>
    </cfRule>
  </conditionalFormatting>
  <conditionalFormatting sqref="W94:W95">
    <cfRule type="cellIs" dxfId="749" priority="432" operator="equal">
      <formula>"雨"</formula>
    </cfRule>
    <cfRule type="cellIs" dxfId="748" priority="433" operator="equal">
      <formula>"休"</formula>
    </cfRule>
  </conditionalFormatting>
  <conditionalFormatting sqref="AE94:AE97">
    <cfRule type="cellIs" dxfId="747" priority="430" operator="equal">
      <formula>"雨"</formula>
    </cfRule>
    <cfRule type="cellIs" dxfId="746" priority="431" operator="equal">
      <formula>"休"</formula>
    </cfRule>
  </conditionalFormatting>
  <conditionalFormatting sqref="AD96:AD97">
    <cfRule type="cellIs" dxfId="745" priority="428" operator="equal">
      <formula>"雨"</formula>
    </cfRule>
    <cfRule type="cellIs" dxfId="744" priority="429" operator="equal">
      <formula>"休"</formula>
    </cfRule>
  </conditionalFormatting>
  <conditionalFormatting sqref="AD94:AD95">
    <cfRule type="cellIs" dxfId="743" priority="426" operator="equal">
      <formula>"雨"</formula>
    </cfRule>
    <cfRule type="cellIs" dxfId="742" priority="427" operator="equal">
      <formula>"休"</formula>
    </cfRule>
  </conditionalFormatting>
  <conditionalFormatting sqref="H110:H113">
    <cfRule type="cellIs" dxfId="741" priority="424" operator="equal">
      <formula>"雨"</formula>
    </cfRule>
    <cfRule type="cellIs" dxfId="740" priority="425" operator="equal">
      <formula>"休"</formula>
    </cfRule>
  </conditionalFormatting>
  <conditionalFormatting sqref="G112:G113">
    <cfRule type="cellIs" dxfId="739" priority="422" operator="equal">
      <formula>"雨"</formula>
    </cfRule>
    <cfRule type="cellIs" dxfId="738" priority="423" operator="equal">
      <formula>"休"</formula>
    </cfRule>
  </conditionalFormatting>
  <conditionalFormatting sqref="G110:G111">
    <cfRule type="cellIs" dxfId="737" priority="420" operator="equal">
      <formula>"雨"</formula>
    </cfRule>
    <cfRule type="cellIs" dxfId="736" priority="421" operator="equal">
      <formula>"休"</formula>
    </cfRule>
  </conditionalFormatting>
  <conditionalFormatting sqref="O110:O113">
    <cfRule type="cellIs" dxfId="735" priority="418" operator="equal">
      <formula>"雨"</formula>
    </cfRule>
    <cfRule type="cellIs" dxfId="734" priority="419" operator="equal">
      <formula>"休"</formula>
    </cfRule>
  </conditionalFormatting>
  <conditionalFormatting sqref="N112:N113">
    <cfRule type="cellIs" dxfId="733" priority="416" operator="equal">
      <formula>"雨"</formula>
    </cfRule>
    <cfRule type="cellIs" dxfId="732" priority="417" operator="equal">
      <formula>"休"</formula>
    </cfRule>
  </conditionalFormatting>
  <conditionalFormatting sqref="N110:N111">
    <cfRule type="cellIs" dxfId="731" priority="414" operator="equal">
      <formula>"雨"</formula>
    </cfRule>
    <cfRule type="cellIs" dxfId="730" priority="415" operator="equal">
      <formula>"休"</formula>
    </cfRule>
  </conditionalFormatting>
  <conditionalFormatting sqref="V110:V113">
    <cfRule type="cellIs" dxfId="729" priority="412" operator="equal">
      <formula>"雨"</formula>
    </cfRule>
    <cfRule type="cellIs" dxfId="728" priority="413" operator="equal">
      <formula>"休"</formula>
    </cfRule>
  </conditionalFormatting>
  <conditionalFormatting sqref="U112:U113">
    <cfRule type="cellIs" dxfId="727" priority="410" operator="equal">
      <formula>"雨"</formula>
    </cfRule>
    <cfRule type="cellIs" dxfId="726" priority="411" operator="equal">
      <formula>"休"</formula>
    </cfRule>
  </conditionalFormatting>
  <conditionalFormatting sqref="U110:U111">
    <cfRule type="cellIs" dxfId="725" priority="408" operator="equal">
      <formula>"雨"</formula>
    </cfRule>
    <cfRule type="cellIs" dxfId="724" priority="409" operator="equal">
      <formula>"休"</formula>
    </cfRule>
  </conditionalFormatting>
  <conditionalFormatting sqref="AC110:AC113">
    <cfRule type="cellIs" dxfId="723" priority="406" operator="equal">
      <formula>"雨"</formula>
    </cfRule>
    <cfRule type="cellIs" dxfId="722" priority="407" operator="equal">
      <formula>"休"</formula>
    </cfRule>
  </conditionalFormatting>
  <conditionalFormatting sqref="AB112:AB113">
    <cfRule type="cellIs" dxfId="721" priority="404" operator="equal">
      <formula>"雨"</formula>
    </cfRule>
    <cfRule type="cellIs" dxfId="720" priority="405" operator="equal">
      <formula>"休"</formula>
    </cfRule>
  </conditionalFormatting>
  <conditionalFormatting sqref="AB110:AB111">
    <cfRule type="cellIs" dxfId="719" priority="402" operator="equal">
      <formula>"雨"</formula>
    </cfRule>
    <cfRule type="cellIs" dxfId="718" priority="403" operator="equal">
      <formula>"休"</formula>
    </cfRule>
  </conditionalFormatting>
  <conditionalFormatting sqref="E126:E129">
    <cfRule type="cellIs" dxfId="717" priority="400" operator="equal">
      <formula>"雨"</formula>
    </cfRule>
    <cfRule type="cellIs" dxfId="716" priority="401" operator="equal">
      <formula>"休"</formula>
    </cfRule>
  </conditionalFormatting>
  <conditionalFormatting sqref="D128:D129">
    <cfRule type="cellIs" dxfId="715" priority="398" operator="equal">
      <formula>"雨"</formula>
    </cfRule>
    <cfRule type="cellIs" dxfId="714" priority="399" operator="equal">
      <formula>"休"</formula>
    </cfRule>
  </conditionalFormatting>
  <conditionalFormatting sqref="D126:D127">
    <cfRule type="cellIs" dxfId="713" priority="396" operator="equal">
      <formula>"雨"</formula>
    </cfRule>
    <cfRule type="cellIs" dxfId="712" priority="397" operator="equal">
      <formula>"休"</formula>
    </cfRule>
  </conditionalFormatting>
  <conditionalFormatting sqref="L126:L129">
    <cfRule type="cellIs" dxfId="711" priority="394" operator="equal">
      <formula>"雨"</formula>
    </cfRule>
    <cfRule type="cellIs" dxfId="710" priority="395" operator="equal">
      <formula>"休"</formula>
    </cfRule>
  </conditionalFormatting>
  <conditionalFormatting sqref="K128:K129">
    <cfRule type="cellIs" dxfId="709" priority="392" operator="equal">
      <formula>"雨"</formula>
    </cfRule>
    <cfRule type="cellIs" dxfId="708" priority="393" operator="equal">
      <formula>"休"</formula>
    </cfRule>
  </conditionalFormatting>
  <conditionalFormatting sqref="K126:K127">
    <cfRule type="cellIs" dxfId="707" priority="390" operator="equal">
      <formula>"雨"</formula>
    </cfRule>
    <cfRule type="cellIs" dxfId="706" priority="391" operator="equal">
      <formula>"休"</formula>
    </cfRule>
  </conditionalFormatting>
  <conditionalFormatting sqref="S126:S129">
    <cfRule type="cellIs" dxfId="705" priority="388" operator="equal">
      <formula>"雨"</formula>
    </cfRule>
    <cfRule type="cellIs" dxfId="704" priority="389" operator="equal">
      <formula>"休"</formula>
    </cfRule>
  </conditionalFormatting>
  <conditionalFormatting sqref="R128:R129">
    <cfRule type="cellIs" dxfId="703" priority="386" operator="equal">
      <formula>"雨"</formula>
    </cfRule>
    <cfRule type="cellIs" dxfId="702" priority="387" operator="equal">
      <formula>"休"</formula>
    </cfRule>
  </conditionalFormatting>
  <conditionalFormatting sqref="R126:R127">
    <cfRule type="cellIs" dxfId="701" priority="384" operator="equal">
      <formula>"雨"</formula>
    </cfRule>
    <cfRule type="cellIs" dxfId="700" priority="385" operator="equal">
      <formula>"休"</formula>
    </cfRule>
  </conditionalFormatting>
  <conditionalFormatting sqref="Z126:Z129">
    <cfRule type="cellIs" dxfId="699" priority="382" operator="equal">
      <formula>"雨"</formula>
    </cfRule>
    <cfRule type="cellIs" dxfId="698" priority="383" operator="equal">
      <formula>"休"</formula>
    </cfRule>
  </conditionalFormatting>
  <conditionalFormatting sqref="Y128:Y129">
    <cfRule type="cellIs" dxfId="697" priority="380" operator="equal">
      <formula>"雨"</formula>
    </cfRule>
    <cfRule type="cellIs" dxfId="696" priority="381" operator="equal">
      <formula>"休"</formula>
    </cfRule>
  </conditionalFormatting>
  <conditionalFormatting sqref="Y126:Y127">
    <cfRule type="cellIs" dxfId="695" priority="378" operator="equal">
      <formula>"雨"</formula>
    </cfRule>
    <cfRule type="cellIs" dxfId="694" priority="379" operator="equal">
      <formula>"休"</formula>
    </cfRule>
  </conditionalFormatting>
  <conditionalFormatting sqref="I144:I145">
    <cfRule type="cellIs" dxfId="693" priority="376" operator="equal">
      <formula>"雨"</formula>
    </cfRule>
    <cfRule type="cellIs" dxfId="692" priority="377" operator="equal">
      <formula>"休"</formula>
    </cfRule>
  </conditionalFormatting>
  <conditionalFormatting sqref="I142:I143">
    <cfRule type="cellIs" dxfId="691" priority="374" operator="equal">
      <formula>"雨"</formula>
    </cfRule>
    <cfRule type="cellIs" dxfId="690" priority="375" operator="equal">
      <formula>"休"</formula>
    </cfRule>
  </conditionalFormatting>
  <conditionalFormatting sqref="P144:P145">
    <cfRule type="cellIs" dxfId="689" priority="372" operator="equal">
      <formula>"雨"</formula>
    </cfRule>
    <cfRule type="cellIs" dxfId="688" priority="373" operator="equal">
      <formula>"休"</formula>
    </cfRule>
  </conditionalFormatting>
  <conditionalFormatting sqref="P142:P143">
    <cfRule type="cellIs" dxfId="687" priority="370" operator="equal">
      <formula>"雨"</formula>
    </cfRule>
    <cfRule type="cellIs" dxfId="686" priority="371" operator="equal">
      <formula>"休"</formula>
    </cfRule>
  </conditionalFormatting>
  <conditionalFormatting sqref="W144:W145">
    <cfRule type="cellIs" dxfId="685" priority="368" operator="equal">
      <formula>"雨"</formula>
    </cfRule>
    <cfRule type="cellIs" dxfId="684" priority="369" operator="equal">
      <formula>"休"</formula>
    </cfRule>
  </conditionalFormatting>
  <conditionalFormatting sqref="W142:W143">
    <cfRule type="cellIs" dxfId="683" priority="366" operator="equal">
      <formula>"雨"</formula>
    </cfRule>
    <cfRule type="cellIs" dxfId="682" priority="367" operator="equal">
      <formula>"休"</formula>
    </cfRule>
  </conditionalFormatting>
  <conditionalFormatting sqref="AE142:AE145">
    <cfRule type="cellIs" dxfId="681" priority="364" operator="equal">
      <formula>"雨"</formula>
    </cfRule>
    <cfRule type="cellIs" dxfId="680" priority="365" operator="equal">
      <formula>"休"</formula>
    </cfRule>
  </conditionalFormatting>
  <conditionalFormatting sqref="AD144:AD145">
    <cfRule type="cellIs" dxfId="679" priority="362" operator="equal">
      <formula>"雨"</formula>
    </cfRule>
    <cfRule type="cellIs" dxfId="678" priority="363" operator="equal">
      <formula>"休"</formula>
    </cfRule>
  </conditionalFormatting>
  <conditionalFormatting sqref="AD142:AD143">
    <cfRule type="cellIs" dxfId="677" priority="360" operator="equal">
      <formula>"雨"</formula>
    </cfRule>
    <cfRule type="cellIs" dxfId="676" priority="361" operator="equal">
      <formula>"休"</formula>
    </cfRule>
  </conditionalFormatting>
  <conditionalFormatting sqref="G158:G161">
    <cfRule type="cellIs" dxfId="675" priority="358" operator="equal">
      <formula>"雨"</formula>
    </cfRule>
    <cfRule type="cellIs" dxfId="674" priority="359" operator="equal">
      <formula>"休"</formula>
    </cfRule>
  </conditionalFormatting>
  <conditionalFormatting sqref="F160:F161">
    <cfRule type="cellIs" dxfId="673" priority="356" operator="equal">
      <formula>"雨"</formula>
    </cfRule>
    <cfRule type="cellIs" dxfId="672" priority="357" operator="equal">
      <formula>"休"</formula>
    </cfRule>
  </conditionalFormatting>
  <conditionalFormatting sqref="F158:F159">
    <cfRule type="cellIs" dxfId="671" priority="354" operator="equal">
      <formula>"雨"</formula>
    </cfRule>
    <cfRule type="cellIs" dxfId="670" priority="355" operator="equal">
      <formula>"休"</formula>
    </cfRule>
  </conditionalFormatting>
  <conditionalFormatting sqref="N158:N161">
    <cfRule type="cellIs" dxfId="669" priority="352" operator="equal">
      <formula>"雨"</formula>
    </cfRule>
    <cfRule type="cellIs" dxfId="668" priority="353" operator="equal">
      <formula>"休"</formula>
    </cfRule>
  </conditionalFormatting>
  <conditionalFormatting sqref="M160:M161">
    <cfRule type="cellIs" dxfId="667" priority="350" operator="equal">
      <formula>"雨"</formula>
    </cfRule>
    <cfRule type="cellIs" dxfId="666" priority="351" operator="equal">
      <formula>"休"</formula>
    </cfRule>
  </conditionalFormatting>
  <conditionalFormatting sqref="M158:M159">
    <cfRule type="cellIs" dxfId="665" priority="348" operator="equal">
      <formula>"雨"</formula>
    </cfRule>
    <cfRule type="cellIs" dxfId="664" priority="349" operator="equal">
      <formula>"休"</formula>
    </cfRule>
  </conditionalFormatting>
  <conditionalFormatting sqref="U158:U161">
    <cfRule type="cellIs" dxfId="663" priority="346" operator="equal">
      <formula>"雨"</formula>
    </cfRule>
    <cfRule type="cellIs" dxfId="662" priority="347" operator="equal">
      <formula>"休"</formula>
    </cfRule>
  </conditionalFormatting>
  <conditionalFormatting sqref="T160:T161">
    <cfRule type="cellIs" dxfId="661" priority="344" operator="equal">
      <formula>"雨"</formula>
    </cfRule>
    <cfRule type="cellIs" dxfId="660" priority="345" operator="equal">
      <formula>"休"</formula>
    </cfRule>
  </conditionalFormatting>
  <conditionalFormatting sqref="T158:T159">
    <cfRule type="cellIs" dxfId="659" priority="342" operator="equal">
      <formula>"雨"</formula>
    </cfRule>
    <cfRule type="cellIs" dxfId="658" priority="343" operator="equal">
      <formula>"休"</formula>
    </cfRule>
  </conditionalFormatting>
  <conditionalFormatting sqref="AB158:AB161">
    <cfRule type="cellIs" dxfId="657" priority="340" operator="equal">
      <formula>"雨"</formula>
    </cfRule>
    <cfRule type="cellIs" dxfId="656" priority="341" operator="equal">
      <formula>"休"</formula>
    </cfRule>
  </conditionalFormatting>
  <conditionalFormatting sqref="AA160:AA161">
    <cfRule type="cellIs" dxfId="655" priority="338" operator="equal">
      <formula>"雨"</formula>
    </cfRule>
    <cfRule type="cellIs" dxfId="654" priority="339" operator="equal">
      <formula>"休"</formula>
    </cfRule>
  </conditionalFormatting>
  <conditionalFormatting sqref="AA158:AA159">
    <cfRule type="cellIs" dxfId="653" priority="336" operator="equal">
      <formula>"雨"</formula>
    </cfRule>
    <cfRule type="cellIs" dxfId="652" priority="337" operator="equal">
      <formula>"休"</formula>
    </cfRule>
  </conditionalFormatting>
  <conditionalFormatting sqref="AB142:AB145">
    <cfRule type="cellIs" dxfId="651" priority="330" operator="equal">
      <formula>"雨"</formula>
    </cfRule>
    <cfRule type="cellIs" dxfId="650" priority="331" operator="equal">
      <formula>"休"</formula>
    </cfRule>
  </conditionalFormatting>
  <conditionalFormatting sqref="AA142:AA145">
    <cfRule type="cellIs" dxfId="649" priority="328" operator="equal">
      <formula>"雨"</formula>
    </cfRule>
    <cfRule type="cellIs" dxfId="648" priority="329" operator="equal">
      <formula>"休"</formula>
    </cfRule>
  </conditionalFormatting>
  <conditionalFormatting sqref="H30:H33">
    <cfRule type="cellIs" dxfId="647" priority="326" operator="equal">
      <formula>"雨"</formula>
    </cfRule>
    <cfRule type="cellIs" dxfId="646" priority="327" operator="equal">
      <formula>"休"</formula>
    </cfRule>
  </conditionalFormatting>
  <conditionalFormatting sqref="O30:O33">
    <cfRule type="cellIs" dxfId="645" priority="324" operator="equal">
      <formula>"雨"</formula>
    </cfRule>
    <cfRule type="cellIs" dxfId="644" priority="325" operator="equal">
      <formula>"休"</formula>
    </cfRule>
  </conditionalFormatting>
  <conditionalFormatting sqref="I62:J65">
    <cfRule type="cellIs" dxfId="643" priority="310" operator="equal">
      <formula>"雨"</formula>
    </cfRule>
    <cfRule type="cellIs" dxfId="642" priority="311" operator="equal">
      <formula>"休"</formula>
    </cfRule>
  </conditionalFormatting>
  <conditionalFormatting sqref="P62:Q65">
    <cfRule type="cellIs" dxfId="641" priority="308" operator="equal">
      <formula>"雨"</formula>
    </cfRule>
    <cfRule type="cellIs" dxfId="640" priority="309" operator="equal">
      <formula>"休"</formula>
    </cfRule>
  </conditionalFormatting>
  <conditionalFormatting sqref="G78:G81">
    <cfRule type="cellIs" dxfId="639" priority="302" operator="equal">
      <formula>"雨"</formula>
    </cfRule>
    <cfRule type="cellIs" dxfId="638" priority="303" operator="equal">
      <formula>"休"</formula>
    </cfRule>
  </conditionalFormatting>
  <conditionalFormatting sqref="N78:N81">
    <cfRule type="cellIs" dxfId="637" priority="300" operator="equal">
      <formula>"雨"</formula>
    </cfRule>
    <cfRule type="cellIs" dxfId="636" priority="301" operator="equal">
      <formula>"休"</formula>
    </cfRule>
  </conditionalFormatting>
  <conditionalFormatting sqref="W62:X65">
    <cfRule type="cellIs" dxfId="635" priority="306" operator="equal">
      <formula>"雨"</formula>
    </cfRule>
    <cfRule type="cellIs" dxfId="634" priority="307" operator="equal">
      <formula>"休"</formula>
    </cfRule>
  </conditionalFormatting>
  <conditionalFormatting sqref="AD62:AE65">
    <cfRule type="cellIs" dxfId="633" priority="304" operator="equal">
      <formula>"雨"</formula>
    </cfRule>
    <cfRule type="cellIs" dxfId="632" priority="305" operator="equal">
      <formula>"休"</formula>
    </cfRule>
  </conditionalFormatting>
  <conditionalFormatting sqref="R94:S97">
    <cfRule type="cellIs" dxfId="631" priority="290" operator="equal">
      <formula>"雨"</formula>
    </cfRule>
    <cfRule type="cellIs" dxfId="630" priority="291" operator="equal">
      <formula>"休"</formula>
    </cfRule>
  </conditionalFormatting>
  <conditionalFormatting sqref="Y94:Z97">
    <cfRule type="cellIs" dxfId="629" priority="288" operator="equal">
      <formula>"雨"</formula>
    </cfRule>
    <cfRule type="cellIs" dxfId="628" priority="289" operator="equal">
      <formula>"休"</formula>
    </cfRule>
  </conditionalFormatting>
  <conditionalFormatting sqref="W110:W113">
    <cfRule type="cellIs" dxfId="627" priority="282" operator="equal">
      <formula>"雨"</formula>
    </cfRule>
    <cfRule type="cellIs" dxfId="626" priority="283" operator="equal">
      <formula>"休"</formula>
    </cfRule>
  </conditionalFormatting>
  <conditionalFormatting sqref="AD110:AD113">
    <cfRule type="cellIs" dxfId="625" priority="280" operator="equal">
      <formula>"雨"</formula>
    </cfRule>
    <cfRule type="cellIs" dxfId="624" priority="281" operator="equal">
      <formula>"休"</formula>
    </cfRule>
  </conditionalFormatting>
  <conditionalFormatting sqref="T126:U129">
    <cfRule type="cellIs" dxfId="623" priority="274" operator="equal">
      <formula>"雨"</formula>
    </cfRule>
    <cfRule type="cellIs" dxfId="622" priority="275" operator="equal">
      <formula>"休"</formula>
    </cfRule>
  </conditionalFormatting>
  <conditionalFormatting sqref="AA126:AB129">
    <cfRule type="cellIs" dxfId="621" priority="272" operator="equal">
      <formula>"雨"</formula>
    </cfRule>
    <cfRule type="cellIs" dxfId="620" priority="273" operator="equal">
      <formula>"休"</formula>
    </cfRule>
  </conditionalFormatting>
  <conditionalFormatting sqref="X142:Y145">
    <cfRule type="cellIs" dxfId="619" priority="266" operator="equal">
      <formula>"雨"</formula>
    </cfRule>
    <cfRule type="cellIs" dxfId="618" priority="267" operator="equal">
      <formula>"休"</formula>
    </cfRule>
  </conditionalFormatting>
  <conditionalFormatting sqref="N142:N145">
    <cfRule type="cellIs" dxfId="617" priority="264" operator="equal">
      <formula>"雨"</formula>
    </cfRule>
    <cfRule type="cellIs" dxfId="616" priority="265" operator="equal">
      <formula>"休"</formula>
    </cfRule>
  </conditionalFormatting>
  <conditionalFormatting sqref="P126:P129">
    <cfRule type="cellIs" dxfId="615" priority="246" operator="equal">
      <formula>"雨"</formula>
    </cfRule>
    <cfRule type="cellIs" dxfId="614" priority="247" operator="equal">
      <formula>"休"</formula>
    </cfRule>
  </conditionalFormatting>
  <conditionalFormatting sqref="J126:J129">
    <cfRule type="cellIs" dxfId="613" priority="244" operator="equal">
      <formula>"雨"</formula>
    </cfRule>
    <cfRule type="cellIs" dxfId="612" priority="245" operator="equal">
      <formula>"休"</formula>
    </cfRule>
  </conditionalFormatting>
  <conditionalFormatting sqref="Y110:Y113">
    <cfRule type="cellIs" dxfId="611" priority="226" operator="equal">
      <formula>"雨"</formula>
    </cfRule>
    <cfRule type="cellIs" dxfId="610" priority="227" operator="equal">
      <formula>"休"</formula>
    </cfRule>
  </conditionalFormatting>
  <conditionalFormatting sqref="AC94:AC97">
    <cfRule type="cellIs" dxfId="609" priority="224" operator="equal">
      <formula>"雨"</formula>
    </cfRule>
    <cfRule type="cellIs" dxfId="608" priority="225" operator="equal">
      <formula>"休"</formula>
    </cfRule>
  </conditionalFormatting>
  <conditionalFormatting sqref="U94:U97">
    <cfRule type="cellIs" dxfId="607" priority="218" operator="equal">
      <formula>"雨"</formula>
    </cfRule>
    <cfRule type="cellIs" dxfId="606" priority="219" operator="equal">
      <formula>"休"</formula>
    </cfRule>
  </conditionalFormatting>
  <conditionalFormatting sqref="O94:O97">
    <cfRule type="cellIs" dxfId="605" priority="216" operator="equal">
      <formula>"雨"</formula>
    </cfRule>
    <cfRule type="cellIs" dxfId="604" priority="217" operator="equal">
      <formula>"休"</formula>
    </cfRule>
  </conditionalFormatting>
  <conditionalFormatting sqref="G94:G97">
    <cfRule type="cellIs" dxfId="603" priority="210" operator="equal">
      <formula>"雨"</formula>
    </cfRule>
    <cfRule type="cellIs" dxfId="602" priority="211" operator="equal">
      <formula>"休"</formula>
    </cfRule>
  </conditionalFormatting>
  <conditionalFormatting sqref="AE78:AE81">
    <cfRule type="cellIs" dxfId="601" priority="208" operator="equal">
      <formula>"雨"</formula>
    </cfRule>
    <cfRule type="cellIs" dxfId="600" priority="209" operator="equal">
      <formula>"休"</formula>
    </cfRule>
  </conditionalFormatting>
  <conditionalFormatting sqref="W78:W81">
    <cfRule type="cellIs" dxfId="599" priority="202" operator="equal">
      <formula>"雨"</formula>
    </cfRule>
    <cfRule type="cellIs" dxfId="598" priority="203" operator="equal">
      <formula>"休"</formula>
    </cfRule>
  </conditionalFormatting>
  <conditionalFormatting sqref="Q78:Q81">
    <cfRule type="cellIs" dxfId="597" priority="200" operator="equal">
      <formula>"雨"</formula>
    </cfRule>
    <cfRule type="cellIs" dxfId="596" priority="201" operator="equal">
      <formula>"休"</formula>
    </cfRule>
  </conditionalFormatting>
  <conditionalFormatting sqref="I78:I81">
    <cfRule type="cellIs" dxfId="595" priority="194" operator="equal">
      <formula>"雨"</formula>
    </cfRule>
    <cfRule type="cellIs" dxfId="594" priority="195" operator="equal">
      <formula>"休"</formula>
    </cfRule>
  </conditionalFormatting>
  <conditionalFormatting sqref="AA62:AA65">
    <cfRule type="cellIs" dxfId="593" priority="192" operator="equal">
      <formula>"雨"</formula>
    </cfRule>
    <cfRule type="cellIs" dxfId="592" priority="193" operator="equal">
      <formula>"休"</formula>
    </cfRule>
  </conditionalFormatting>
  <conditionalFormatting sqref="S62:S65">
    <cfRule type="cellIs" dxfId="591" priority="186" operator="equal">
      <formula>"雨"</formula>
    </cfRule>
    <cfRule type="cellIs" dxfId="590" priority="187" operator="equal">
      <formula>"休"</formula>
    </cfRule>
  </conditionalFormatting>
  <conditionalFormatting sqref="M62:M65">
    <cfRule type="cellIs" dxfId="589" priority="184" operator="equal">
      <formula>"雨"</formula>
    </cfRule>
    <cfRule type="cellIs" dxfId="588" priority="185" operator="equal">
      <formula>"休"</formula>
    </cfRule>
  </conditionalFormatting>
  <conditionalFormatting sqref="U142:U145">
    <cfRule type="cellIs" dxfId="587" priority="334" operator="equal">
      <formula>"雨"</formula>
    </cfRule>
    <cfRule type="cellIs" dxfId="586" priority="335" operator="equal">
      <formula>"休"</formula>
    </cfRule>
  </conditionalFormatting>
  <conditionalFormatting sqref="I126:I129">
    <cfRule type="cellIs" dxfId="585" priority="242" operator="equal">
      <formula>"雨"</formula>
    </cfRule>
    <cfRule type="cellIs" dxfId="584" priority="243" operator="equal">
      <formula>"休"</formula>
    </cfRule>
  </conditionalFormatting>
  <conditionalFormatting sqref="E110:E113">
    <cfRule type="cellIs" dxfId="583" priority="240" operator="equal">
      <formula>"雨"</formula>
    </cfRule>
    <cfRule type="cellIs" dxfId="582" priority="241" operator="equal">
      <formula>"休"</formula>
    </cfRule>
  </conditionalFormatting>
  <conditionalFormatting sqref="V30:V33">
    <cfRule type="cellIs" dxfId="581" priority="322" operator="equal">
      <formula>"雨"</formula>
    </cfRule>
    <cfRule type="cellIs" dxfId="580" priority="323" operator="equal">
      <formula>"休"</formula>
    </cfRule>
  </conditionalFormatting>
  <conditionalFormatting sqref="AC30:AC33">
    <cfRule type="cellIs" dxfId="579" priority="320" operator="equal">
      <formula>"雨"</formula>
    </cfRule>
    <cfRule type="cellIs" dxfId="578" priority="321" operator="equal">
      <formula>"休"</formula>
    </cfRule>
  </conditionalFormatting>
  <conditionalFormatting sqref="E46:F49">
    <cfRule type="cellIs" dxfId="577" priority="318" operator="equal">
      <formula>"雨"</formula>
    </cfRule>
    <cfRule type="cellIs" dxfId="576" priority="319" operator="equal">
      <formula>"休"</formula>
    </cfRule>
  </conditionalFormatting>
  <conditionalFormatting sqref="L46:M49">
    <cfRule type="cellIs" dxfId="575" priority="316" operator="equal">
      <formula>"雨"</formula>
    </cfRule>
    <cfRule type="cellIs" dxfId="574" priority="317" operator="equal">
      <formula>"休"</formula>
    </cfRule>
  </conditionalFormatting>
  <conditionalFormatting sqref="S46:T49">
    <cfRule type="cellIs" dxfId="573" priority="314" operator="equal">
      <formula>"雨"</formula>
    </cfRule>
    <cfRule type="cellIs" dxfId="572" priority="315" operator="equal">
      <formula>"休"</formula>
    </cfRule>
  </conditionalFormatting>
  <conditionalFormatting sqref="Z46:AA49">
    <cfRule type="cellIs" dxfId="571" priority="312" operator="equal">
      <formula>"雨"</formula>
    </cfRule>
    <cfRule type="cellIs" dxfId="570" priority="313" operator="equal">
      <formula>"休"</formula>
    </cfRule>
  </conditionalFormatting>
  <conditionalFormatting sqref="U78:U81">
    <cfRule type="cellIs" dxfId="569" priority="298" operator="equal">
      <formula>"雨"</formula>
    </cfRule>
    <cfRule type="cellIs" dxfId="568" priority="299" operator="equal">
      <formula>"休"</formula>
    </cfRule>
  </conditionalFormatting>
  <conditionalFormatting sqref="AB78:AB81">
    <cfRule type="cellIs" dxfId="567" priority="296" operator="equal">
      <formula>"雨"</formula>
    </cfRule>
    <cfRule type="cellIs" dxfId="566" priority="297" operator="equal">
      <formula>"休"</formula>
    </cfRule>
  </conditionalFormatting>
  <conditionalFormatting sqref="D94:E97">
    <cfRule type="cellIs" dxfId="565" priority="294" operator="equal">
      <formula>"雨"</formula>
    </cfRule>
    <cfRule type="cellIs" dxfId="564" priority="295" operator="equal">
      <formula>"休"</formula>
    </cfRule>
  </conditionalFormatting>
  <conditionalFormatting sqref="K94:L97">
    <cfRule type="cellIs" dxfId="563" priority="292" operator="equal">
      <formula>"雨"</formula>
    </cfRule>
    <cfRule type="cellIs" dxfId="562" priority="293" operator="equal">
      <formula>"休"</formula>
    </cfRule>
  </conditionalFormatting>
  <conditionalFormatting sqref="I110:I113">
    <cfRule type="cellIs" dxfId="561" priority="286" operator="equal">
      <formula>"雨"</formula>
    </cfRule>
    <cfRule type="cellIs" dxfId="560" priority="287" operator="equal">
      <formula>"休"</formula>
    </cfRule>
  </conditionalFormatting>
  <conditionalFormatting sqref="P110:P113">
    <cfRule type="cellIs" dxfId="559" priority="284" operator="equal">
      <formula>"雨"</formula>
    </cfRule>
    <cfRule type="cellIs" dxfId="558" priority="285" operator="equal">
      <formula>"休"</formula>
    </cfRule>
  </conditionalFormatting>
  <conditionalFormatting sqref="F126:G129">
    <cfRule type="cellIs" dxfId="557" priority="278" operator="equal">
      <formula>"雨"</formula>
    </cfRule>
    <cfRule type="cellIs" dxfId="556" priority="279" operator="equal">
      <formula>"休"</formula>
    </cfRule>
  </conditionalFormatting>
  <conditionalFormatting sqref="M126:N129">
    <cfRule type="cellIs" dxfId="555" priority="276" operator="equal">
      <formula>"雨"</formula>
    </cfRule>
    <cfRule type="cellIs" dxfId="554" priority="277" operator="equal">
      <formula>"休"</formula>
    </cfRule>
  </conditionalFormatting>
  <conditionalFormatting sqref="J142:K145">
    <cfRule type="cellIs" dxfId="553" priority="270" operator="equal">
      <formula>"雨"</formula>
    </cfRule>
    <cfRule type="cellIs" dxfId="552" priority="271" operator="equal">
      <formula>"休"</formula>
    </cfRule>
  </conditionalFormatting>
  <conditionalFormatting sqref="Q142:R145">
    <cfRule type="cellIs" dxfId="551" priority="268" operator="equal">
      <formula>"雨"</formula>
    </cfRule>
    <cfRule type="cellIs" dxfId="550" priority="269" operator="equal">
      <formula>"休"</formula>
    </cfRule>
  </conditionalFormatting>
  <conditionalFormatting sqref="M142:M145">
    <cfRule type="cellIs" dxfId="549" priority="262" operator="equal">
      <formula>"雨"</formula>
    </cfRule>
    <cfRule type="cellIs" dxfId="548" priority="263" operator="equal">
      <formula>"休"</formula>
    </cfRule>
  </conditionalFormatting>
  <conditionalFormatting sqref="G142:G145">
    <cfRule type="cellIs" dxfId="547" priority="260" operator="equal">
      <formula>"雨"</formula>
    </cfRule>
    <cfRule type="cellIs" dxfId="546" priority="261" operator="equal">
      <formula>"休"</formula>
    </cfRule>
  </conditionalFormatting>
  <conditionalFormatting sqref="F142:F145">
    <cfRule type="cellIs" dxfId="545" priority="258" operator="equal">
      <formula>"雨"</formula>
    </cfRule>
    <cfRule type="cellIs" dxfId="544" priority="259" operator="equal">
      <formula>"休"</formula>
    </cfRule>
  </conditionalFormatting>
  <conditionalFormatting sqref="AE126:AE129">
    <cfRule type="cellIs" dxfId="543" priority="256" operator="equal">
      <formula>"雨"</formula>
    </cfRule>
    <cfRule type="cellIs" dxfId="542" priority="257" operator="equal">
      <formula>"休"</formula>
    </cfRule>
  </conditionalFormatting>
  <conditionalFormatting sqref="AD126:AD129">
    <cfRule type="cellIs" dxfId="541" priority="254" operator="equal">
      <formula>"雨"</formula>
    </cfRule>
    <cfRule type="cellIs" dxfId="540" priority="255" operator="equal">
      <formula>"休"</formula>
    </cfRule>
  </conditionalFormatting>
  <conditionalFormatting sqref="X126:X129">
    <cfRule type="cellIs" dxfId="539" priority="252" operator="equal">
      <formula>"雨"</formula>
    </cfRule>
    <cfRule type="cellIs" dxfId="538" priority="253" operator="equal">
      <formula>"休"</formula>
    </cfRule>
  </conditionalFormatting>
  <conditionalFormatting sqref="W126:W129">
    <cfRule type="cellIs" dxfId="537" priority="250" operator="equal">
      <formula>"雨"</formula>
    </cfRule>
    <cfRule type="cellIs" dxfId="536" priority="251" operator="equal">
      <formula>"休"</formula>
    </cfRule>
  </conditionalFormatting>
  <conditionalFormatting sqref="Q126:Q129">
    <cfRule type="cellIs" dxfId="535" priority="248" operator="equal">
      <formula>"雨"</formula>
    </cfRule>
    <cfRule type="cellIs" dxfId="534" priority="249" operator="equal">
      <formula>"休"</formula>
    </cfRule>
  </conditionalFormatting>
  <conditionalFormatting sqref="D110:D113">
    <cfRule type="cellIs" dxfId="533" priority="238" operator="equal">
      <formula>"雨"</formula>
    </cfRule>
    <cfRule type="cellIs" dxfId="532" priority="239" operator="equal">
      <formula>"休"</formula>
    </cfRule>
  </conditionalFormatting>
  <conditionalFormatting sqref="L110:L113">
    <cfRule type="cellIs" dxfId="531" priority="236" operator="equal">
      <formula>"雨"</formula>
    </cfRule>
    <cfRule type="cellIs" dxfId="530" priority="237" operator="equal">
      <formula>"休"</formula>
    </cfRule>
  </conditionalFormatting>
  <conditionalFormatting sqref="K110:K113">
    <cfRule type="cellIs" dxfId="529" priority="234" operator="equal">
      <formula>"雨"</formula>
    </cfRule>
    <cfRule type="cellIs" dxfId="528" priority="235" operator="equal">
      <formula>"休"</formula>
    </cfRule>
  </conditionalFormatting>
  <conditionalFormatting sqref="S110:S113">
    <cfRule type="cellIs" dxfId="527" priority="232" operator="equal">
      <formula>"雨"</formula>
    </cfRule>
    <cfRule type="cellIs" dxfId="526" priority="233" operator="equal">
      <formula>"休"</formula>
    </cfRule>
  </conditionalFormatting>
  <conditionalFormatting sqref="R110:R113">
    <cfRule type="cellIs" dxfId="525" priority="230" operator="equal">
      <formula>"雨"</formula>
    </cfRule>
    <cfRule type="cellIs" dxfId="524" priority="231" operator="equal">
      <formula>"休"</formula>
    </cfRule>
  </conditionalFormatting>
  <conditionalFormatting sqref="Z110:Z113">
    <cfRule type="cellIs" dxfId="523" priority="228" operator="equal">
      <formula>"雨"</formula>
    </cfRule>
    <cfRule type="cellIs" dxfId="522" priority="229" operator="equal">
      <formula>"休"</formula>
    </cfRule>
  </conditionalFormatting>
  <conditionalFormatting sqref="AB94:AB97">
    <cfRule type="cellIs" dxfId="521" priority="222" operator="equal">
      <formula>"雨"</formula>
    </cfRule>
    <cfRule type="cellIs" dxfId="520" priority="223" operator="equal">
      <formula>"休"</formula>
    </cfRule>
  </conditionalFormatting>
  <conditionalFormatting sqref="V94:V97">
    <cfRule type="cellIs" dxfId="519" priority="220" operator="equal">
      <formula>"雨"</formula>
    </cfRule>
    <cfRule type="cellIs" dxfId="518" priority="221" operator="equal">
      <formula>"休"</formula>
    </cfRule>
  </conditionalFormatting>
  <conditionalFormatting sqref="N94:N97">
    <cfRule type="cellIs" dxfId="517" priority="214" operator="equal">
      <formula>"雨"</formula>
    </cfRule>
    <cfRule type="cellIs" dxfId="516" priority="215" operator="equal">
      <formula>"休"</formula>
    </cfRule>
  </conditionalFormatting>
  <conditionalFormatting sqref="H94:H97">
    <cfRule type="cellIs" dxfId="515" priority="212" operator="equal">
      <formula>"雨"</formula>
    </cfRule>
    <cfRule type="cellIs" dxfId="514" priority="213" operator="equal">
      <formula>"休"</formula>
    </cfRule>
  </conditionalFormatting>
  <conditionalFormatting sqref="AD78:AD81">
    <cfRule type="cellIs" dxfId="513" priority="206" operator="equal">
      <formula>"雨"</formula>
    </cfRule>
    <cfRule type="cellIs" dxfId="512" priority="207" operator="equal">
      <formula>"休"</formula>
    </cfRule>
  </conditionalFormatting>
  <conditionalFormatting sqref="X78:X81">
    <cfRule type="cellIs" dxfId="511" priority="204" operator="equal">
      <formula>"雨"</formula>
    </cfRule>
    <cfRule type="cellIs" dxfId="510" priority="205" operator="equal">
      <formula>"休"</formula>
    </cfRule>
  </conditionalFormatting>
  <conditionalFormatting sqref="P78:P81">
    <cfRule type="cellIs" dxfId="509" priority="198" operator="equal">
      <formula>"雨"</formula>
    </cfRule>
    <cfRule type="cellIs" dxfId="508" priority="199" operator="equal">
      <formula>"休"</formula>
    </cfRule>
  </conditionalFormatting>
  <conditionalFormatting sqref="J78:J81">
    <cfRule type="cellIs" dxfId="507" priority="196" operator="equal">
      <formula>"雨"</formula>
    </cfRule>
    <cfRule type="cellIs" dxfId="506" priority="197" operator="equal">
      <formula>"休"</formula>
    </cfRule>
  </conditionalFormatting>
  <conditionalFormatting sqref="Z62:Z65">
    <cfRule type="cellIs" dxfId="505" priority="190" operator="equal">
      <formula>"雨"</formula>
    </cfRule>
    <cfRule type="cellIs" dxfId="504" priority="191" operator="equal">
      <formula>"休"</formula>
    </cfRule>
  </conditionalFormatting>
  <conditionalFormatting sqref="T62:T65">
    <cfRule type="cellIs" dxfId="503" priority="188" operator="equal">
      <formula>"雨"</formula>
    </cfRule>
    <cfRule type="cellIs" dxfId="502" priority="189" operator="equal">
      <formula>"休"</formula>
    </cfRule>
  </conditionalFormatting>
  <conditionalFormatting sqref="F62:F65">
    <cfRule type="cellIs" dxfId="501" priority="182" operator="equal">
      <formula>"雨"</formula>
    </cfRule>
    <cfRule type="cellIs" dxfId="500" priority="183" operator="equal">
      <formula>"休"</formula>
    </cfRule>
  </conditionalFormatting>
  <conditionalFormatting sqref="E62:E65">
    <cfRule type="cellIs" dxfId="499" priority="180" operator="equal">
      <formula>"雨"</formula>
    </cfRule>
    <cfRule type="cellIs" dxfId="498" priority="181" operator="equal">
      <formula>"休"</formula>
    </cfRule>
  </conditionalFormatting>
  <conditionalFormatting sqref="P46:P49">
    <cfRule type="cellIs" dxfId="497" priority="178" operator="equal">
      <formula>"雨"</formula>
    </cfRule>
    <cfRule type="cellIs" dxfId="496" priority="179" operator="equal">
      <formula>"休"</formula>
    </cfRule>
  </conditionalFormatting>
  <conditionalFormatting sqref="O46:O49">
    <cfRule type="cellIs" dxfId="495" priority="176" operator="equal">
      <formula>"雨"</formula>
    </cfRule>
    <cfRule type="cellIs" dxfId="494" priority="177" operator="equal">
      <formula>"休"</formula>
    </cfRule>
  </conditionalFormatting>
  <conditionalFormatting sqref="W46:W49">
    <cfRule type="cellIs" dxfId="493" priority="174" operator="equal">
      <formula>"雨"</formula>
    </cfRule>
    <cfRule type="cellIs" dxfId="492" priority="175" operator="equal">
      <formula>"休"</formula>
    </cfRule>
  </conditionalFormatting>
  <conditionalFormatting sqref="V46:V49">
    <cfRule type="cellIs" dxfId="491" priority="172" operator="equal">
      <formula>"雨"</formula>
    </cfRule>
    <cfRule type="cellIs" dxfId="490" priority="173" operator="equal">
      <formula>"休"</formula>
    </cfRule>
  </conditionalFormatting>
  <conditionalFormatting sqref="AD46:AD49">
    <cfRule type="cellIs" dxfId="489" priority="170" operator="equal">
      <formula>"雨"</formula>
    </cfRule>
    <cfRule type="cellIs" dxfId="488" priority="171" operator="equal">
      <formula>"休"</formula>
    </cfRule>
  </conditionalFormatting>
  <conditionalFormatting sqref="AC46:AC49">
    <cfRule type="cellIs" dxfId="487" priority="168" operator="equal">
      <formula>"雨"</formula>
    </cfRule>
    <cfRule type="cellIs" dxfId="486" priority="169" operator="equal">
      <formula>"休"</formula>
    </cfRule>
  </conditionalFormatting>
  <conditionalFormatting sqref="I46:I49">
    <cfRule type="cellIs" dxfId="485" priority="166" operator="equal">
      <formula>"雨"</formula>
    </cfRule>
    <cfRule type="cellIs" dxfId="484" priority="167" operator="equal">
      <formula>"休"</formula>
    </cfRule>
  </conditionalFormatting>
  <conditionalFormatting sqref="AF30:AF33">
    <cfRule type="cellIs" dxfId="483" priority="162" operator="equal">
      <formula>"雨"</formula>
    </cfRule>
    <cfRule type="cellIs" dxfId="482" priority="163" operator="equal">
      <formula>"休"</formula>
    </cfRule>
  </conditionalFormatting>
  <conditionalFormatting sqref="Y30:Y33">
    <cfRule type="cellIs" dxfId="481" priority="158" operator="equal">
      <formula>"雨"</formula>
    </cfRule>
    <cfRule type="cellIs" dxfId="480" priority="159" operator="equal">
      <formula>"休"</formula>
    </cfRule>
  </conditionalFormatting>
  <conditionalFormatting sqref="R30:R33">
    <cfRule type="cellIs" dxfId="479" priority="154" operator="equal">
      <formula>"雨"</formula>
    </cfRule>
    <cfRule type="cellIs" dxfId="478" priority="155" operator="equal">
      <formula>"休"</formula>
    </cfRule>
  </conditionalFormatting>
  <conditionalFormatting sqref="K30:K33">
    <cfRule type="cellIs" dxfId="477" priority="150" operator="equal">
      <formula>"雨"</formula>
    </cfRule>
    <cfRule type="cellIs" dxfId="476" priority="151" operator="equal">
      <formula>"休"</formula>
    </cfRule>
  </conditionalFormatting>
  <conditionalFormatting sqref="N14:N17">
    <cfRule type="cellIs" dxfId="475" priority="146" operator="equal">
      <formula>"雨"</formula>
    </cfRule>
    <cfRule type="cellIs" dxfId="474" priority="147" operator="equal">
      <formula>"休"</formula>
    </cfRule>
  </conditionalFormatting>
  <conditionalFormatting sqref="G14:G17">
    <cfRule type="cellIs" dxfId="473" priority="142" operator="equal">
      <formula>"雨"</formula>
    </cfRule>
    <cfRule type="cellIs" dxfId="472" priority="143" operator="equal">
      <formula>"休"</formula>
    </cfRule>
  </conditionalFormatting>
  <conditionalFormatting sqref="U14:U17">
    <cfRule type="cellIs" dxfId="471" priority="138" operator="equal">
      <formula>"雨"</formula>
    </cfRule>
    <cfRule type="cellIs" dxfId="470" priority="139" operator="equal">
      <formula>"休"</formula>
    </cfRule>
  </conditionalFormatting>
  <conditionalFormatting sqref="T14:T17">
    <cfRule type="cellIs" dxfId="469" priority="136" operator="equal">
      <formula>"雨"</formula>
    </cfRule>
    <cfRule type="cellIs" dxfId="468" priority="137" operator="equal">
      <formula>"休"</formula>
    </cfRule>
  </conditionalFormatting>
  <conditionalFormatting sqref="AB14:AB17">
    <cfRule type="cellIs" dxfId="467" priority="134" operator="equal">
      <formula>"雨"</formula>
    </cfRule>
    <cfRule type="cellIs" dxfId="466" priority="135" operator="equal">
      <formula>"休"</formula>
    </cfRule>
  </conditionalFormatting>
  <conditionalFormatting sqref="AA14:AA17">
    <cfRule type="cellIs" dxfId="465" priority="132" operator="equal">
      <formula>"雨"</formula>
    </cfRule>
    <cfRule type="cellIs" dxfId="464" priority="133" operator="equal">
      <formula>"休"</formula>
    </cfRule>
  </conditionalFormatting>
  <conditionalFormatting sqref="AI33">
    <cfRule type="expression" dxfId="463" priority="131">
      <formula>AI33="NG"</formula>
    </cfRule>
  </conditionalFormatting>
  <conditionalFormatting sqref="AI49">
    <cfRule type="expression" dxfId="462" priority="130">
      <formula>AI49="NG"</formula>
    </cfRule>
  </conditionalFormatting>
  <conditionalFormatting sqref="AI65">
    <cfRule type="expression" dxfId="461" priority="129">
      <formula>AI65="NG"</formula>
    </cfRule>
  </conditionalFormatting>
  <conditionalFormatting sqref="AI81">
    <cfRule type="expression" dxfId="460" priority="128">
      <formula>AI81="NG"</formula>
    </cfRule>
  </conditionalFormatting>
  <conditionalFormatting sqref="AI97">
    <cfRule type="expression" dxfId="459" priority="127">
      <formula>AI97="NG"</formula>
    </cfRule>
  </conditionalFormatting>
  <conditionalFormatting sqref="AI113">
    <cfRule type="expression" dxfId="458" priority="126">
      <formula>AI113="NG"</formula>
    </cfRule>
  </conditionalFormatting>
  <conditionalFormatting sqref="AI129">
    <cfRule type="expression" dxfId="457" priority="125">
      <formula>AI129="NG"</formula>
    </cfRule>
  </conditionalFormatting>
  <conditionalFormatting sqref="AI145">
    <cfRule type="expression" dxfId="456" priority="124">
      <formula>AI145="NG"</formula>
    </cfRule>
  </conditionalFormatting>
  <conditionalFormatting sqref="AI161">
    <cfRule type="expression" dxfId="455" priority="123">
      <formula>AI161="NG"</formula>
    </cfRule>
  </conditionalFormatting>
  <conditionalFormatting sqref="AI177">
    <cfRule type="expression" dxfId="454" priority="122">
      <formula>AI177="NG"</formula>
    </cfRule>
  </conditionalFormatting>
  <conditionalFormatting sqref="AI193">
    <cfRule type="expression" dxfId="453" priority="121">
      <formula>AI193="NG"</formula>
    </cfRule>
  </conditionalFormatting>
  <conditionalFormatting sqref="AI209">
    <cfRule type="expression" dxfId="452" priority="120">
      <formula>AI209="NG"</formula>
    </cfRule>
  </conditionalFormatting>
  <conditionalFormatting sqref="AI225">
    <cfRule type="expression" dxfId="451" priority="119">
      <formula>AI225="NG"</formula>
    </cfRule>
  </conditionalFormatting>
  <conditionalFormatting sqref="AI241">
    <cfRule type="expression" dxfId="450" priority="118">
      <formula>AI241="NG"</formula>
    </cfRule>
  </conditionalFormatting>
  <conditionalFormatting sqref="AI257">
    <cfRule type="expression" dxfId="449" priority="117">
      <formula>AI257="NG"</formula>
    </cfRule>
  </conditionalFormatting>
  <conditionalFormatting sqref="AI273">
    <cfRule type="expression" dxfId="448" priority="116">
      <formula>AI273="NG"</formula>
    </cfRule>
  </conditionalFormatting>
  <conditionalFormatting sqref="AI289">
    <cfRule type="expression" dxfId="447" priority="115">
      <formula>AI289="NG"</formula>
    </cfRule>
  </conditionalFormatting>
  <conditionalFormatting sqref="AI305">
    <cfRule type="expression" dxfId="446" priority="114">
      <formula>AI305="NG"</formula>
    </cfRule>
  </conditionalFormatting>
  <conditionalFormatting sqref="AI321">
    <cfRule type="expression" dxfId="445" priority="113">
      <formula>AI321="NG"</formula>
    </cfRule>
  </conditionalFormatting>
  <conditionalFormatting sqref="AI337">
    <cfRule type="expression" dxfId="444" priority="112">
      <formula>AI337="NG"</formula>
    </cfRule>
  </conditionalFormatting>
  <conditionalFormatting sqref="AH3:AH5">
    <cfRule type="expression" dxfId="443" priority="696">
      <formula>$AH$5="未達成"</formula>
    </cfRule>
  </conditionalFormatting>
  <conditionalFormatting sqref="AL17">
    <cfRule type="expression" dxfId="442" priority="111">
      <formula>AL17="NG"</formula>
    </cfRule>
  </conditionalFormatting>
  <conditionalFormatting sqref="AL33">
    <cfRule type="expression" dxfId="441" priority="110">
      <formula>AL33="NG"</formula>
    </cfRule>
  </conditionalFormatting>
  <conditionalFormatting sqref="AL49">
    <cfRule type="expression" dxfId="440" priority="109">
      <formula>AL49="NG"</formula>
    </cfRule>
  </conditionalFormatting>
  <conditionalFormatting sqref="AL65">
    <cfRule type="expression" dxfId="439" priority="108">
      <formula>AL65="NG"</formula>
    </cfRule>
  </conditionalFormatting>
  <conditionalFormatting sqref="AL81">
    <cfRule type="expression" dxfId="438" priority="107">
      <formula>AL81="NG"</formula>
    </cfRule>
  </conditionalFormatting>
  <conditionalFormatting sqref="AL97">
    <cfRule type="expression" dxfId="437" priority="106">
      <formula>AL97="NG"</formula>
    </cfRule>
  </conditionalFormatting>
  <conditionalFormatting sqref="AL113">
    <cfRule type="expression" dxfId="436" priority="105">
      <formula>AL113="NG"</formula>
    </cfRule>
  </conditionalFormatting>
  <conditionalFormatting sqref="AL129">
    <cfRule type="expression" dxfId="435" priority="104">
      <formula>AL129="NG"</formula>
    </cfRule>
  </conditionalFormatting>
  <conditionalFormatting sqref="AL145">
    <cfRule type="expression" dxfId="434" priority="103">
      <formula>AL145="NG"</formula>
    </cfRule>
  </conditionalFormatting>
  <conditionalFormatting sqref="AL161">
    <cfRule type="expression" dxfId="433" priority="102">
      <formula>AL161="NG"</formula>
    </cfRule>
  </conditionalFormatting>
  <conditionalFormatting sqref="AL177">
    <cfRule type="expression" dxfId="432" priority="101">
      <formula>AL177="NG"</formula>
    </cfRule>
  </conditionalFormatting>
  <conditionalFormatting sqref="AL193">
    <cfRule type="expression" dxfId="431" priority="100">
      <formula>AL193="NG"</formula>
    </cfRule>
  </conditionalFormatting>
  <conditionalFormatting sqref="AL209">
    <cfRule type="expression" dxfId="430" priority="99">
      <formula>AL209="NG"</formula>
    </cfRule>
  </conditionalFormatting>
  <conditionalFormatting sqref="AL225">
    <cfRule type="expression" dxfId="429" priority="98">
      <formula>AL225="NG"</formula>
    </cfRule>
  </conditionalFormatting>
  <conditionalFormatting sqref="AL241">
    <cfRule type="expression" dxfId="428" priority="97">
      <formula>AL241="NG"</formula>
    </cfRule>
  </conditionalFormatting>
  <conditionalFormatting sqref="AL257">
    <cfRule type="expression" dxfId="427" priority="96">
      <formula>AL257="NG"</formula>
    </cfRule>
  </conditionalFormatting>
  <conditionalFormatting sqref="AL273">
    <cfRule type="expression" dxfId="426" priority="95">
      <formula>AL273="NG"</formula>
    </cfRule>
  </conditionalFormatting>
  <conditionalFormatting sqref="AL289">
    <cfRule type="expression" dxfId="425" priority="94">
      <formula>AL289="NG"</formula>
    </cfRule>
  </conditionalFormatting>
  <conditionalFormatting sqref="AL305">
    <cfRule type="expression" dxfId="424" priority="93">
      <formula>AL305="NG"</formula>
    </cfRule>
  </conditionalFormatting>
  <conditionalFormatting sqref="AL321">
    <cfRule type="expression" dxfId="423" priority="92">
      <formula>AL321="NG"</formula>
    </cfRule>
  </conditionalFormatting>
  <conditionalFormatting sqref="AL337">
    <cfRule type="expression" dxfId="422" priority="91">
      <formula>AL337="NG"</formula>
    </cfRule>
  </conditionalFormatting>
  <conditionalFormatting sqref="AH2">
    <cfRule type="expression" dxfId="421" priority="90">
      <formula>$AH$5="未達成"</formula>
    </cfRule>
  </conditionalFormatting>
  <conditionalFormatting sqref="L14:L17">
    <cfRule type="cellIs" dxfId="420" priority="67" operator="equal">
      <formula>"雨"</formula>
    </cfRule>
    <cfRule type="cellIs" dxfId="419" priority="68" operator="equal">
      <formula>"休"</formula>
    </cfRule>
  </conditionalFormatting>
  <conditionalFormatting sqref="S14:S17">
    <cfRule type="cellIs" dxfId="418" priority="65" operator="equal">
      <formula>"雨"</formula>
    </cfRule>
    <cfRule type="cellIs" dxfId="417" priority="66" operator="equal">
      <formula>"休"</formula>
    </cfRule>
  </conditionalFormatting>
  <conditionalFormatting sqref="Z14:Z17">
    <cfRule type="cellIs" dxfId="416" priority="63" operator="equal">
      <formula>"雨"</formula>
    </cfRule>
    <cfRule type="cellIs" dxfId="415" priority="64" operator="equal">
      <formula>"休"</formula>
    </cfRule>
  </conditionalFormatting>
  <conditionalFormatting sqref="AD30:AD33">
    <cfRule type="cellIs" dxfId="414" priority="61" operator="equal">
      <formula>"雨"</formula>
    </cfRule>
    <cfRule type="cellIs" dxfId="413" priority="62" operator="equal">
      <formula>"休"</formula>
    </cfRule>
  </conditionalFormatting>
  <conditionalFormatting sqref="W30:W33">
    <cfRule type="cellIs" dxfId="412" priority="59" operator="equal">
      <formula>"雨"</formula>
    </cfRule>
    <cfRule type="cellIs" dxfId="411" priority="60" operator="equal">
      <formula>"休"</formula>
    </cfRule>
  </conditionalFormatting>
  <conditionalFormatting sqref="P30:P33">
    <cfRule type="cellIs" dxfId="410" priority="57" operator="equal">
      <formula>"雨"</formula>
    </cfRule>
    <cfRule type="cellIs" dxfId="409" priority="58" operator="equal">
      <formula>"休"</formula>
    </cfRule>
  </conditionalFormatting>
  <conditionalFormatting sqref="I30:I33">
    <cfRule type="cellIs" dxfId="408" priority="55" operator="equal">
      <formula>"雨"</formula>
    </cfRule>
    <cfRule type="cellIs" dxfId="407" priority="56" operator="equal">
      <formula>"休"</formula>
    </cfRule>
  </conditionalFormatting>
  <conditionalFormatting sqref="G46:G49">
    <cfRule type="cellIs" dxfId="406" priority="53" operator="equal">
      <formula>"雨"</formula>
    </cfRule>
    <cfRule type="cellIs" dxfId="405" priority="54" operator="equal">
      <formula>"休"</formula>
    </cfRule>
  </conditionalFormatting>
  <conditionalFormatting sqref="N46:N49">
    <cfRule type="cellIs" dxfId="404" priority="51" operator="equal">
      <formula>"雨"</formula>
    </cfRule>
    <cfRule type="cellIs" dxfId="403" priority="52" operator="equal">
      <formula>"休"</formula>
    </cfRule>
  </conditionalFormatting>
  <conditionalFormatting sqref="AB46:AB49">
    <cfRule type="cellIs" dxfId="402" priority="49" operator="equal">
      <formula>"雨"</formula>
    </cfRule>
    <cfRule type="cellIs" dxfId="401" priority="50" operator="equal">
      <formula>"休"</formula>
    </cfRule>
  </conditionalFormatting>
  <conditionalFormatting sqref="D62:D65">
    <cfRule type="cellIs" dxfId="400" priority="47" operator="equal">
      <formula>"雨"</formula>
    </cfRule>
    <cfRule type="cellIs" dxfId="399" priority="48" operator="equal">
      <formula>"休"</formula>
    </cfRule>
  </conditionalFormatting>
  <conditionalFormatting sqref="K62:K65">
    <cfRule type="cellIs" dxfId="398" priority="45" operator="equal">
      <formula>"雨"</formula>
    </cfRule>
    <cfRule type="cellIs" dxfId="397" priority="46" operator="equal">
      <formula>"休"</formula>
    </cfRule>
  </conditionalFormatting>
  <conditionalFormatting sqref="L62:L65">
    <cfRule type="cellIs" dxfId="396" priority="43" operator="equal">
      <formula>"雨"</formula>
    </cfRule>
    <cfRule type="cellIs" dxfId="395" priority="44" operator="equal">
      <formula>"休"</formula>
    </cfRule>
  </conditionalFormatting>
  <conditionalFormatting sqref="R62:R65">
    <cfRule type="cellIs" dxfId="394" priority="41" operator="equal">
      <formula>"雨"</formula>
    </cfRule>
    <cfRule type="cellIs" dxfId="393" priority="42" operator="equal">
      <formula>"休"</formula>
    </cfRule>
  </conditionalFormatting>
  <conditionalFormatting sqref="Y62:Y65">
    <cfRule type="cellIs" dxfId="392" priority="39" operator="equal">
      <formula>"雨"</formula>
    </cfRule>
    <cfRule type="cellIs" dxfId="391" priority="40" operator="equal">
      <formula>"休"</formula>
    </cfRule>
  </conditionalFormatting>
  <conditionalFormatting sqref="AF62:AF65">
    <cfRule type="cellIs" dxfId="390" priority="37" operator="equal">
      <formula>"雨"</formula>
    </cfRule>
    <cfRule type="cellIs" dxfId="389" priority="38" operator="equal">
      <formula>"休"</formula>
    </cfRule>
  </conditionalFormatting>
  <conditionalFormatting sqref="H78:H81">
    <cfRule type="cellIs" dxfId="388" priority="35" operator="equal">
      <formula>"雨"</formula>
    </cfRule>
    <cfRule type="cellIs" dxfId="387" priority="36" operator="equal">
      <formula>"休"</formula>
    </cfRule>
  </conditionalFormatting>
  <conditionalFormatting sqref="O78:O81">
    <cfRule type="cellIs" dxfId="386" priority="33" operator="equal">
      <formula>"雨"</formula>
    </cfRule>
    <cfRule type="cellIs" dxfId="385" priority="34" operator="equal">
      <formula>"休"</formula>
    </cfRule>
  </conditionalFormatting>
  <conditionalFormatting sqref="V78:V81">
    <cfRule type="cellIs" dxfId="384" priority="31" operator="equal">
      <formula>"雨"</formula>
    </cfRule>
    <cfRule type="cellIs" dxfId="383" priority="32" operator="equal">
      <formula>"休"</formula>
    </cfRule>
  </conditionalFormatting>
  <conditionalFormatting sqref="AC78:AC81">
    <cfRule type="cellIs" dxfId="382" priority="29" operator="equal">
      <formula>"雨"</formula>
    </cfRule>
    <cfRule type="cellIs" dxfId="381" priority="30" operator="equal">
      <formula>"休"</formula>
    </cfRule>
  </conditionalFormatting>
  <conditionalFormatting sqref="F94:F97">
    <cfRule type="cellIs" dxfId="380" priority="27" operator="equal">
      <formula>"雨"</formula>
    </cfRule>
    <cfRule type="cellIs" dxfId="379" priority="28" operator="equal">
      <formula>"休"</formula>
    </cfRule>
  </conditionalFormatting>
  <conditionalFormatting sqref="T94:T97">
    <cfRule type="cellIs" dxfId="378" priority="25" operator="equal">
      <formula>"雨"</formula>
    </cfRule>
    <cfRule type="cellIs" dxfId="377" priority="26" operator="equal">
      <formula>"休"</formula>
    </cfRule>
  </conditionalFormatting>
  <conditionalFormatting sqref="AA94:AA97">
    <cfRule type="cellIs" dxfId="376" priority="23" operator="equal">
      <formula>"雨"</formula>
    </cfRule>
    <cfRule type="cellIs" dxfId="375" priority="24" operator="equal">
      <formula>"休"</formula>
    </cfRule>
  </conditionalFormatting>
  <conditionalFormatting sqref="J110:J113">
    <cfRule type="cellIs" dxfId="374" priority="21" operator="equal">
      <formula>"雨"</formula>
    </cfRule>
    <cfRule type="cellIs" dxfId="373" priority="22" operator="equal">
      <formula>"休"</formula>
    </cfRule>
  </conditionalFormatting>
  <conditionalFormatting sqref="Q110:Q113">
    <cfRule type="cellIs" dxfId="372" priority="19" operator="equal">
      <formula>"雨"</formula>
    </cfRule>
    <cfRule type="cellIs" dxfId="371" priority="20" operator="equal">
      <formula>"休"</formula>
    </cfRule>
  </conditionalFormatting>
  <conditionalFormatting sqref="X110:X113">
    <cfRule type="cellIs" dxfId="370" priority="17" operator="equal">
      <formula>"雨"</formula>
    </cfRule>
    <cfRule type="cellIs" dxfId="369" priority="18" operator="equal">
      <formula>"休"</formula>
    </cfRule>
  </conditionalFormatting>
  <conditionalFormatting sqref="AE110:AE113">
    <cfRule type="cellIs" dxfId="368" priority="15" operator="equal">
      <formula>"雨"</formula>
    </cfRule>
    <cfRule type="cellIs" dxfId="367" priority="16" operator="equal">
      <formula>"休"</formula>
    </cfRule>
  </conditionalFormatting>
  <conditionalFormatting sqref="H126:H129">
    <cfRule type="cellIs" dxfId="366" priority="13" operator="equal">
      <formula>"雨"</formula>
    </cfRule>
    <cfRule type="cellIs" dxfId="365" priority="14" operator="equal">
      <formula>"休"</formula>
    </cfRule>
  </conditionalFormatting>
  <conditionalFormatting sqref="O126:O129">
    <cfRule type="cellIs" dxfId="364" priority="11" operator="equal">
      <formula>"雨"</formula>
    </cfRule>
    <cfRule type="cellIs" dxfId="363" priority="12" operator="equal">
      <formula>"休"</formula>
    </cfRule>
  </conditionalFormatting>
  <conditionalFormatting sqref="V126:V129">
    <cfRule type="cellIs" dxfId="362" priority="9" operator="equal">
      <formula>"雨"</formula>
    </cfRule>
    <cfRule type="cellIs" dxfId="361" priority="10" operator="equal">
      <formula>"休"</formula>
    </cfRule>
  </conditionalFormatting>
  <conditionalFormatting sqref="AC126:AC129">
    <cfRule type="cellIs" dxfId="360" priority="7" operator="equal">
      <formula>"雨"</formula>
    </cfRule>
    <cfRule type="cellIs" dxfId="359" priority="8" operator="equal">
      <formula>"休"</formula>
    </cfRule>
  </conditionalFormatting>
  <conditionalFormatting sqref="L142:L145">
    <cfRule type="cellIs" dxfId="358" priority="5" operator="equal">
      <formula>"雨"</formula>
    </cfRule>
    <cfRule type="cellIs" dxfId="357" priority="6" operator="equal">
      <formula>"休"</formula>
    </cfRule>
  </conditionalFormatting>
  <conditionalFormatting sqref="S142:S145">
    <cfRule type="cellIs" dxfId="356" priority="3" operator="equal">
      <formula>"雨"</formula>
    </cfRule>
    <cfRule type="cellIs" dxfId="355" priority="4" operator="equal">
      <formula>"休"</formula>
    </cfRule>
  </conditionalFormatting>
  <conditionalFormatting sqref="Z142:Z145">
    <cfRule type="cellIs" dxfId="354" priority="1" operator="equal">
      <formula>"雨"</formula>
    </cfRule>
    <cfRule type="cellIs" dxfId="353" priority="2" operator="equal">
      <formula>"休"</formula>
    </cfRule>
  </conditionalFormatting>
  <dataValidations count="3">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 type="list" showInputMessage="1" showErrorMessage="1" sqref="AA158:AA159 C176:AG177 E30:F31 C336:AG337 V62:V63 Z78:Z79 AD94:AD95 AB110:AB111 Y126:Y127 AD142:AD143 C192:AG193 C208:AG209 C224:AG225 C240:AG241 C256:AG257 C272:AG273 C288:AG289 C304:AG305 C320:AG321 C64:AG65 Z30:AA31 L30:M31 C16:AG17 H62:H63 O62:O63 AC62:AC63 AE46:AE47 E78:E79 S78:S79 L78:L79 C48:AG49 I94:I95 P94:P95 W94:W95 C128:AG129 G110:G111 N110:N111 U110:U111 C80:AG81 D126:D127 K126:K127 R126:R127 C96:AG97 I142:I143 P142:P143 W142:W143 C112:AG113 F158:F159 M158:M159 T158:T159 C160:AG161 S30:S31 J46:J47 Q46:Q47 X46:X47 C32:AG33 C144:AG145">
      <formula1>"休,雨"</formula1>
    </dataValidation>
    <dataValidation type="list" allowBlank="1" showInputMessage="1" showErrorMessage="1" sqref="AB158:AG159 Y46:AD47 C174:AG175 C334:AG335 I62:N63 M78:R79 AF46:AG47 AE94:AG95 H110:M111 L126:Q127 AE142:AG143 C190:AG191 C206:AG207 C222:AG223 C238:AG239 C254:AG255 C270:AG271 C286:AG287 C302:AG303 C318:AG319 C14:AG15 AB30:AG31 G30:K31 K46:P47 N30:R31 T30:Y31 W62:AB63 C30:D31 C46:I47 C62:G63 AD62:AG63 R46:W47 C78:D79 T78:Y79 J142:O143 P62:U63 F78:K79 AA78:AG79 J94:O95 C94:H95 Q94:V95 AC110:AG111 O110:T111 C110:F111 C126:C127 X94:AC95 V110:AA111 E126:J127 S126:X127 Z126:AG127 C142:H143 Q142:V143 C158:E159 G158:L159 N158:S159 U158:Z159 X142:AC143">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Normal="100" zoomScaleSheetLayoutView="100" workbookViewId="0">
      <selection activeCell="H2" sqref="H2"/>
    </sheetView>
  </sheetViews>
  <sheetFormatPr defaultRowHeight="13.5"/>
  <cols>
    <col min="1" max="1" width="2.25" style="1300" customWidth="1"/>
    <col min="2" max="2" width="9.5" style="1298" customWidth="1"/>
    <col min="3" max="30" width="3.75" style="1298" customWidth="1"/>
    <col min="31" max="31" width="2" style="1298" customWidth="1"/>
    <col min="32" max="32" width="11.125" style="1300" customWidth="1"/>
    <col min="33" max="33" width="6.5" style="1298" bestFit="1" customWidth="1"/>
    <col min="34" max="16384" width="9" style="1300"/>
  </cols>
  <sheetData>
    <row r="1" spans="1:35" ht="18.75">
      <c r="A1" s="1297" t="s">
        <v>2038</v>
      </c>
      <c r="B1" s="1297"/>
      <c r="M1" s="1299"/>
      <c r="AG1" s="1301" t="s">
        <v>2039</v>
      </c>
    </row>
    <row r="2" spans="1:35" ht="13.5" customHeight="1">
      <c r="Q2" s="1300"/>
      <c r="S2" s="1302"/>
      <c r="T2" s="1303"/>
      <c r="U2" s="3554" t="s">
        <v>837</v>
      </c>
      <c r="V2" s="3555"/>
      <c r="W2" s="3554" t="s">
        <v>838</v>
      </c>
      <c r="X2" s="3555"/>
      <c r="Y2" s="3535" t="s">
        <v>839</v>
      </c>
      <c r="Z2" s="3556"/>
      <c r="AB2" s="3534" t="s">
        <v>2040</v>
      </c>
      <c r="AC2" s="3535"/>
      <c r="AD2" s="3535"/>
      <c r="AE2" s="3535"/>
      <c r="AF2" s="3535"/>
      <c r="AG2" s="1304" t="s">
        <v>2041</v>
      </c>
    </row>
    <row r="3" spans="1:35" ht="13.5" customHeight="1">
      <c r="B3" s="3536" t="s">
        <v>840</v>
      </c>
      <c r="C3" s="3536"/>
      <c r="D3" s="3536"/>
      <c r="E3" s="3536"/>
      <c r="F3" s="1298" t="s">
        <v>2042</v>
      </c>
      <c r="G3" s="3557" t="str">
        <f>入力シート!C10</f>
        <v>県道博多天神線排水性舗装工事（第２工区）</v>
      </c>
      <c r="H3" s="3557"/>
      <c r="I3" s="3557"/>
      <c r="J3" s="3557"/>
      <c r="K3" s="3557"/>
      <c r="L3" s="3557"/>
      <c r="M3" s="3557"/>
      <c r="N3" s="3557"/>
      <c r="O3" s="3557"/>
      <c r="P3" s="3557"/>
      <c r="R3" s="1300"/>
      <c r="S3" s="3537" t="s">
        <v>841</v>
      </c>
      <c r="T3" s="3538"/>
      <c r="U3" s="3539">
        <f>+AG10+AG19+AG28+AG37+AG46+AG55+AG64+AG73+AG82</f>
        <v>252</v>
      </c>
      <c r="V3" s="3540"/>
      <c r="W3" s="3541">
        <f>+AG11+AG20+AG29+AG38+AG47+AG56+AG65+AG74+AG83</f>
        <v>0</v>
      </c>
      <c r="X3" s="3538"/>
      <c r="Y3" s="3542">
        <f>+W3/U3</f>
        <v>0</v>
      </c>
      <c r="Z3" s="3543"/>
      <c r="AB3" s="3544" t="s">
        <v>2043</v>
      </c>
      <c r="AC3" s="3545"/>
      <c r="AD3" s="3545"/>
      <c r="AE3" s="3545"/>
      <c r="AF3" s="3545"/>
      <c r="AG3" s="1305">
        <f>+AI3-W4</f>
        <v>72</v>
      </c>
      <c r="AI3" s="1306">
        <f>ROUNDUP(+U4*0.285,0)</f>
        <v>72</v>
      </c>
    </row>
    <row r="4" spans="1:35" ht="13.5" customHeight="1">
      <c r="B4" s="3536" t="s">
        <v>842</v>
      </c>
      <c r="C4" s="3536"/>
      <c r="D4" s="3536"/>
      <c r="E4" s="3536"/>
      <c r="F4" s="1298" t="s">
        <v>2044</v>
      </c>
      <c r="G4" s="3546">
        <f>入力シート!C14</f>
        <v>45840</v>
      </c>
      <c r="H4" s="3546"/>
      <c r="I4" s="3546"/>
      <c r="J4" s="3546"/>
      <c r="K4" s="3546"/>
      <c r="R4" s="1300"/>
      <c r="S4" s="3547" t="s">
        <v>843</v>
      </c>
      <c r="T4" s="3548"/>
      <c r="U4" s="3549">
        <f>+U3</f>
        <v>252</v>
      </c>
      <c r="V4" s="3550"/>
      <c r="W4" s="3551">
        <f>+AG13+AG22+AG31+AG40+AG49+AG58+AG67+AG76+AG85</f>
        <v>0</v>
      </c>
      <c r="X4" s="3548"/>
      <c r="Y4" s="3552">
        <f>+W4/U4</f>
        <v>0</v>
      </c>
      <c r="Z4" s="3553"/>
      <c r="AB4" s="1307"/>
      <c r="AC4" s="1307"/>
      <c r="AD4" s="1307"/>
      <c r="AE4" s="1307"/>
      <c r="AF4" s="1307"/>
      <c r="AG4" s="1308"/>
      <c r="AI4" s="1306">
        <f>ROUNDUP(+U4*0.25,0)</f>
        <v>63</v>
      </c>
    </row>
    <row r="5" spans="1:35" ht="13.5" customHeight="1">
      <c r="B5" s="3530" t="s">
        <v>844</v>
      </c>
      <c r="C5" s="3530"/>
      <c r="D5" s="3530"/>
      <c r="E5" s="3530"/>
      <c r="F5" s="1298" t="s">
        <v>2045</v>
      </c>
      <c r="G5" s="3531">
        <f>入力シート!C15</f>
        <v>45988</v>
      </c>
      <c r="H5" s="3531"/>
      <c r="I5" s="3531"/>
      <c r="J5" s="3531"/>
      <c r="K5" s="3531"/>
      <c r="L5" s="3532" t="s">
        <v>845</v>
      </c>
      <c r="M5" s="3532"/>
      <c r="N5" s="3532"/>
      <c r="O5" s="1298" t="s">
        <v>2045</v>
      </c>
      <c r="P5" s="3533">
        <f>+G5-G4+1</f>
        <v>149</v>
      </c>
      <c r="Q5" s="3533"/>
      <c r="R5" s="3533"/>
      <c r="AA5" s="1309"/>
      <c r="AB5" s="1310"/>
      <c r="AC5" s="1310"/>
      <c r="AD5" s="1310"/>
      <c r="AE5" s="1310"/>
      <c r="AF5" s="1310"/>
      <c r="AG5" s="1311"/>
      <c r="AI5" s="1306">
        <f>ROUNDUP(+U4*0.214,0)</f>
        <v>54</v>
      </c>
    </row>
    <row r="6" spans="1:35" ht="13.5" customHeight="1">
      <c r="C6" s="1300"/>
      <c r="D6" s="1300"/>
      <c r="E6" s="1300"/>
      <c r="F6" s="1300"/>
      <c r="W6" s="1312"/>
      <c r="X6" s="1312"/>
      <c r="Y6" s="1312"/>
      <c r="Z6" s="1312"/>
      <c r="AA6" s="1312"/>
      <c r="AB6" s="1312"/>
      <c r="AC6" s="1312"/>
      <c r="AD6" s="1312"/>
      <c r="AE6" s="1312"/>
      <c r="AF6" s="1313"/>
      <c r="AG6" s="1312"/>
    </row>
    <row r="7" spans="1:35" ht="13.5" customHeight="1"/>
    <row r="8" spans="1:35">
      <c r="B8" s="1314" t="s">
        <v>2046</v>
      </c>
      <c r="C8" s="1315">
        <f>+G4</f>
        <v>45840</v>
      </c>
      <c r="D8" s="1316">
        <f>+C8+1</f>
        <v>45841</v>
      </c>
      <c r="E8" s="1316">
        <f t="shared" ref="E8:AD8" si="0">+D8+1</f>
        <v>45842</v>
      </c>
      <c r="F8" s="1316">
        <f t="shared" si="0"/>
        <v>45843</v>
      </c>
      <c r="G8" s="1316">
        <f t="shared" si="0"/>
        <v>45844</v>
      </c>
      <c r="H8" s="1316">
        <f t="shared" si="0"/>
        <v>45845</v>
      </c>
      <c r="I8" s="1316">
        <f t="shared" si="0"/>
        <v>45846</v>
      </c>
      <c r="J8" s="1316">
        <f t="shared" si="0"/>
        <v>45847</v>
      </c>
      <c r="K8" s="1316">
        <f t="shared" si="0"/>
        <v>45848</v>
      </c>
      <c r="L8" s="1316">
        <f t="shared" si="0"/>
        <v>45849</v>
      </c>
      <c r="M8" s="1316">
        <f t="shared" si="0"/>
        <v>45850</v>
      </c>
      <c r="N8" s="1316">
        <f t="shared" si="0"/>
        <v>45851</v>
      </c>
      <c r="O8" s="1316">
        <f t="shared" si="0"/>
        <v>45852</v>
      </c>
      <c r="P8" s="1316">
        <f t="shared" si="0"/>
        <v>45853</v>
      </c>
      <c r="Q8" s="1316">
        <f t="shared" si="0"/>
        <v>45854</v>
      </c>
      <c r="R8" s="1316">
        <f t="shared" si="0"/>
        <v>45855</v>
      </c>
      <c r="S8" s="1316">
        <f t="shared" si="0"/>
        <v>45856</v>
      </c>
      <c r="T8" s="1316">
        <f t="shared" si="0"/>
        <v>45857</v>
      </c>
      <c r="U8" s="1316">
        <f t="shared" si="0"/>
        <v>45858</v>
      </c>
      <c r="V8" s="1316">
        <f t="shared" si="0"/>
        <v>45859</v>
      </c>
      <c r="W8" s="1316">
        <f>+V8+1</f>
        <v>45860</v>
      </c>
      <c r="X8" s="1316">
        <f t="shared" si="0"/>
        <v>45861</v>
      </c>
      <c r="Y8" s="1316">
        <f t="shared" si="0"/>
        <v>45862</v>
      </c>
      <c r="Z8" s="1316">
        <f t="shared" si="0"/>
        <v>45863</v>
      </c>
      <c r="AA8" s="1316">
        <f>+Z8+1</f>
        <v>45864</v>
      </c>
      <c r="AB8" s="1316">
        <f t="shared" si="0"/>
        <v>45865</v>
      </c>
      <c r="AC8" s="1316">
        <f>+AB8+1</f>
        <v>45866</v>
      </c>
      <c r="AD8" s="1317">
        <f t="shared" si="0"/>
        <v>45867</v>
      </c>
      <c r="AE8" s="1318"/>
      <c r="AF8" s="3521">
        <v>1</v>
      </c>
      <c r="AG8" s="3522"/>
    </row>
    <row r="9" spans="1:35">
      <c r="B9" s="1319" t="s">
        <v>846</v>
      </c>
      <c r="C9" s="1320" t="str">
        <f>TEXT(WEEKDAY(+C8),"aaa")</f>
        <v>水</v>
      </c>
      <c r="D9" s="1321" t="str">
        <f t="shared" ref="D9:AD9" si="1">TEXT(WEEKDAY(+D8),"aaa")</f>
        <v>木</v>
      </c>
      <c r="E9" s="1321" t="str">
        <f t="shared" si="1"/>
        <v>金</v>
      </c>
      <c r="F9" s="1321" t="str">
        <f t="shared" si="1"/>
        <v>土</v>
      </c>
      <c r="G9" s="1321" t="str">
        <f t="shared" si="1"/>
        <v>日</v>
      </c>
      <c r="H9" s="1321" t="str">
        <f t="shared" si="1"/>
        <v>月</v>
      </c>
      <c r="I9" s="1321" t="str">
        <f t="shared" si="1"/>
        <v>火</v>
      </c>
      <c r="J9" s="1321" t="str">
        <f t="shared" si="1"/>
        <v>水</v>
      </c>
      <c r="K9" s="1321" t="str">
        <f t="shared" si="1"/>
        <v>木</v>
      </c>
      <c r="L9" s="1321" t="str">
        <f t="shared" si="1"/>
        <v>金</v>
      </c>
      <c r="M9" s="1321" t="str">
        <f t="shared" si="1"/>
        <v>土</v>
      </c>
      <c r="N9" s="1321" t="str">
        <f t="shared" si="1"/>
        <v>日</v>
      </c>
      <c r="O9" s="1321" t="str">
        <f t="shared" si="1"/>
        <v>月</v>
      </c>
      <c r="P9" s="1321" t="str">
        <f t="shared" si="1"/>
        <v>火</v>
      </c>
      <c r="Q9" s="1321" t="str">
        <f t="shared" si="1"/>
        <v>水</v>
      </c>
      <c r="R9" s="1321" t="str">
        <f t="shared" si="1"/>
        <v>木</v>
      </c>
      <c r="S9" s="1321" t="str">
        <f t="shared" si="1"/>
        <v>金</v>
      </c>
      <c r="T9" s="1321" t="str">
        <f t="shared" si="1"/>
        <v>土</v>
      </c>
      <c r="U9" s="1321" t="str">
        <f t="shared" si="1"/>
        <v>日</v>
      </c>
      <c r="V9" s="1321" t="str">
        <f t="shared" si="1"/>
        <v>月</v>
      </c>
      <c r="W9" s="1321" t="str">
        <f t="shared" si="1"/>
        <v>火</v>
      </c>
      <c r="X9" s="1321" t="str">
        <f t="shared" si="1"/>
        <v>水</v>
      </c>
      <c r="Y9" s="1321" t="str">
        <f t="shared" si="1"/>
        <v>木</v>
      </c>
      <c r="Z9" s="1321" t="str">
        <f t="shared" si="1"/>
        <v>金</v>
      </c>
      <c r="AA9" s="1321" t="str">
        <f t="shared" si="1"/>
        <v>土</v>
      </c>
      <c r="AB9" s="1321" t="str">
        <f t="shared" si="1"/>
        <v>日</v>
      </c>
      <c r="AC9" s="1321" t="str">
        <f t="shared" si="1"/>
        <v>月</v>
      </c>
      <c r="AD9" s="1322" t="str">
        <f t="shared" si="1"/>
        <v>火</v>
      </c>
      <c r="AE9" s="1312"/>
      <c r="AF9" s="1323" t="s">
        <v>2047</v>
      </c>
      <c r="AG9" s="1304">
        <f>+COUNTA(C10:AD11)</f>
        <v>0</v>
      </c>
    </row>
    <row r="10" spans="1:35" ht="13.5" customHeight="1">
      <c r="B10" s="3523" t="s">
        <v>2048</v>
      </c>
      <c r="C10" s="3525"/>
      <c r="D10" s="3517"/>
      <c r="E10" s="3517"/>
      <c r="F10" s="3517"/>
      <c r="G10" s="3517"/>
      <c r="H10" s="3517"/>
      <c r="I10" s="3517"/>
      <c r="J10" s="3517"/>
      <c r="K10" s="3517"/>
      <c r="L10" s="3517"/>
      <c r="M10" s="3517"/>
      <c r="N10" s="3517"/>
      <c r="O10" s="3517"/>
      <c r="P10" s="3517"/>
      <c r="Q10" s="3517"/>
      <c r="R10" s="3517"/>
      <c r="S10" s="3517"/>
      <c r="T10" s="3517"/>
      <c r="U10" s="3517"/>
      <c r="V10" s="3517"/>
      <c r="W10" s="3517"/>
      <c r="X10" s="3517"/>
      <c r="Y10" s="3517"/>
      <c r="Z10" s="3517"/>
      <c r="AA10" s="3517"/>
      <c r="AB10" s="3517"/>
      <c r="AC10" s="3517"/>
      <c r="AD10" s="3519"/>
      <c r="AE10" s="1312"/>
      <c r="AF10" s="1324" t="s">
        <v>847</v>
      </c>
      <c r="AG10" s="1325">
        <f>COUNTA(C8:AD8)-AG9</f>
        <v>28</v>
      </c>
    </row>
    <row r="11" spans="1:35" ht="13.5" customHeight="1">
      <c r="B11" s="3524"/>
      <c r="C11" s="3525"/>
      <c r="D11" s="3518"/>
      <c r="E11" s="3518"/>
      <c r="F11" s="3518"/>
      <c r="G11" s="3518"/>
      <c r="H11" s="3518"/>
      <c r="I11" s="3518"/>
      <c r="J11" s="3518"/>
      <c r="K11" s="3518"/>
      <c r="L11" s="3518"/>
      <c r="M11" s="3518"/>
      <c r="N11" s="3518"/>
      <c r="O11" s="3518"/>
      <c r="P11" s="3518"/>
      <c r="Q11" s="3518"/>
      <c r="R11" s="3518"/>
      <c r="S11" s="3518"/>
      <c r="T11" s="3518"/>
      <c r="U11" s="3518"/>
      <c r="V11" s="3518"/>
      <c r="W11" s="3518"/>
      <c r="X11" s="3518"/>
      <c r="Y11" s="3518"/>
      <c r="Z11" s="3518"/>
      <c r="AA11" s="3518"/>
      <c r="AB11" s="3518"/>
      <c r="AC11" s="3518"/>
      <c r="AD11" s="3520"/>
      <c r="AE11" s="1312"/>
      <c r="AF11" s="1324" t="s">
        <v>848</v>
      </c>
      <c r="AG11" s="1326">
        <f>+COUNTA(C12:AD13)</f>
        <v>0</v>
      </c>
    </row>
    <row r="12" spans="1:35" ht="13.5" customHeight="1">
      <c r="B12" s="3514" t="s">
        <v>841</v>
      </c>
      <c r="C12" s="3516"/>
      <c r="D12" s="3506"/>
      <c r="E12" s="3506"/>
      <c r="F12" s="3506"/>
      <c r="G12" s="3506"/>
      <c r="H12" s="3506"/>
      <c r="I12" s="3506"/>
      <c r="J12" s="3506"/>
      <c r="K12" s="3506"/>
      <c r="L12" s="3506"/>
      <c r="M12" s="3506"/>
      <c r="N12" s="3506"/>
      <c r="O12" s="3506"/>
      <c r="P12" s="3506"/>
      <c r="Q12" s="3506"/>
      <c r="R12" s="3506"/>
      <c r="S12" s="3506"/>
      <c r="T12" s="3506"/>
      <c r="U12" s="3506"/>
      <c r="V12" s="3506"/>
      <c r="W12" s="3506"/>
      <c r="X12" s="3506"/>
      <c r="Y12" s="3506"/>
      <c r="Z12" s="3506"/>
      <c r="AA12" s="3506"/>
      <c r="AB12" s="3506"/>
      <c r="AC12" s="3506"/>
      <c r="AD12" s="3508"/>
      <c r="AE12" s="1312"/>
      <c r="AF12" s="1324" t="s">
        <v>849</v>
      </c>
      <c r="AG12" s="1327">
        <f>+AG11/AG10</f>
        <v>0</v>
      </c>
    </row>
    <row r="13" spans="1:35">
      <c r="B13" s="3515"/>
      <c r="C13" s="3516"/>
      <c r="D13" s="3507"/>
      <c r="E13" s="3507"/>
      <c r="F13" s="3507"/>
      <c r="G13" s="3507"/>
      <c r="H13" s="3507"/>
      <c r="I13" s="3507"/>
      <c r="J13" s="3507"/>
      <c r="K13" s="3507"/>
      <c r="L13" s="3507"/>
      <c r="M13" s="3507"/>
      <c r="N13" s="3507"/>
      <c r="O13" s="3507"/>
      <c r="P13" s="3507"/>
      <c r="Q13" s="3507"/>
      <c r="R13" s="3507"/>
      <c r="S13" s="3507"/>
      <c r="T13" s="3507"/>
      <c r="U13" s="3507"/>
      <c r="V13" s="3507"/>
      <c r="W13" s="3507"/>
      <c r="X13" s="3507"/>
      <c r="Y13" s="3507"/>
      <c r="Z13" s="3507"/>
      <c r="AA13" s="3507"/>
      <c r="AB13" s="3507"/>
      <c r="AC13" s="3507"/>
      <c r="AD13" s="3509"/>
      <c r="AE13" s="1312"/>
      <c r="AF13" s="1324" t="s">
        <v>838</v>
      </c>
      <c r="AG13" s="1326">
        <f>+COUNTA(C14:AD15)</f>
        <v>0</v>
      </c>
    </row>
    <row r="14" spans="1:35">
      <c r="B14" s="3510" t="s">
        <v>843</v>
      </c>
      <c r="C14" s="3512"/>
      <c r="D14" s="3502"/>
      <c r="E14" s="3502"/>
      <c r="F14" s="3502"/>
      <c r="G14" s="3502"/>
      <c r="H14" s="3502"/>
      <c r="I14" s="3502"/>
      <c r="J14" s="3502"/>
      <c r="K14" s="3502"/>
      <c r="L14" s="3502"/>
      <c r="M14" s="3502"/>
      <c r="N14" s="3502"/>
      <c r="O14" s="3502"/>
      <c r="P14" s="3502"/>
      <c r="Q14" s="3502"/>
      <c r="R14" s="3502"/>
      <c r="S14" s="3502"/>
      <c r="T14" s="3502"/>
      <c r="U14" s="3502"/>
      <c r="V14" s="3502"/>
      <c r="W14" s="3502"/>
      <c r="X14" s="3502"/>
      <c r="Y14" s="3502"/>
      <c r="Z14" s="3502"/>
      <c r="AA14" s="3502"/>
      <c r="AB14" s="3502"/>
      <c r="AC14" s="3502"/>
      <c r="AD14" s="3504"/>
      <c r="AE14" s="1312"/>
      <c r="AF14" s="1328" t="s">
        <v>850</v>
      </c>
      <c r="AG14" s="1329">
        <f>+AG13/AG10</f>
        <v>0</v>
      </c>
    </row>
    <row r="15" spans="1:35">
      <c r="B15" s="3511"/>
      <c r="C15" s="3513"/>
      <c r="D15" s="3503"/>
      <c r="E15" s="3503"/>
      <c r="F15" s="3503"/>
      <c r="G15" s="3503"/>
      <c r="H15" s="3503"/>
      <c r="I15" s="3503"/>
      <c r="J15" s="3503"/>
      <c r="K15" s="3503"/>
      <c r="L15" s="3503"/>
      <c r="M15" s="3503"/>
      <c r="N15" s="3503"/>
      <c r="O15" s="3503"/>
      <c r="P15" s="3503"/>
      <c r="Q15" s="3503"/>
      <c r="R15" s="3503"/>
      <c r="S15" s="3503"/>
      <c r="T15" s="3503"/>
      <c r="U15" s="3503"/>
      <c r="V15" s="3503"/>
      <c r="W15" s="3503"/>
      <c r="X15" s="3503"/>
      <c r="Y15" s="3503"/>
      <c r="Z15" s="3503"/>
      <c r="AA15" s="3503"/>
      <c r="AB15" s="3503"/>
      <c r="AC15" s="3503"/>
      <c r="AD15" s="3505"/>
      <c r="AE15" s="1312"/>
      <c r="AF15" s="1313"/>
      <c r="AG15" s="1330"/>
    </row>
    <row r="16" spans="1:35">
      <c r="C16" s="1331"/>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row>
    <row r="17" spans="2:33">
      <c r="B17" s="1332" t="s">
        <v>2046</v>
      </c>
      <c r="C17" s="1333">
        <f>+AD8+1</f>
        <v>45868</v>
      </c>
      <c r="D17" s="1334">
        <f>+C17+1</f>
        <v>45869</v>
      </c>
      <c r="E17" s="1334">
        <f t="shared" ref="E17:AD17" si="2">+D17+1</f>
        <v>45870</v>
      </c>
      <c r="F17" s="1334">
        <f t="shared" si="2"/>
        <v>45871</v>
      </c>
      <c r="G17" s="1334">
        <f t="shared" si="2"/>
        <v>45872</v>
      </c>
      <c r="H17" s="1334">
        <f t="shared" si="2"/>
        <v>45873</v>
      </c>
      <c r="I17" s="1334">
        <f t="shared" si="2"/>
        <v>45874</v>
      </c>
      <c r="J17" s="1334">
        <f t="shared" si="2"/>
        <v>45875</v>
      </c>
      <c r="K17" s="1334">
        <f t="shared" si="2"/>
        <v>45876</v>
      </c>
      <c r="L17" s="1334">
        <f t="shared" si="2"/>
        <v>45877</v>
      </c>
      <c r="M17" s="1334">
        <f t="shared" si="2"/>
        <v>45878</v>
      </c>
      <c r="N17" s="1334">
        <f t="shared" si="2"/>
        <v>45879</v>
      </c>
      <c r="O17" s="1334">
        <f t="shared" si="2"/>
        <v>45880</v>
      </c>
      <c r="P17" s="1334">
        <f t="shared" si="2"/>
        <v>45881</v>
      </c>
      <c r="Q17" s="1334">
        <f t="shared" si="2"/>
        <v>45882</v>
      </c>
      <c r="R17" s="1334">
        <f t="shared" si="2"/>
        <v>45883</v>
      </c>
      <c r="S17" s="1334">
        <f t="shared" si="2"/>
        <v>45884</v>
      </c>
      <c r="T17" s="1334">
        <f t="shared" si="2"/>
        <v>45885</v>
      </c>
      <c r="U17" s="1334">
        <f t="shared" si="2"/>
        <v>45886</v>
      </c>
      <c r="V17" s="1334">
        <f t="shared" si="2"/>
        <v>45887</v>
      </c>
      <c r="W17" s="1334">
        <f>+V17+1</f>
        <v>45888</v>
      </c>
      <c r="X17" s="1334">
        <f t="shared" si="2"/>
        <v>45889</v>
      </c>
      <c r="Y17" s="1334">
        <f t="shared" si="2"/>
        <v>45890</v>
      </c>
      <c r="Z17" s="1334">
        <f t="shared" si="2"/>
        <v>45891</v>
      </c>
      <c r="AA17" s="1334">
        <f>+Z17+1</f>
        <v>45892</v>
      </c>
      <c r="AB17" s="1334">
        <f t="shared" si="2"/>
        <v>45893</v>
      </c>
      <c r="AC17" s="1334">
        <f>+AB17+1</f>
        <v>45894</v>
      </c>
      <c r="AD17" s="1335">
        <f t="shared" si="2"/>
        <v>45895</v>
      </c>
      <c r="AE17" s="1318"/>
      <c r="AF17" s="3521">
        <f>+AF8+1</f>
        <v>2</v>
      </c>
      <c r="AG17" s="3522"/>
    </row>
    <row r="18" spans="2:33">
      <c r="B18" s="1336" t="s">
        <v>846</v>
      </c>
      <c r="C18" s="1337" t="str">
        <f>TEXT(WEEKDAY(+C17),"aaa")</f>
        <v>水</v>
      </c>
      <c r="D18" s="1338" t="str">
        <f t="shared" ref="D18:AD18" si="3">TEXT(WEEKDAY(+D17),"aaa")</f>
        <v>木</v>
      </c>
      <c r="E18" s="1338" t="str">
        <f t="shared" si="3"/>
        <v>金</v>
      </c>
      <c r="F18" s="1338" t="str">
        <f t="shared" si="3"/>
        <v>土</v>
      </c>
      <c r="G18" s="1338" t="str">
        <f t="shared" si="3"/>
        <v>日</v>
      </c>
      <c r="H18" s="1338" t="str">
        <f t="shared" si="3"/>
        <v>月</v>
      </c>
      <c r="I18" s="1338" t="str">
        <f t="shared" si="3"/>
        <v>火</v>
      </c>
      <c r="J18" s="1338" t="str">
        <f t="shared" si="3"/>
        <v>水</v>
      </c>
      <c r="K18" s="1338" t="str">
        <f t="shared" si="3"/>
        <v>木</v>
      </c>
      <c r="L18" s="1338" t="str">
        <f t="shared" si="3"/>
        <v>金</v>
      </c>
      <c r="M18" s="1338" t="str">
        <f t="shared" si="3"/>
        <v>土</v>
      </c>
      <c r="N18" s="1338" t="str">
        <f t="shared" si="3"/>
        <v>日</v>
      </c>
      <c r="O18" s="1338" t="str">
        <f t="shared" si="3"/>
        <v>月</v>
      </c>
      <c r="P18" s="1338" t="str">
        <f t="shared" si="3"/>
        <v>火</v>
      </c>
      <c r="Q18" s="1338" t="str">
        <f t="shared" si="3"/>
        <v>水</v>
      </c>
      <c r="R18" s="1338" t="str">
        <f t="shared" si="3"/>
        <v>木</v>
      </c>
      <c r="S18" s="1338" t="str">
        <f t="shared" si="3"/>
        <v>金</v>
      </c>
      <c r="T18" s="1338" t="str">
        <f t="shared" si="3"/>
        <v>土</v>
      </c>
      <c r="U18" s="1338" t="str">
        <f t="shared" si="3"/>
        <v>日</v>
      </c>
      <c r="V18" s="1338" t="str">
        <f t="shared" si="3"/>
        <v>月</v>
      </c>
      <c r="W18" s="1338" t="str">
        <f t="shared" si="3"/>
        <v>火</v>
      </c>
      <c r="X18" s="1338" t="str">
        <f t="shared" si="3"/>
        <v>水</v>
      </c>
      <c r="Y18" s="1338" t="str">
        <f t="shared" si="3"/>
        <v>木</v>
      </c>
      <c r="Z18" s="1338" t="str">
        <f t="shared" si="3"/>
        <v>金</v>
      </c>
      <c r="AA18" s="1338" t="str">
        <f t="shared" si="3"/>
        <v>土</v>
      </c>
      <c r="AB18" s="1338" t="str">
        <f t="shared" si="3"/>
        <v>日</v>
      </c>
      <c r="AC18" s="1338" t="str">
        <f t="shared" si="3"/>
        <v>月</v>
      </c>
      <c r="AD18" s="1339" t="str">
        <f t="shared" si="3"/>
        <v>火</v>
      </c>
      <c r="AE18" s="1312"/>
      <c r="AF18" s="1323" t="s">
        <v>2047</v>
      </c>
      <c r="AG18" s="1304">
        <f>+COUNTA(C19:AD20)</f>
        <v>0</v>
      </c>
    </row>
    <row r="19" spans="2:33" ht="13.5" customHeight="1">
      <c r="B19" s="3523" t="s">
        <v>2048</v>
      </c>
      <c r="C19" s="3525"/>
      <c r="D19" s="3517"/>
      <c r="E19" s="3517"/>
      <c r="F19" s="3517"/>
      <c r="G19" s="3517"/>
      <c r="H19" s="3517"/>
      <c r="I19" s="3517"/>
      <c r="J19" s="3517"/>
      <c r="K19" s="3517"/>
      <c r="L19" s="3517"/>
      <c r="M19" s="3517"/>
      <c r="N19" s="3517"/>
      <c r="O19" s="3517"/>
      <c r="P19" s="3517"/>
      <c r="Q19" s="3517"/>
      <c r="R19" s="3517"/>
      <c r="S19" s="3517"/>
      <c r="T19" s="3517"/>
      <c r="U19" s="3517"/>
      <c r="V19" s="3517"/>
      <c r="W19" s="3517"/>
      <c r="X19" s="3517"/>
      <c r="Y19" s="3517"/>
      <c r="Z19" s="3517"/>
      <c r="AA19" s="3517"/>
      <c r="AB19" s="3517"/>
      <c r="AC19" s="3517"/>
      <c r="AD19" s="3519"/>
      <c r="AE19" s="1312"/>
      <c r="AF19" s="1324" t="s">
        <v>847</v>
      </c>
      <c r="AG19" s="1325">
        <f>COUNTA(C17:AD17)-AG18</f>
        <v>28</v>
      </c>
    </row>
    <row r="20" spans="2:33" ht="13.5" customHeight="1">
      <c r="B20" s="3524"/>
      <c r="C20" s="3525"/>
      <c r="D20" s="3518"/>
      <c r="E20" s="3518"/>
      <c r="F20" s="3518"/>
      <c r="G20" s="3518"/>
      <c r="H20" s="3518"/>
      <c r="I20" s="3518"/>
      <c r="J20" s="3518"/>
      <c r="K20" s="3518"/>
      <c r="L20" s="3518"/>
      <c r="M20" s="3518"/>
      <c r="N20" s="3518"/>
      <c r="O20" s="3518"/>
      <c r="P20" s="3518"/>
      <c r="Q20" s="3518"/>
      <c r="R20" s="3518"/>
      <c r="S20" s="3518"/>
      <c r="T20" s="3518"/>
      <c r="U20" s="3518"/>
      <c r="V20" s="3518"/>
      <c r="W20" s="3518"/>
      <c r="X20" s="3518"/>
      <c r="Y20" s="3518"/>
      <c r="Z20" s="3518"/>
      <c r="AA20" s="3518"/>
      <c r="AB20" s="3518"/>
      <c r="AC20" s="3518"/>
      <c r="AD20" s="3520"/>
      <c r="AE20" s="1312"/>
      <c r="AF20" s="1324" t="s">
        <v>848</v>
      </c>
      <c r="AG20" s="1326">
        <f>+COUNTA(C21:AD22)</f>
        <v>0</v>
      </c>
    </row>
    <row r="21" spans="2:33" ht="13.5" customHeight="1">
      <c r="B21" s="3528" t="s">
        <v>841</v>
      </c>
      <c r="C21" s="3516"/>
      <c r="D21" s="3506"/>
      <c r="E21" s="3506"/>
      <c r="F21" s="3506"/>
      <c r="G21" s="3506"/>
      <c r="H21" s="3506"/>
      <c r="I21" s="3506"/>
      <c r="J21" s="3506"/>
      <c r="K21" s="3506"/>
      <c r="L21" s="3506"/>
      <c r="M21" s="3506"/>
      <c r="N21" s="3506"/>
      <c r="O21" s="3506"/>
      <c r="P21" s="3506"/>
      <c r="Q21" s="3506"/>
      <c r="R21" s="3506"/>
      <c r="S21" s="3506"/>
      <c r="T21" s="3506"/>
      <c r="U21" s="3506"/>
      <c r="V21" s="3506"/>
      <c r="W21" s="3506"/>
      <c r="X21" s="3506"/>
      <c r="Y21" s="3506"/>
      <c r="Z21" s="3506"/>
      <c r="AA21" s="3506"/>
      <c r="AB21" s="3506"/>
      <c r="AC21" s="3506"/>
      <c r="AD21" s="3508"/>
      <c r="AE21" s="1312"/>
      <c r="AF21" s="1324" t="s">
        <v>849</v>
      </c>
      <c r="AG21" s="1327">
        <f>+AG20/AG19</f>
        <v>0</v>
      </c>
    </row>
    <row r="22" spans="2:33">
      <c r="B22" s="3529"/>
      <c r="C22" s="3516"/>
      <c r="D22" s="3507"/>
      <c r="E22" s="3507"/>
      <c r="F22" s="3507"/>
      <c r="G22" s="3507"/>
      <c r="H22" s="3507"/>
      <c r="I22" s="3507"/>
      <c r="J22" s="3507"/>
      <c r="K22" s="3507"/>
      <c r="L22" s="3507"/>
      <c r="M22" s="3507"/>
      <c r="N22" s="3507"/>
      <c r="O22" s="3507"/>
      <c r="P22" s="3507"/>
      <c r="Q22" s="3507"/>
      <c r="R22" s="3507"/>
      <c r="S22" s="3507"/>
      <c r="T22" s="3507"/>
      <c r="U22" s="3507"/>
      <c r="V22" s="3507"/>
      <c r="W22" s="3507"/>
      <c r="X22" s="3507"/>
      <c r="Y22" s="3507"/>
      <c r="Z22" s="3507"/>
      <c r="AA22" s="3507"/>
      <c r="AB22" s="3507"/>
      <c r="AC22" s="3507"/>
      <c r="AD22" s="3509"/>
      <c r="AE22" s="1312"/>
      <c r="AF22" s="1324" t="s">
        <v>838</v>
      </c>
      <c r="AG22" s="1326">
        <f>+COUNTA(C23:AD24)</f>
        <v>0</v>
      </c>
    </row>
    <row r="23" spans="2:33">
      <c r="B23" s="3526" t="s">
        <v>843</v>
      </c>
      <c r="C23" s="3512"/>
      <c r="D23" s="3502"/>
      <c r="E23" s="3502"/>
      <c r="F23" s="3502"/>
      <c r="G23" s="3502"/>
      <c r="H23" s="3502"/>
      <c r="I23" s="3502"/>
      <c r="J23" s="3502"/>
      <c r="K23" s="3502"/>
      <c r="L23" s="3502"/>
      <c r="M23" s="3502"/>
      <c r="N23" s="3502"/>
      <c r="O23" s="3502"/>
      <c r="P23" s="3502"/>
      <c r="Q23" s="3502"/>
      <c r="R23" s="3502"/>
      <c r="S23" s="3502"/>
      <c r="T23" s="3502"/>
      <c r="U23" s="3502"/>
      <c r="V23" s="3502"/>
      <c r="W23" s="3502"/>
      <c r="X23" s="3502"/>
      <c r="Y23" s="3502"/>
      <c r="Z23" s="3502"/>
      <c r="AA23" s="3502"/>
      <c r="AB23" s="3502"/>
      <c r="AC23" s="3502"/>
      <c r="AD23" s="3504"/>
      <c r="AE23" s="1312"/>
      <c r="AF23" s="1328" t="s">
        <v>850</v>
      </c>
      <c r="AG23" s="1329">
        <f>+AG22/AG19</f>
        <v>0</v>
      </c>
    </row>
    <row r="24" spans="2:33">
      <c r="B24" s="3527"/>
      <c r="C24" s="3513"/>
      <c r="D24" s="3503"/>
      <c r="E24" s="3503"/>
      <c r="F24" s="3503"/>
      <c r="G24" s="3503"/>
      <c r="H24" s="3503"/>
      <c r="I24" s="3503"/>
      <c r="J24" s="3503"/>
      <c r="K24" s="3503"/>
      <c r="L24" s="3503"/>
      <c r="M24" s="3503"/>
      <c r="N24" s="3503"/>
      <c r="O24" s="3503"/>
      <c r="P24" s="3503"/>
      <c r="Q24" s="3503"/>
      <c r="R24" s="3503"/>
      <c r="S24" s="3503"/>
      <c r="T24" s="3503"/>
      <c r="U24" s="3503"/>
      <c r="V24" s="3503"/>
      <c r="W24" s="3503"/>
      <c r="X24" s="3503"/>
      <c r="Y24" s="3503"/>
      <c r="Z24" s="3503"/>
      <c r="AA24" s="3503"/>
      <c r="AB24" s="3503"/>
      <c r="AC24" s="3503"/>
      <c r="AD24" s="3505"/>
      <c r="AE24" s="1312"/>
      <c r="AF24" s="1313"/>
      <c r="AG24" s="1330"/>
    </row>
    <row r="25" spans="2:33">
      <c r="C25" s="1331"/>
      <c r="D25" s="1331"/>
      <c r="E25" s="1331"/>
      <c r="F25" s="1331"/>
      <c r="G25" s="1331"/>
      <c r="H25" s="1331"/>
      <c r="I25" s="1331"/>
      <c r="J25" s="1331"/>
      <c r="K25" s="1331"/>
      <c r="L25" s="1331"/>
      <c r="M25" s="1331"/>
      <c r="N25" s="1331"/>
      <c r="O25" s="1331"/>
      <c r="P25" s="1331"/>
      <c r="Q25" s="1331"/>
      <c r="R25" s="1331"/>
      <c r="S25" s="1331"/>
      <c r="T25" s="1331"/>
      <c r="U25" s="1331"/>
      <c r="V25" s="1331"/>
      <c r="W25" s="1331"/>
      <c r="X25" s="1331"/>
      <c r="Y25" s="1331"/>
      <c r="Z25" s="1331"/>
      <c r="AA25" s="1331"/>
      <c r="AB25" s="1331"/>
      <c r="AC25" s="1331"/>
      <c r="AD25" s="1331"/>
    </row>
    <row r="26" spans="2:33">
      <c r="B26" s="1314" t="s">
        <v>2046</v>
      </c>
      <c r="C26" s="1315">
        <f>+AD17+1</f>
        <v>45896</v>
      </c>
      <c r="D26" s="1316">
        <f>+C26+1</f>
        <v>45897</v>
      </c>
      <c r="E26" s="1316">
        <f t="shared" ref="E26:AD26" si="4">+D26+1</f>
        <v>45898</v>
      </c>
      <c r="F26" s="1316">
        <f t="shared" si="4"/>
        <v>45899</v>
      </c>
      <c r="G26" s="1316">
        <f t="shared" si="4"/>
        <v>45900</v>
      </c>
      <c r="H26" s="1316">
        <f t="shared" si="4"/>
        <v>45901</v>
      </c>
      <c r="I26" s="1316">
        <f t="shared" si="4"/>
        <v>45902</v>
      </c>
      <c r="J26" s="1316">
        <f t="shared" si="4"/>
        <v>45903</v>
      </c>
      <c r="K26" s="1316">
        <f t="shared" si="4"/>
        <v>45904</v>
      </c>
      <c r="L26" s="1316">
        <f t="shared" si="4"/>
        <v>45905</v>
      </c>
      <c r="M26" s="1316">
        <f t="shared" si="4"/>
        <v>45906</v>
      </c>
      <c r="N26" s="1316">
        <f t="shared" si="4"/>
        <v>45907</v>
      </c>
      <c r="O26" s="1316">
        <f t="shared" si="4"/>
        <v>45908</v>
      </c>
      <c r="P26" s="1316">
        <f t="shared" si="4"/>
        <v>45909</v>
      </c>
      <c r="Q26" s="1316">
        <f t="shared" si="4"/>
        <v>45910</v>
      </c>
      <c r="R26" s="1316">
        <f t="shared" si="4"/>
        <v>45911</v>
      </c>
      <c r="S26" s="1316">
        <f t="shared" si="4"/>
        <v>45912</v>
      </c>
      <c r="T26" s="1316">
        <f t="shared" si="4"/>
        <v>45913</v>
      </c>
      <c r="U26" s="1316">
        <f t="shared" si="4"/>
        <v>45914</v>
      </c>
      <c r="V26" s="1316">
        <f t="shared" si="4"/>
        <v>45915</v>
      </c>
      <c r="W26" s="1316">
        <f>+V26+1</f>
        <v>45916</v>
      </c>
      <c r="X26" s="1316">
        <f t="shared" si="4"/>
        <v>45917</v>
      </c>
      <c r="Y26" s="1316">
        <f t="shared" si="4"/>
        <v>45918</v>
      </c>
      <c r="Z26" s="1316">
        <f t="shared" si="4"/>
        <v>45919</v>
      </c>
      <c r="AA26" s="1316">
        <f>+Z26+1</f>
        <v>45920</v>
      </c>
      <c r="AB26" s="1316">
        <f t="shared" si="4"/>
        <v>45921</v>
      </c>
      <c r="AC26" s="1316">
        <f>+AB26+1</f>
        <v>45922</v>
      </c>
      <c r="AD26" s="1317">
        <f t="shared" si="4"/>
        <v>45923</v>
      </c>
      <c r="AE26" s="1318"/>
      <c r="AF26" s="3521">
        <f>+AF17+1</f>
        <v>3</v>
      </c>
      <c r="AG26" s="3522"/>
    </row>
    <row r="27" spans="2:33">
      <c r="B27" s="1319" t="s">
        <v>846</v>
      </c>
      <c r="C27" s="1320" t="str">
        <f>TEXT(WEEKDAY(+C26),"aaa")</f>
        <v>水</v>
      </c>
      <c r="D27" s="1321" t="str">
        <f t="shared" ref="D27:AD27" si="5">TEXT(WEEKDAY(+D26),"aaa")</f>
        <v>木</v>
      </c>
      <c r="E27" s="1321" t="str">
        <f t="shared" si="5"/>
        <v>金</v>
      </c>
      <c r="F27" s="1321" t="str">
        <f t="shared" si="5"/>
        <v>土</v>
      </c>
      <c r="G27" s="1321" t="str">
        <f t="shared" si="5"/>
        <v>日</v>
      </c>
      <c r="H27" s="1321" t="str">
        <f t="shared" si="5"/>
        <v>月</v>
      </c>
      <c r="I27" s="1321" t="str">
        <f t="shared" si="5"/>
        <v>火</v>
      </c>
      <c r="J27" s="1321" t="str">
        <f t="shared" si="5"/>
        <v>水</v>
      </c>
      <c r="K27" s="1321" t="str">
        <f t="shared" si="5"/>
        <v>木</v>
      </c>
      <c r="L27" s="1321" t="str">
        <f t="shared" si="5"/>
        <v>金</v>
      </c>
      <c r="M27" s="1321" t="str">
        <f t="shared" si="5"/>
        <v>土</v>
      </c>
      <c r="N27" s="1321" t="str">
        <f t="shared" si="5"/>
        <v>日</v>
      </c>
      <c r="O27" s="1321" t="str">
        <f t="shared" si="5"/>
        <v>月</v>
      </c>
      <c r="P27" s="1321" t="str">
        <f t="shared" si="5"/>
        <v>火</v>
      </c>
      <c r="Q27" s="1321" t="str">
        <f t="shared" si="5"/>
        <v>水</v>
      </c>
      <c r="R27" s="1321" t="str">
        <f t="shared" si="5"/>
        <v>木</v>
      </c>
      <c r="S27" s="1321" t="str">
        <f t="shared" si="5"/>
        <v>金</v>
      </c>
      <c r="T27" s="1321" t="str">
        <f t="shared" si="5"/>
        <v>土</v>
      </c>
      <c r="U27" s="1321" t="str">
        <f t="shared" si="5"/>
        <v>日</v>
      </c>
      <c r="V27" s="1321" t="str">
        <f t="shared" si="5"/>
        <v>月</v>
      </c>
      <c r="W27" s="1321" t="str">
        <f t="shared" si="5"/>
        <v>火</v>
      </c>
      <c r="X27" s="1321" t="str">
        <f t="shared" si="5"/>
        <v>水</v>
      </c>
      <c r="Y27" s="1321" t="str">
        <f t="shared" si="5"/>
        <v>木</v>
      </c>
      <c r="Z27" s="1321" t="str">
        <f t="shared" si="5"/>
        <v>金</v>
      </c>
      <c r="AA27" s="1321" t="str">
        <f t="shared" si="5"/>
        <v>土</v>
      </c>
      <c r="AB27" s="1321" t="str">
        <f t="shared" si="5"/>
        <v>日</v>
      </c>
      <c r="AC27" s="1321" t="str">
        <f t="shared" si="5"/>
        <v>月</v>
      </c>
      <c r="AD27" s="1322" t="str">
        <f t="shared" si="5"/>
        <v>火</v>
      </c>
      <c r="AE27" s="1312"/>
      <c r="AF27" s="1323" t="s">
        <v>2047</v>
      </c>
      <c r="AG27" s="1304">
        <f>+COUNTA(C28:AD29)</f>
        <v>0</v>
      </c>
    </row>
    <row r="28" spans="2:33" ht="13.5" customHeight="1">
      <c r="B28" s="3523" t="s">
        <v>2048</v>
      </c>
      <c r="C28" s="3525"/>
      <c r="D28" s="3517"/>
      <c r="E28" s="3517"/>
      <c r="F28" s="3517"/>
      <c r="G28" s="3517"/>
      <c r="H28" s="3517"/>
      <c r="I28" s="3517"/>
      <c r="J28" s="3517"/>
      <c r="K28" s="3517"/>
      <c r="L28" s="3517"/>
      <c r="M28" s="3517"/>
      <c r="N28" s="3517"/>
      <c r="O28" s="3517"/>
      <c r="P28" s="3517"/>
      <c r="Q28" s="3517"/>
      <c r="R28" s="3517"/>
      <c r="S28" s="3517"/>
      <c r="T28" s="3517"/>
      <c r="U28" s="3517"/>
      <c r="V28" s="3517"/>
      <c r="W28" s="3517"/>
      <c r="X28" s="3517"/>
      <c r="Y28" s="3517"/>
      <c r="Z28" s="3517"/>
      <c r="AA28" s="3517"/>
      <c r="AB28" s="3517"/>
      <c r="AC28" s="3517"/>
      <c r="AD28" s="3519"/>
      <c r="AE28" s="1312"/>
      <c r="AF28" s="1324" t="s">
        <v>847</v>
      </c>
      <c r="AG28" s="1325">
        <f>COUNTA(C26:AD26)-AG27</f>
        <v>28</v>
      </c>
    </row>
    <row r="29" spans="2:33" ht="13.5" customHeight="1">
      <c r="B29" s="3524"/>
      <c r="C29" s="3525"/>
      <c r="D29" s="3518"/>
      <c r="E29" s="3518"/>
      <c r="F29" s="3518"/>
      <c r="G29" s="3518"/>
      <c r="H29" s="3518"/>
      <c r="I29" s="3518"/>
      <c r="J29" s="3518"/>
      <c r="K29" s="3518"/>
      <c r="L29" s="3518"/>
      <c r="M29" s="3518"/>
      <c r="N29" s="3518"/>
      <c r="O29" s="3518"/>
      <c r="P29" s="3518"/>
      <c r="Q29" s="3518"/>
      <c r="R29" s="3518"/>
      <c r="S29" s="3518"/>
      <c r="T29" s="3518"/>
      <c r="U29" s="3518"/>
      <c r="V29" s="3518"/>
      <c r="W29" s="3518"/>
      <c r="X29" s="3518"/>
      <c r="Y29" s="3518"/>
      <c r="Z29" s="3518"/>
      <c r="AA29" s="3518"/>
      <c r="AB29" s="3518"/>
      <c r="AC29" s="3518"/>
      <c r="AD29" s="3520"/>
      <c r="AE29" s="1312"/>
      <c r="AF29" s="1324" t="s">
        <v>848</v>
      </c>
      <c r="AG29" s="1326">
        <f>+COUNTA(C30:AD31)</f>
        <v>0</v>
      </c>
    </row>
    <row r="30" spans="2:33" ht="13.5" customHeight="1">
      <c r="B30" s="3514" t="s">
        <v>841</v>
      </c>
      <c r="C30" s="3516"/>
      <c r="D30" s="3506"/>
      <c r="E30" s="3506"/>
      <c r="F30" s="3506"/>
      <c r="G30" s="3506"/>
      <c r="H30" s="3506"/>
      <c r="I30" s="3506"/>
      <c r="J30" s="3506"/>
      <c r="K30" s="3506"/>
      <c r="L30" s="3506"/>
      <c r="M30" s="3506"/>
      <c r="N30" s="3506"/>
      <c r="O30" s="3506"/>
      <c r="P30" s="3506"/>
      <c r="Q30" s="3506"/>
      <c r="R30" s="3506"/>
      <c r="S30" s="3506"/>
      <c r="T30" s="3506"/>
      <c r="U30" s="3506"/>
      <c r="V30" s="3506"/>
      <c r="W30" s="3506"/>
      <c r="X30" s="3506"/>
      <c r="Y30" s="3506"/>
      <c r="Z30" s="3506"/>
      <c r="AA30" s="3506"/>
      <c r="AB30" s="3506"/>
      <c r="AC30" s="3506"/>
      <c r="AD30" s="3508"/>
      <c r="AE30" s="1312"/>
      <c r="AF30" s="1324" t="s">
        <v>849</v>
      </c>
      <c r="AG30" s="1327">
        <f>+AG29/AG28</f>
        <v>0</v>
      </c>
    </row>
    <row r="31" spans="2:33">
      <c r="B31" s="3515"/>
      <c r="C31" s="3516"/>
      <c r="D31" s="3507"/>
      <c r="E31" s="3507"/>
      <c r="F31" s="3507"/>
      <c r="G31" s="3507"/>
      <c r="H31" s="3507"/>
      <c r="I31" s="3507"/>
      <c r="J31" s="3507"/>
      <c r="K31" s="3507"/>
      <c r="L31" s="3507"/>
      <c r="M31" s="3507"/>
      <c r="N31" s="3507"/>
      <c r="O31" s="3507"/>
      <c r="P31" s="3507"/>
      <c r="Q31" s="3507"/>
      <c r="R31" s="3507"/>
      <c r="S31" s="3507"/>
      <c r="T31" s="3507"/>
      <c r="U31" s="3507"/>
      <c r="V31" s="3507"/>
      <c r="W31" s="3507"/>
      <c r="X31" s="3507"/>
      <c r="Y31" s="3507"/>
      <c r="Z31" s="3507"/>
      <c r="AA31" s="3507"/>
      <c r="AB31" s="3507"/>
      <c r="AC31" s="3507"/>
      <c r="AD31" s="3509"/>
      <c r="AE31" s="1312"/>
      <c r="AF31" s="1324" t="s">
        <v>838</v>
      </c>
      <c r="AG31" s="1326">
        <f>+COUNTA(C32:AD33)</f>
        <v>0</v>
      </c>
    </row>
    <row r="32" spans="2:33">
      <c r="B32" s="3510" t="s">
        <v>843</v>
      </c>
      <c r="C32" s="3512"/>
      <c r="D32" s="3502"/>
      <c r="E32" s="3502"/>
      <c r="F32" s="3502"/>
      <c r="G32" s="3502"/>
      <c r="H32" s="3502"/>
      <c r="I32" s="3502"/>
      <c r="J32" s="3502"/>
      <c r="K32" s="3502"/>
      <c r="L32" s="3502"/>
      <c r="M32" s="3502"/>
      <c r="N32" s="3502"/>
      <c r="O32" s="3502"/>
      <c r="P32" s="3502"/>
      <c r="Q32" s="3502"/>
      <c r="R32" s="3502"/>
      <c r="S32" s="3502"/>
      <c r="T32" s="3502"/>
      <c r="U32" s="3502"/>
      <c r="V32" s="3502"/>
      <c r="W32" s="3502"/>
      <c r="X32" s="3502"/>
      <c r="Y32" s="3502"/>
      <c r="Z32" s="3502"/>
      <c r="AA32" s="3502"/>
      <c r="AB32" s="3502"/>
      <c r="AC32" s="3502"/>
      <c r="AD32" s="3504"/>
      <c r="AE32" s="1312"/>
      <c r="AF32" s="1328" t="s">
        <v>850</v>
      </c>
      <c r="AG32" s="1329">
        <f>+AG31/AG28</f>
        <v>0</v>
      </c>
    </row>
    <row r="33" spans="2:33">
      <c r="B33" s="3511"/>
      <c r="C33" s="3513"/>
      <c r="D33" s="3503"/>
      <c r="E33" s="3503"/>
      <c r="F33" s="3503"/>
      <c r="G33" s="3503"/>
      <c r="H33" s="3503"/>
      <c r="I33" s="3503"/>
      <c r="J33" s="3503"/>
      <c r="K33" s="3503"/>
      <c r="L33" s="3503"/>
      <c r="M33" s="3503"/>
      <c r="N33" s="3503"/>
      <c r="O33" s="3503"/>
      <c r="P33" s="3503"/>
      <c r="Q33" s="3503"/>
      <c r="R33" s="3503"/>
      <c r="S33" s="3503"/>
      <c r="T33" s="3503"/>
      <c r="U33" s="3503"/>
      <c r="V33" s="3503"/>
      <c r="W33" s="3503"/>
      <c r="X33" s="3503"/>
      <c r="Y33" s="3503"/>
      <c r="Z33" s="3503"/>
      <c r="AA33" s="3503"/>
      <c r="AB33" s="3503"/>
      <c r="AC33" s="3503"/>
      <c r="AD33" s="3505"/>
      <c r="AE33" s="1312"/>
      <c r="AF33" s="1313"/>
      <c r="AG33" s="1330"/>
    </row>
    <row r="34" spans="2:33">
      <c r="C34" s="1331"/>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1"/>
      <c r="AA34" s="1331"/>
      <c r="AB34" s="1331"/>
      <c r="AC34" s="1331"/>
      <c r="AD34" s="1331"/>
    </row>
    <row r="35" spans="2:33">
      <c r="B35" s="1332" t="s">
        <v>2046</v>
      </c>
      <c r="C35" s="1333">
        <f>+AD26+1</f>
        <v>45924</v>
      </c>
      <c r="D35" s="1334">
        <f>+C35+1</f>
        <v>45925</v>
      </c>
      <c r="E35" s="1334">
        <f t="shared" ref="E35:AD35" si="6">+D35+1</f>
        <v>45926</v>
      </c>
      <c r="F35" s="1334">
        <f t="shared" si="6"/>
        <v>45927</v>
      </c>
      <c r="G35" s="1334">
        <f t="shared" si="6"/>
        <v>45928</v>
      </c>
      <c r="H35" s="1334">
        <f t="shared" si="6"/>
        <v>45929</v>
      </c>
      <c r="I35" s="1334">
        <f t="shared" si="6"/>
        <v>45930</v>
      </c>
      <c r="J35" s="1334">
        <f t="shared" si="6"/>
        <v>45931</v>
      </c>
      <c r="K35" s="1334">
        <f t="shared" si="6"/>
        <v>45932</v>
      </c>
      <c r="L35" s="1334">
        <f t="shared" si="6"/>
        <v>45933</v>
      </c>
      <c r="M35" s="1334">
        <f t="shared" si="6"/>
        <v>45934</v>
      </c>
      <c r="N35" s="1334">
        <f t="shared" si="6"/>
        <v>45935</v>
      </c>
      <c r="O35" s="1334">
        <f t="shared" si="6"/>
        <v>45936</v>
      </c>
      <c r="P35" s="1334">
        <f t="shared" si="6"/>
        <v>45937</v>
      </c>
      <c r="Q35" s="1334">
        <f t="shared" si="6"/>
        <v>45938</v>
      </c>
      <c r="R35" s="1334">
        <f t="shared" si="6"/>
        <v>45939</v>
      </c>
      <c r="S35" s="1334">
        <f t="shared" si="6"/>
        <v>45940</v>
      </c>
      <c r="T35" s="1334">
        <f t="shared" si="6"/>
        <v>45941</v>
      </c>
      <c r="U35" s="1334">
        <f t="shared" si="6"/>
        <v>45942</v>
      </c>
      <c r="V35" s="1334">
        <f t="shared" si="6"/>
        <v>45943</v>
      </c>
      <c r="W35" s="1334">
        <f>+V35+1</f>
        <v>45944</v>
      </c>
      <c r="X35" s="1334">
        <f t="shared" si="6"/>
        <v>45945</v>
      </c>
      <c r="Y35" s="1334">
        <f t="shared" si="6"/>
        <v>45946</v>
      </c>
      <c r="Z35" s="1334">
        <f t="shared" si="6"/>
        <v>45947</v>
      </c>
      <c r="AA35" s="1334">
        <f>+Z35+1</f>
        <v>45948</v>
      </c>
      <c r="AB35" s="1334">
        <f t="shared" si="6"/>
        <v>45949</v>
      </c>
      <c r="AC35" s="1334">
        <f>+AB35+1</f>
        <v>45950</v>
      </c>
      <c r="AD35" s="1335">
        <f t="shared" si="6"/>
        <v>45951</v>
      </c>
      <c r="AE35" s="1318"/>
      <c r="AF35" s="3521">
        <f>+AF26+1</f>
        <v>4</v>
      </c>
      <c r="AG35" s="3522"/>
    </row>
    <row r="36" spans="2:33">
      <c r="B36" s="1336" t="s">
        <v>846</v>
      </c>
      <c r="C36" s="1337" t="str">
        <f>TEXT(WEEKDAY(+C35),"aaa")</f>
        <v>水</v>
      </c>
      <c r="D36" s="1338" t="str">
        <f t="shared" ref="D36:AD36" si="7">TEXT(WEEKDAY(+D35),"aaa")</f>
        <v>木</v>
      </c>
      <c r="E36" s="1338" t="str">
        <f t="shared" si="7"/>
        <v>金</v>
      </c>
      <c r="F36" s="1338" t="str">
        <f t="shared" si="7"/>
        <v>土</v>
      </c>
      <c r="G36" s="1338" t="str">
        <f t="shared" si="7"/>
        <v>日</v>
      </c>
      <c r="H36" s="1338" t="str">
        <f t="shared" si="7"/>
        <v>月</v>
      </c>
      <c r="I36" s="1338" t="str">
        <f t="shared" si="7"/>
        <v>火</v>
      </c>
      <c r="J36" s="1338" t="str">
        <f t="shared" si="7"/>
        <v>水</v>
      </c>
      <c r="K36" s="1338" t="str">
        <f t="shared" si="7"/>
        <v>木</v>
      </c>
      <c r="L36" s="1338" t="str">
        <f t="shared" si="7"/>
        <v>金</v>
      </c>
      <c r="M36" s="1338" t="str">
        <f t="shared" si="7"/>
        <v>土</v>
      </c>
      <c r="N36" s="1338" t="str">
        <f t="shared" si="7"/>
        <v>日</v>
      </c>
      <c r="O36" s="1338" t="str">
        <f t="shared" si="7"/>
        <v>月</v>
      </c>
      <c r="P36" s="1338" t="str">
        <f t="shared" si="7"/>
        <v>火</v>
      </c>
      <c r="Q36" s="1338" t="str">
        <f t="shared" si="7"/>
        <v>水</v>
      </c>
      <c r="R36" s="1338" t="str">
        <f t="shared" si="7"/>
        <v>木</v>
      </c>
      <c r="S36" s="1338" t="str">
        <f t="shared" si="7"/>
        <v>金</v>
      </c>
      <c r="T36" s="1338" t="str">
        <f t="shared" si="7"/>
        <v>土</v>
      </c>
      <c r="U36" s="1338" t="str">
        <f t="shared" si="7"/>
        <v>日</v>
      </c>
      <c r="V36" s="1338" t="str">
        <f t="shared" si="7"/>
        <v>月</v>
      </c>
      <c r="W36" s="1338" t="str">
        <f t="shared" si="7"/>
        <v>火</v>
      </c>
      <c r="X36" s="1338" t="str">
        <f t="shared" si="7"/>
        <v>水</v>
      </c>
      <c r="Y36" s="1338" t="str">
        <f t="shared" si="7"/>
        <v>木</v>
      </c>
      <c r="Z36" s="1338" t="str">
        <f t="shared" si="7"/>
        <v>金</v>
      </c>
      <c r="AA36" s="1338" t="str">
        <f t="shared" si="7"/>
        <v>土</v>
      </c>
      <c r="AB36" s="1338" t="str">
        <f t="shared" si="7"/>
        <v>日</v>
      </c>
      <c r="AC36" s="1338" t="str">
        <f t="shared" si="7"/>
        <v>月</v>
      </c>
      <c r="AD36" s="1339" t="str">
        <f t="shared" si="7"/>
        <v>火</v>
      </c>
      <c r="AE36" s="1312"/>
      <c r="AF36" s="1323" t="s">
        <v>2047</v>
      </c>
      <c r="AG36" s="1304">
        <f>+COUNTA(C37:AD38)</f>
        <v>0</v>
      </c>
    </row>
    <row r="37" spans="2:33" ht="13.5" customHeight="1">
      <c r="B37" s="3523" t="s">
        <v>2048</v>
      </c>
      <c r="C37" s="3525"/>
      <c r="D37" s="3517"/>
      <c r="E37" s="3517"/>
      <c r="F37" s="3517"/>
      <c r="G37" s="3517"/>
      <c r="H37" s="3517"/>
      <c r="I37" s="3517"/>
      <c r="J37" s="3517"/>
      <c r="K37" s="3517"/>
      <c r="L37" s="3517"/>
      <c r="M37" s="3517"/>
      <c r="N37" s="3517"/>
      <c r="O37" s="3517"/>
      <c r="P37" s="3517"/>
      <c r="Q37" s="3517"/>
      <c r="R37" s="3517"/>
      <c r="S37" s="3517"/>
      <c r="T37" s="3517"/>
      <c r="U37" s="3517"/>
      <c r="V37" s="3517"/>
      <c r="W37" s="3517"/>
      <c r="X37" s="3517"/>
      <c r="Y37" s="3517"/>
      <c r="Z37" s="3517"/>
      <c r="AA37" s="3517"/>
      <c r="AB37" s="3517"/>
      <c r="AC37" s="3517"/>
      <c r="AD37" s="3519"/>
      <c r="AE37" s="1312"/>
      <c r="AF37" s="1324" t="s">
        <v>847</v>
      </c>
      <c r="AG37" s="1325">
        <f>COUNTA(C35:AD35)-AG36</f>
        <v>28</v>
      </c>
    </row>
    <row r="38" spans="2:33" ht="13.5" customHeight="1">
      <c r="B38" s="3524"/>
      <c r="C38" s="3525"/>
      <c r="D38" s="3518"/>
      <c r="E38" s="3518"/>
      <c r="F38" s="3518"/>
      <c r="G38" s="3518"/>
      <c r="H38" s="3518"/>
      <c r="I38" s="3518"/>
      <c r="J38" s="3518"/>
      <c r="K38" s="3518"/>
      <c r="L38" s="3518"/>
      <c r="M38" s="3518"/>
      <c r="N38" s="3518"/>
      <c r="O38" s="3518"/>
      <c r="P38" s="3518"/>
      <c r="Q38" s="3518"/>
      <c r="R38" s="3518"/>
      <c r="S38" s="3518"/>
      <c r="T38" s="3518"/>
      <c r="U38" s="3518"/>
      <c r="V38" s="3518"/>
      <c r="W38" s="3518"/>
      <c r="X38" s="3518"/>
      <c r="Y38" s="3518"/>
      <c r="Z38" s="3518"/>
      <c r="AA38" s="3518"/>
      <c r="AB38" s="3518"/>
      <c r="AC38" s="3518"/>
      <c r="AD38" s="3520"/>
      <c r="AE38" s="1312"/>
      <c r="AF38" s="1324" t="s">
        <v>848</v>
      </c>
      <c r="AG38" s="1326">
        <f>+COUNTA(C39:AD40)</f>
        <v>0</v>
      </c>
    </row>
    <row r="39" spans="2:33" ht="13.5" customHeight="1">
      <c r="B39" s="3528" t="s">
        <v>841</v>
      </c>
      <c r="C39" s="3516"/>
      <c r="D39" s="3506"/>
      <c r="E39" s="3506"/>
      <c r="F39" s="3506"/>
      <c r="G39" s="3506"/>
      <c r="H39" s="3506"/>
      <c r="I39" s="3506"/>
      <c r="J39" s="3506"/>
      <c r="K39" s="3506"/>
      <c r="L39" s="3506"/>
      <c r="M39" s="3506"/>
      <c r="N39" s="3506"/>
      <c r="O39" s="3506"/>
      <c r="P39" s="3506"/>
      <c r="Q39" s="3506"/>
      <c r="R39" s="3506"/>
      <c r="S39" s="3506"/>
      <c r="T39" s="3506"/>
      <c r="U39" s="3506"/>
      <c r="V39" s="3506"/>
      <c r="W39" s="3506"/>
      <c r="X39" s="3506"/>
      <c r="Y39" s="3506"/>
      <c r="Z39" s="3506"/>
      <c r="AA39" s="3506"/>
      <c r="AB39" s="3506"/>
      <c r="AC39" s="3506"/>
      <c r="AD39" s="3508"/>
      <c r="AE39" s="1312"/>
      <c r="AF39" s="1324" t="s">
        <v>849</v>
      </c>
      <c r="AG39" s="1327">
        <f>+AG38/AG37</f>
        <v>0</v>
      </c>
    </row>
    <row r="40" spans="2:33">
      <c r="B40" s="3529"/>
      <c r="C40" s="3516"/>
      <c r="D40" s="3507"/>
      <c r="E40" s="3507"/>
      <c r="F40" s="3507"/>
      <c r="G40" s="3507"/>
      <c r="H40" s="3507"/>
      <c r="I40" s="3507"/>
      <c r="J40" s="3507"/>
      <c r="K40" s="3507"/>
      <c r="L40" s="3507"/>
      <c r="M40" s="3507"/>
      <c r="N40" s="3507"/>
      <c r="O40" s="3507"/>
      <c r="P40" s="3507"/>
      <c r="Q40" s="3507"/>
      <c r="R40" s="3507"/>
      <c r="S40" s="3507"/>
      <c r="T40" s="3507"/>
      <c r="U40" s="3507"/>
      <c r="V40" s="3507"/>
      <c r="W40" s="3507"/>
      <c r="X40" s="3507"/>
      <c r="Y40" s="3507"/>
      <c r="Z40" s="3507"/>
      <c r="AA40" s="3507"/>
      <c r="AB40" s="3507"/>
      <c r="AC40" s="3507"/>
      <c r="AD40" s="3509"/>
      <c r="AE40" s="1312"/>
      <c r="AF40" s="1324" t="s">
        <v>838</v>
      </c>
      <c r="AG40" s="1326">
        <f>+COUNTA(C41:AD42)</f>
        <v>0</v>
      </c>
    </row>
    <row r="41" spans="2:33">
      <c r="B41" s="3526" t="s">
        <v>843</v>
      </c>
      <c r="C41" s="3512"/>
      <c r="D41" s="3502"/>
      <c r="E41" s="3502"/>
      <c r="F41" s="3502"/>
      <c r="G41" s="3502"/>
      <c r="H41" s="3502"/>
      <c r="I41" s="3502"/>
      <c r="J41" s="3502"/>
      <c r="K41" s="3502"/>
      <c r="L41" s="3502"/>
      <c r="M41" s="3502"/>
      <c r="N41" s="3502"/>
      <c r="O41" s="3502"/>
      <c r="P41" s="3502"/>
      <c r="Q41" s="3502"/>
      <c r="R41" s="3502"/>
      <c r="S41" s="3502"/>
      <c r="T41" s="3502"/>
      <c r="U41" s="3502"/>
      <c r="V41" s="3502"/>
      <c r="W41" s="3502"/>
      <c r="X41" s="3502"/>
      <c r="Y41" s="3502"/>
      <c r="Z41" s="3502"/>
      <c r="AA41" s="3502"/>
      <c r="AB41" s="3502"/>
      <c r="AC41" s="3502"/>
      <c r="AD41" s="3504"/>
      <c r="AE41" s="1312"/>
      <c r="AF41" s="1328" t="s">
        <v>850</v>
      </c>
      <c r="AG41" s="1329">
        <f>+AG40/AG37</f>
        <v>0</v>
      </c>
    </row>
    <row r="42" spans="2:33">
      <c r="B42" s="3527"/>
      <c r="C42" s="3513"/>
      <c r="D42" s="3503"/>
      <c r="E42" s="3503"/>
      <c r="F42" s="3503"/>
      <c r="G42" s="3503"/>
      <c r="H42" s="3503"/>
      <c r="I42" s="3503"/>
      <c r="J42" s="3503"/>
      <c r="K42" s="3503"/>
      <c r="L42" s="3503"/>
      <c r="M42" s="3503"/>
      <c r="N42" s="3503"/>
      <c r="O42" s="3503"/>
      <c r="P42" s="3503"/>
      <c r="Q42" s="3503"/>
      <c r="R42" s="3503"/>
      <c r="S42" s="3503"/>
      <c r="T42" s="3503"/>
      <c r="U42" s="3503"/>
      <c r="V42" s="3503"/>
      <c r="W42" s="3503"/>
      <c r="X42" s="3503"/>
      <c r="Y42" s="3503"/>
      <c r="Z42" s="3503"/>
      <c r="AA42" s="3503"/>
      <c r="AB42" s="3503"/>
      <c r="AC42" s="3503"/>
      <c r="AD42" s="3505"/>
      <c r="AE42" s="1312"/>
      <c r="AF42" s="1313"/>
      <c r="AG42" s="1330"/>
    </row>
    <row r="43" spans="2:33">
      <c r="C43" s="1331"/>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31"/>
      <c r="Z43" s="1331"/>
      <c r="AA43" s="1331"/>
      <c r="AB43" s="1331"/>
      <c r="AC43" s="1331"/>
      <c r="AD43" s="1331"/>
    </row>
    <row r="44" spans="2:33">
      <c r="B44" s="1314" t="s">
        <v>2046</v>
      </c>
      <c r="C44" s="1315">
        <f>+AD35+1</f>
        <v>45952</v>
      </c>
      <c r="D44" s="1316">
        <f>+C44+1</f>
        <v>45953</v>
      </c>
      <c r="E44" s="1316">
        <f t="shared" ref="E44:AD44" si="8">+D44+1</f>
        <v>45954</v>
      </c>
      <c r="F44" s="1316">
        <f t="shared" si="8"/>
        <v>45955</v>
      </c>
      <c r="G44" s="1316">
        <f t="shared" si="8"/>
        <v>45956</v>
      </c>
      <c r="H44" s="1316">
        <f t="shared" si="8"/>
        <v>45957</v>
      </c>
      <c r="I44" s="1316">
        <f t="shared" si="8"/>
        <v>45958</v>
      </c>
      <c r="J44" s="1316">
        <f t="shared" si="8"/>
        <v>45959</v>
      </c>
      <c r="K44" s="1316">
        <f t="shared" si="8"/>
        <v>45960</v>
      </c>
      <c r="L44" s="1316">
        <f t="shared" si="8"/>
        <v>45961</v>
      </c>
      <c r="M44" s="1316">
        <f t="shared" si="8"/>
        <v>45962</v>
      </c>
      <c r="N44" s="1316">
        <f t="shared" si="8"/>
        <v>45963</v>
      </c>
      <c r="O44" s="1316">
        <f t="shared" si="8"/>
        <v>45964</v>
      </c>
      <c r="P44" s="1316">
        <f t="shared" si="8"/>
        <v>45965</v>
      </c>
      <c r="Q44" s="1316">
        <f t="shared" si="8"/>
        <v>45966</v>
      </c>
      <c r="R44" s="1316">
        <f t="shared" si="8"/>
        <v>45967</v>
      </c>
      <c r="S44" s="1316">
        <f t="shared" si="8"/>
        <v>45968</v>
      </c>
      <c r="T44" s="1316">
        <f t="shared" si="8"/>
        <v>45969</v>
      </c>
      <c r="U44" s="1316">
        <f t="shared" si="8"/>
        <v>45970</v>
      </c>
      <c r="V44" s="1316">
        <f t="shared" si="8"/>
        <v>45971</v>
      </c>
      <c r="W44" s="1316">
        <f>+V44+1</f>
        <v>45972</v>
      </c>
      <c r="X44" s="1316">
        <f t="shared" si="8"/>
        <v>45973</v>
      </c>
      <c r="Y44" s="1316">
        <f t="shared" si="8"/>
        <v>45974</v>
      </c>
      <c r="Z44" s="1316">
        <f t="shared" si="8"/>
        <v>45975</v>
      </c>
      <c r="AA44" s="1316">
        <f>+Z44+1</f>
        <v>45976</v>
      </c>
      <c r="AB44" s="1316">
        <f t="shared" si="8"/>
        <v>45977</v>
      </c>
      <c r="AC44" s="1316">
        <f>+AB44+1</f>
        <v>45978</v>
      </c>
      <c r="AD44" s="1317">
        <f t="shared" si="8"/>
        <v>45979</v>
      </c>
      <c r="AE44" s="1318"/>
      <c r="AF44" s="3521">
        <f>+AF35+1</f>
        <v>5</v>
      </c>
      <c r="AG44" s="3522"/>
    </row>
    <row r="45" spans="2:33">
      <c r="B45" s="1319" t="s">
        <v>846</v>
      </c>
      <c r="C45" s="1320" t="str">
        <f>TEXT(WEEKDAY(+C44),"aaa")</f>
        <v>水</v>
      </c>
      <c r="D45" s="1321" t="str">
        <f t="shared" ref="D45:AD45" si="9">TEXT(WEEKDAY(+D44),"aaa")</f>
        <v>木</v>
      </c>
      <c r="E45" s="1321" t="str">
        <f t="shared" si="9"/>
        <v>金</v>
      </c>
      <c r="F45" s="1321" t="str">
        <f t="shared" si="9"/>
        <v>土</v>
      </c>
      <c r="G45" s="1321" t="str">
        <f t="shared" si="9"/>
        <v>日</v>
      </c>
      <c r="H45" s="1321" t="str">
        <f t="shared" si="9"/>
        <v>月</v>
      </c>
      <c r="I45" s="1321" t="str">
        <f t="shared" si="9"/>
        <v>火</v>
      </c>
      <c r="J45" s="1321" t="str">
        <f t="shared" si="9"/>
        <v>水</v>
      </c>
      <c r="K45" s="1321" t="str">
        <f t="shared" si="9"/>
        <v>木</v>
      </c>
      <c r="L45" s="1321" t="str">
        <f t="shared" si="9"/>
        <v>金</v>
      </c>
      <c r="M45" s="1321" t="str">
        <f t="shared" si="9"/>
        <v>土</v>
      </c>
      <c r="N45" s="1321" t="str">
        <f t="shared" si="9"/>
        <v>日</v>
      </c>
      <c r="O45" s="1321" t="str">
        <f t="shared" si="9"/>
        <v>月</v>
      </c>
      <c r="P45" s="1321" t="str">
        <f t="shared" si="9"/>
        <v>火</v>
      </c>
      <c r="Q45" s="1321" t="str">
        <f t="shared" si="9"/>
        <v>水</v>
      </c>
      <c r="R45" s="1321" t="str">
        <f t="shared" si="9"/>
        <v>木</v>
      </c>
      <c r="S45" s="1321" t="str">
        <f t="shared" si="9"/>
        <v>金</v>
      </c>
      <c r="T45" s="1321" t="str">
        <f t="shared" si="9"/>
        <v>土</v>
      </c>
      <c r="U45" s="1321" t="str">
        <f t="shared" si="9"/>
        <v>日</v>
      </c>
      <c r="V45" s="1321" t="str">
        <f t="shared" si="9"/>
        <v>月</v>
      </c>
      <c r="W45" s="1321" t="str">
        <f t="shared" si="9"/>
        <v>火</v>
      </c>
      <c r="X45" s="1321" t="str">
        <f t="shared" si="9"/>
        <v>水</v>
      </c>
      <c r="Y45" s="1321" t="str">
        <f t="shared" si="9"/>
        <v>木</v>
      </c>
      <c r="Z45" s="1321" t="str">
        <f t="shared" si="9"/>
        <v>金</v>
      </c>
      <c r="AA45" s="1321" t="str">
        <f t="shared" si="9"/>
        <v>土</v>
      </c>
      <c r="AB45" s="1321" t="str">
        <f t="shared" si="9"/>
        <v>日</v>
      </c>
      <c r="AC45" s="1321" t="str">
        <f t="shared" si="9"/>
        <v>月</v>
      </c>
      <c r="AD45" s="1322" t="str">
        <f t="shared" si="9"/>
        <v>火</v>
      </c>
      <c r="AE45" s="1312"/>
      <c r="AF45" s="1323" t="s">
        <v>2047</v>
      </c>
      <c r="AG45" s="1304">
        <f>+COUNTA(C46:AD47)</f>
        <v>0</v>
      </c>
    </row>
    <row r="46" spans="2:33" ht="13.5" customHeight="1">
      <c r="B46" s="3523" t="s">
        <v>2048</v>
      </c>
      <c r="C46" s="3525"/>
      <c r="D46" s="3517"/>
      <c r="E46" s="3517"/>
      <c r="F46" s="3517"/>
      <c r="G46" s="3517"/>
      <c r="H46" s="3517"/>
      <c r="I46" s="3517"/>
      <c r="J46" s="3517"/>
      <c r="K46" s="3517"/>
      <c r="L46" s="3517"/>
      <c r="M46" s="3517"/>
      <c r="N46" s="3517"/>
      <c r="O46" s="3517"/>
      <c r="P46" s="3517"/>
      <c r="Q46" s="3517"/>
      <c r="R46" s="3517"/>
      <c r="S46" s="3517"/>
      <c r="T46" s="3517"/>
      <c r="U46" s="3517"/>
      <c r="V46" s="3517"/>
      <c r="W46" s="3517"/>
      <c r="X46" s="3517"/>
      <c r="Y46" s="3517"/>
      <c r="Z46" s="3517"/>
      <c r="AA46" s="3517"/>
      <c r="AB46" s="3517"/>
      <c r="AC46" s="3517"/>
      <c r="AD46" s="3519"/>
      <c r="AE46" s="1312"/>
      <c r="AF46" s="1324" t="s">
        <v>847</v>
      </c>
      <c r="AG46" s="1325">
        <f>COUNTA(C44:AD44)-AG45</f>
        <v>28</v>
      </c>
    </row>
    <row r="47" spans="2:33" ht="13.5" customHeight="1">
      <c r="B47" s="3524"/>
      <c r="C47" s="3525"/>
      <c r="D47" s="3518"/>
      <c r="E47" s="3518"/>
      <c r="F47" s="3518"/>
      <c r="G47" s="3518"/>
      <c r="H47" s="3518"/>
      <c r="I47" s="3518"/>
      <c r="J47" s="3518"/>
      <c r="K47" s="3518"/>
      <c r="L47" s="3518"/>
      <c r="M47" s="3518"/>
      <c r="N47" s="3518"/>
      <c r="O47" s="3518"/>
      <c r="P47" s="3518"/>
      <c r="Q47" s="3518"/>
      <c r="R47" s="3518"/>
      <c r="S47" s="3518"/>
      <c r="T47" s="3518"/>
      <c r="U47" s="3518"/>
      <c r="V47" s="3518"/>
      <c r="W47" s="3518"/>
      <c r="X47" s="3518"/>
      <c r="Y47" s="3518"/>
      <c r="Z47" s="3518"/>
      <c r="AA47" s="3518"/>
      <c r="AB47" s="3518"/>
      <c r="AC47" s="3518"/>
      <c r="AD47" s="3520"/>
      <c r="AE47" s="1312"/>
      <c r="AF47" s="1324" t="s">
        <v>848</v>
      </c>
      <c r="AG47" s="1326">
        <f>+COUNTA(C48:AD49)</f>
        <v>0</v>
      </c>
    </row>
    <row r="48" spans="2:33" ht="13.5" customHeight="1">
      <c r="B48" s="3514" t="s">
        <v>841</v>
      </c>
      <c r="C48" s="3516"/>
      <c r="D48" s="3506"/>
      <c r="E48" s="3506"/>
      <c r="F48" s="3506"/>
      <c r="G48" s="3506"/>
      <c r="H48" s="3506"/>
      <c r="I48" s="3506"/>
      <c r="J48" s="3506"/>
      <c r="K48" s="3506"/>
      <c r="L48" s="3506"/>
      <c r="M48" s="3506"/>
      <c r="N48" s="3506"/>
      <c r="O48" s="3506"/>
      <c r="P48" s="3506"/>
      <c r="Q48" s="3506"/>
      <c r="R48" s="3506"/>
      <c r="S48" s="3506"/>
      <c r="T48" s="3506"/>
      <c r="U48" s="3506"/>
      <c r="V48" s="3506"/>
      <c r="W48" s="3506"/>
      <c r="X48" s="3506"/>
      <c r="Y48" s="3506"/>
      <c r="Z48" s="3506"/>
      <c r="AA48" s="3506"/>
      <c r="AB48" s="3506"/>
      <c r="AC48" s="3506"/>
      <c r="AD48" s="3508"/>
      <c r="AE48" s="1312"/>
      <c r="AF48" s="1324" t="s">
        <v>849</v>
      </c>
      <c r="AG48" s="1327">
        <f>+AG47/AG46</f>
        <v>0</v>
      </c>
    </row>
    <row r="49" spans="2:33">
      <c r="B49" s="3515"/>
      <c r="C49" s="3516"/>
      <c r="D49" s="3507"/>
      <c r="E49" s="3507"/>
      <c r="F49" s="3507"/>
      <c r="G49" s="3507"/>
      <c r="H49" s="3507"/>
      <c r="I49" s="3507"/>
      <c r="J49" s="3507"/>
      <c r="K49" s="3507"/>
      <c r="L49" s="3507"/>
      <c r="M49" s="3507"/>
      <c r="N49" s="3507"/>
      <c r="O49" s="3507"/>
      <c r="P49" s="3507"/>
      <c r="Q49" s="3507"/>
      <c r="R49" s="3507"/>
      <c r="S49" s="3507"/>
      <c r="T49" s="3507"/>
      <c r="U49" s="3507"/>
      <c r="V49" s="3507"/>
      <c r="W49" s="3507"/>
      <c r="X49" s="3507"/>
      <c r="Y49" s="3507"/>
      <c r="Z49" s="3507"/>
      <c r="AA49" s="3507"/>
      <c r="AB49" s="3507"/>
      <c r="AC49" s="3507"/>
      <c r="AD49" s="3509"/>
      <c r="AE49" s="1312"/>
      <c r="AF49" s="1324" t="s">
        <v>838</v>
      </c>
      <c r="AG49" s="1326">
        <f>+COUNTA(C50:AD51)</f>
        <v>0</v>
      </c>
    </row>
    <row r="50" spans="2:33">
      <c r="B50" s="3510" t="s">
        <v>843</v>
      </c>
      <c r="C50" s="3512"/>
      <c r="D50" s="3502"/>
      <c r="E50" s="3502"/>
      <c r="F50" s="3502"/>
      <c r="G50" s="3502"/>
      <c r="H50" s="3502"/>
      <c r="I50" s="3502"/>
      <c r="J50" s="3502"/>
      <c r="K50" s="3502"/>
      <c r="L50" s="3502"/>
      <c r="M50" s="3502"/>
      <c r="N50" s="3502"/>
      <c r="O50" s="3502"/>
      <c r="P50" s="3502"/>
      <c r="Q50" s="3502"/>
      <c r="R50" s="3502"/>
      <c r="S50" s="3502"/>
      <c r="T50" s="3502"/>
      <c r="U50" s="3502"/>
      <c r="V50" s="3502"/>
      <c r="W50" s="3502"/>
      <c r="X50" s="3502"/>
      <c r="Y50" s="3502"/>
      <c r="Z50" s="3502"/>
      <c r="AA50" s="3502"/>
      <c r="AB50" s="3502"/>
      <c r="AC50" s="3502"/>
      <c r="AD50" s="3504"/>
      <c r="AE50" s="1312"/>
      <c r="AF50" s="1328" t="s">
        <v>850</v>
      </c>
      <c r="AG50" s="1329">
        <f>+AG49/AG46</f>
        <v>0</v>
      </c>
    </row>
    <row r="51" spans="2:33">
      <c r="B51" s="3511"/>
      <c r="C51" s="3513"/>
      <c r="D51" s="3503"/>
      <c r="E51" s="3503"/>
      <c r="F51" s="3503"/>
      <c r="G51" s="3503"/>
      <c r="H51" s="3503"/>
      <c r="I51" s="3503"/>
      <c r="J51" s="3503"/>
      <c r="K51" s="3503"/>
      <c r="L51" s="3503"/>
      <c r="M51" s="3503"/>
      <c r="N51" s="3503"/>
      <c r="O51" s="3503"/>
      <c r="P51" s="3503"/>
      <c r="Q51" s="3503"/>
      <c r="R51" s="3503"/>
      <c r="S51" s="3503"/>
      <c r="T51" s="3503"/>
      <c r="U51" s="3503"/>
      <c r="V51" s="3503"/>
      <c r="W51" s="3503"/>
      <c r="X51" s="3503"/>
      <c r="Y51" s="3503"/>
      <c r="Z51" s="3503"/>
      <c r="AA51" s="3503"/>
      <c r="AB51" s="3503"/>
      <c r="AC51" s="3503"/>
      <c r="AD51" s="3505"/>
      <c r="AE51" s="1312"/>
      <c r="AF51" s="1313"/>
      <c r="AG51" s="1330"/>
    </row>
    <row r="52" spans="2:33">
      <c r="C52" s="1331"/>
      <c r="D52" s="1331"/>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331"/>
      <c r="AB52" s="1331"/>
      <c r="AC52" s="1331"/>
      <c r="AD52" s="1331"/>
    </row>
    <row r="53" spans="2:33">
      <c r="B53" s="1332" t="s">
        <v>2046</v>
      </c>
      <c r="C53" s="1333">
        <f>+AD44+1</f>
        <v>45980</v>
      </c>
      <c r="D53" s="1334">
        <f>+C53+1</f>
        <v>45981</v>
      </c>
      <c r="E53" s="1334">
        <f t="shared" ref="E53:AD53" si="10">+D53+1</f>
        <v>45982</v>
      </c>
      <c r="F53" s="1334">
        <f t="shared" si="10"/>
        <v>45983</v>
      </c>
      <c r="G53" s="1334">
        <f t="shared" si="10"/>
        <v>45984</v>
      </c>
      <c r="H53" s="1334">
        <f t="shared" si="10"/>
        <v>45985</v>
      </c>
      <c r="I53" s="1334">
        <f t="shared" si="10"/>
        <v>45986</v>
      </c>
      <c r="J53" s="1334">
        <f t="shared" si="10"/>
        <v>45987</v>
      </c>
      <c r="K53" s="1334">
        <f t="shared" si="10"/>
        <v>45988</v>
      </c>
      <c r="L53" s="1334">
        <f t="shared" si="10"/>
        <v>45989</v>
      </c>
      <c r="M53" s="1334">
        <f t="shared" si="10"/>
        <v>45990</v>
      </c>
      <c r="N53" s="1334">
        <f t="shared" si="10"/>
        <v>45991</v>
      </c>
      <c r="O53" s="1334">
        <f t="shared" si="10"/>
        <v>45992</v>
      </c>
      <c r="P53" s="1334">
        <f t="shared" si="10"/>
        <v>45993</v>
      </c>
      <c r="Q53" s="1334">
        <f t="shared" si="10"/>
        <v>45994</v>
      </c>
      <c r="R53" s="1334">
        <f t="shared" si="10"/>
        <v>45995</v>
      </c>
      <c r="S53" s="1334">
        <f t="shared" si="10"/>
        <v>45996</v>
      </c>
      <c r="T53" s="1334">
        <f t="shared" si="10"/>
        <v>45997</v>
      </c>
      <c r="U53" s="1334">
        <f t="shared" si="10"/>
        <v>45998</v>
      </c>
      <c r="V53" s="1334">
        <f t="shared" si="10"/>
        <v>45999</v>
      </c>
      <c r="W53" s="1334">
        <f>+V53+1</f>
        <v>46000</v>
      </c>
      <c r="X53" s="1334">
        <f t="shared" si="10"/>
        <v>46001</v>
      </c>
      <c r="Y53" s="1334">
        <f t="shared" si="10"/>
        <v>46002</v>
      </c>
      <c r="Z53" s="1334">
        <f t="shared" si="10"/>
        <v>46003</v>
      </c>
      <c r="AA53" s="1334">
        <f>+Z53+1</f>
        <v>46004</v>
      </c>
      <c r="AB53" s="1334">
        <f t="shared" si="10"/>
        <v>46005</v>
      </c>
      <c r="AC53" s="1334">
        <f>+AB53+1</f>
        <v>46006</v>
      </c>
      <c r="AD53" s="1335">
        <f t="shared" si="10"/>
        <v>46007</v>
      </c>
      <c r="AE53" s="1318"/>
      <c r="AF53" s="3521">
        <f>+AF44+1</f>
        <v>6</v>
      </c>
      <c r="AG53" s="3522"/>
    </row>
    <row r="54" spans="2:33">
      <c r="B54" s="1336" t="s">
        <v>846</v>
      </c>
      <c r="C54" s="1337" t="str">
        <f>TEXT(WEEKDAY(+C53),"aaa")</f>
        <v>水</v>
      </c>
      <c r="D54" s="1338" t="str">
        <f t="shared" ref="D54:AD54" si="11">TEXT(WEEKDAY(+D53),"aaa")</f>
        <v>木</v>
      </c>
      <c r="E54" s="1338" t="str">
        <f t="shared" si="11"/>
        <v>金</v>
      </c>
      <c r="F54" s="1338" t="str">
        <f t="shared" si="11"/>
        <v>土</v>
      </c>
      <c r="G54" s="1338" t="str">
        <f t="shared" si="11"/>
        <v>日</v>
      </c>
      <c r="H54" s="1338" t="str">
        <f t="shared" si="11"/>
        <v>月</v>
      </c>
      <c r="I54" s="1338" t="str">
        <f t="shared" si="11"/>
        <v>火</v>
      </c>
      <c r="J54" s="1338" t="str">
        <f t="shared" si="11"/>
        <v>水</v>
      </c>
      <c r="K54" s="1338" t="str">
        <f t="shared" si="11"/>
        <v>木</v>
      </c>
      <c r="L54" s="1338" t="str">
        <f t="shared" si="11"/>
        <v>金</v>
      </c>
      <c r="M54" s="1338" t="str">
        <f t="shared" si="11"/>
        <v>土</v>
      </c>
      <c r="N54" s="1338" t="str">
        <f t="shared" si="11"/>
        <v>日</v>
      </c>
      <c r="O54" s="1338" t="str">
        <f t="shared" si="11"/>
        <v>月</v>
      </c>
      <c r="P54" s="1338" t="str">
        <f t="shared" si="11"/>
        <v>火</v>
      </c>
      <c r="Q54" s="1338" t="str">
        <f t="shared" si="11"/>
        <v>水</v>
      </c>
      <c r="R54" s="1338" t="str">
        <f t="shared" si="11"/>
        <v>木</v>
      </c>
      <c r="S54" s="1338" t="str">
        <f t="shared" si="11"/>
        <v>金</v>
      </c>
      <c r="T54" s="1338" t="str">
        <f t="shared" si="11"/>
        <v>土</v>
      </c>
      <c r="U54" s="1338" t="str">
        <f t="shared" si="11"/>
        <v>日</v>
      </c>
      <c r="V54" s="1338" t="str">
        <f t="shared" si="11"/>
        <v>月</v>
      </c>
      <c r="W54" s="1338" t="str">
        <f t="shared" si="11"/>
        <v>火</v>
      </c>
      <c r="X54" s="1338" t="str">
        <f t="shared" si="11"/>
        <v>水</v>
      </c>
      <c r="Y54" s="1338" t="str">
        <f t="shared" si="11"/>
        <v>木</v>
      </c>
      <c r="Z54" s="1338" t="str">
        <f t="shared" si="11"/>
        <v>金</v>
      </c>
      <c r="AA54" s="1338" t="str">
        <f t="shared" si="11"/>
        <v>土</v>
      </c>
      <c r="AB54" s="1338" t="str">
        <f t="shared" si="11"/>
        <v>日</v>
      </c>
      <c r="AC54" s="1338" t="str">
        <f t="shared" si="11"/>
        <v>月</v>
      </c>
      <c r="AD54" s="1339" t="str">
        <f t="shared" si="11"/>
        <v>火</v>
      </c>
      <c r="AE54" s="1312"/>
      <c r="AF54" s="1323" t="s">
        <v>2047</v>
      </c>
      <c r="AG54" s="1304">
        <f>+COUNTA(C55:AD56)</f>
        <v>0</v>
      </c>
    </row>
    <row r="55" spans="2:33" ht="13.5" customHeight="1">
      <c r="B55" s="3523" t="s">
        <v>2048</v>
      </c>
      <c r="C55" s="3525"/>
      <c r="D55" s="3517"/>
      <c r="E55" s="3517"/>
      <c r="F55" s="3517"/>
      <c r="G55" s="3517"/>
      <c r="H55" s="3517"/>
      <c r="I55" s="3517"/>
      <c r="J55" s="3517"/>
      <c r="K55" s="3517"/>
      <c r="L55" s="3517"/>
      <c r="M55" s="3517"/>
      <c r="N55" s="3517"/>
      <c r="O55" s="3517"/>
      <c r="P55" s="3517"/>
      <c r="Q55" s="3517"/>
      <c r="R55" s="3517"/>
      <c r="S55" s="3517"/>
      <c r="T55" s="3517"/>
      <c r="U55" s="3517"/>
      <c r="V55" s="3517"/>
      <c r="W55" s="3517"/>
      <c r="X55" s="3517"/>
      <c r="Y55" s="3517"/>
      <c r="Z55" s="3517"/>
      <c r="AA55" s="3517"/>
      <c r="AB55" s="3517"/>
      <c r="AC55" s="3517"/>
      <c r="AD55" s="3519"/>
      <c r="AE55" s="1312"/>
      <c r="AF55" s="1324" t="s">
        <v>847</v>
      </c>
      <c r="AG55" s="1325">
        <f>COUNTA(C53:AD53)-AG54</f>
        <v>28</v>
      </c>
    </row>
    <row r="56" spans="2:33" ht="13.5" customHeight="1">
      <c r="B56" s="3524"/>
      <c r="C56" s="3525"/>
      <c r="D56" s="3518"/>
      <c r="E56" s="3518"/>
      <c r="F56" s="3518"/>
      <c r="G56" s="3518"/>
      <c r="H56" s="3518"/>
      <c r="I56" s="3518"/>
      <c r="J56" s="3518"/>
      <c r="K56" s="3518"/>
      <c r="L56" s="3518"/>
      <c r="M56" s="3518"/>
      <c r="N56" s="3518"/>
      <c r="O56" s="3518"/>
      <c r="P56" s="3518"/>
      <c r="Q56" s="3518"/>
      <c r="R56" s="3518"/>
      <c r="S56" s="3518"/>
      <c r="T56" s="3518"/>
      <c r="U56" s="3518"/>
      <c r="V56" s="3518"/>
      <c r="W56" s="3518"/>
      <c r="X56" s="3518"/>
      <c r="Y56" s="3518"/>
      <c r="Z56" s="3518"/>
      <c r="AA56" s="3518"/>
      <c r="AB56" s="3518"/>
      <c r="AC56" s="3518"/>
      <c r="AD56" s="3520"/>
      <c r="AE56" s="1312"/>
      <c r="AF56" s="1324" t="s">
        <v>848</v>
      </c>
      <c r="AG56" s="1326">
        <f>+COUNTA(C57:AD58)</f>
        <v>0</v>
      </c>
    </row>
    <row r="57" spans="2:33" ht="13.5" customHeight="1">
      <c r="B57" s="3528" t="s">
        <v>841</v>
      </c>
      <c r="C57" s="3516"/>
      <c r="D57" s="3506"/>
      <c r="E57" s="3506"/>
      <c r="F57" s="3506"/>
      <c r="G57" s="3506"/>
      <c r="H57" s="3506"/>
      <c r="I57" s="3506"/>
      <c r="J57" s="3506"/>
      <c r="K57" s="3506"/>
      <c r="L57" s="3506"/>
      <c r="M57" s="3506"/>
      <c r="N57" s="3506"/>
      <c r="O57" s="3506"/>
      <c r="P57" s="3506"/>
      <c r="Q57" s="3506"/>
      <c r="R57" s="3506"/>
      <c r="S57" s="3506"/>
      <c r="T57" s="3506"/>
      <c r="U57" s="3506"/>
      <c r="V57" s="3506"/>
      <c r="W57" s="3506"/>
      <c r="X57" s="3506"/>
      <c r="Y57" s="3506"/>
      <c r="Z57" s="3506"/>
      <c r="AA57" s="3506"/>
      <c r="AB57" s="3506"/>
      <c r="AC57" s="3506"/>
      <c r="AD57" s="3508"/>
      <c r="AE57" s="1312"/>
      <c r="AF57" s="1324" t="s">
        <v>849</v>
      </c>
      <c r="AG57" s="1327">
        <f>+AG56/AG55</f>
        <v>0</v>
      </c>
    </row>
    <row r="58" spans="2:33">
      <c r="B58" s="3529"/>
      <c r="C58" s="3516"/>
      <c r="D58" s="3507"/>
      <c r="E58" s="3507"/>
      <c r="F58" s="3507"/>
      <c r="G58" s="3507"/>
      <c r="H58" s="3507"/>
      <c r="I58" s="3507"/>
      <c r="J58" s="3507"/>
      <c r="K58" s="3507"/>
      <c r="L58" s="3507"/>
      <c r="M58" s="3507"/>
      <c r="N58" s="3507"/>
      <c r="O58" s="3507"/>
      <c r="P58" s="3507"/>
      <c r="Q58" s="3507"/>
      <c r="R58" s="3507"/>
      <c r="S58" s="3507"/>
      <c r="T58" s="3507"/>
      <c r="U58" s="3507"/>
      <c r="V58" s="3507"/>
      <c r="W58" s="3507"/>
      <c r="X58" s="3507"/>
      <c r="Y58" s="3507"/>
      <c r="Z58" s="3507"/>
      <c r="AA58" s="3507"/>
      <c r="AB58" s="3507"/>
      <c r="AC58" s="3507"/>
      <c r="AD58" s="3509"/>
      <c r="AE58" s="1312"/>
      <c r="AF58" s="1324" t="s">
        <v>838</v>
      </c>
      <c r="AG58" s="1326">
        <f>+COUNTA(C59:AD60)</f>
        <v>0</v>
      </c>
    </row>
    <row r="59" spans="2:33">
      <c r="B59" s="3526" t="s">
        <v>843</v>
      </c>
      <c r="C59" s="3512"/>
      <c r="D59" s="3502"/>
      <c r="E59" s="3502"/>
      <c r="F59" s="3502"/>
      <c r="G59" s="3502"/>
      <c r="H59" s="3502"/>
      <c r="I59" s="3502"/>
      <c r="J59" s="3502"/>
      <c r="K59" s="3502"/>
      <c r="L59" s="3502"/>
      <c r="M59" s="3502"/>
      <c r="N59" s="3502"/>
      <c r="O59" s="3502"/>
      <c r="P59" s="3502"/>
      <c r="Q59" s="3502"/>
      <c r="R59" s="3502"/>
      <c r="S59" s="3502"/>
      <c r="T59" s="3502"/>
      <c r="U59" s="3502"/>
      <c r="V59" s="3502"/>
      <c r="W59" s="3502"/>
      <c r="X59" s="3502"/>
      <c r="Y59" s="3502"/>
      <c r="Z59" s="3502"/>
      <c r="AA59" s="3502"/>
      <c r="AB59" s="3502"/>
      <c r="AC59" s="3502"/>
      <c r="AD59" s="3504"/>
      <c r="AE59" s="1312"/>
      <c r="AF59" s="1328" t="s">
        <v>850</v>
      </c>
      <c r="AG59" s="1329">
        <f>+AG58/AG55</f>
        <v>0</v>
      </c>
    </row>
    <row r="60" spans="2:33">
      <c r="B60" s="3527"/>
      <c r="C60" s="3513"/>
      <c r="D60" s="3503"/>
      <c r="E60" s="3503"/>
      <c r="F60" s="3503"/>
      <c r="G60" s="3503"/>
      <c r="H60" s="3503"/>
      <c r="I60" s="3503"/>
      <c r="J60" s="3503"/>
      <c r="K60" s="3503"/>
      <c r="L60" s="3503"/>
      <c r="M60" s="3503"/>
      <c r="N60" s="3503"/>
      <c r="O60" s="3503"/>
      <c r="P60" s="3503"/>
      <c r="Q60" s="3503"/>
      <c r="R60" s="3503"/>
      <c r="S60" s="3503"/>
      <c r="T60" s="3503"/>
      <c r="U60" s="3503"/>
      <c r="V60" s="3503"/>
      <c r="W60" s="3503"/>
      <c r="X60" s="3503"/>
      <c r="Y60" s="3503"/>
      <c r="Z60" s="3503"/>
      <c r="AA60" s="3503"/>
      <c r="AB60" s="3503"/>
      <c r="AC60" s="3503"/>
      <c r="AD60" s="3505"/>
      <c r="AE60" s="1312"/>
      <c r="AF60" s="1313"/>
      <c r="AG60" s="1330"/>
    </row>
    <row r="61" spans="2:33">
      <c r="C61" s="1331"/>
      <c r="D61" s="1331"/>
      <c r="E61" s="1331"/>
      <c r="F61" s="1331"/>
      <c r="G61" s="1331"/>
      <c r="H61" s="1331"/>
      <c r="I61" s="1331"/>
      <c r="J61" s="1331"/>
      <c r="K61" s="1331"/>
      <c r="L61" s="1331"/>
      <c r="M61" s="1331"/>
      <c r="N61" s="1331"/>
      <c r="O61" s="1331"/>
      <c r="P61" s="1331"/>
      <c r="Q61" s="1331"/>
      <c r="R61" s="1331"/>
      <c r="S61" s="1331"/>
      <c r="T61" s="1331"/>
      <c r="U61" s="1331"/>
      <c r="V61" s="1331"/>
      <c r="W61" s="1331"/>
      <c r="X61" s="1331"/>
      <c r="Y61" s="1331"/>
      <c r="Z61" s="1331"/>
      <c r="AA61" s="1331"/>
      <c r="AB61" s="1331"/>
      <c r="AC61" s="1331"/>
      <c r="AD61" s="1331"/>
    </row>
    <row r="62" spans="2:33">
      <c r="B62" s="1314" t="s">
        <v>2046</v>
      </c>
      <c r="C62" s="1315">
        <f>+AD53+1</f>
        <v>46008</v>
      </c>
      <c r="D62" s="1316">
        <f>+C62+1</f>
        <v>46009</v>
      </c>
      <c r="E62" s="1316">
        <f t="shared" ref="E62:AD62" si="12">+D62+1</f>
        <v>46010</v>
      </c>
      <c r="F62" s="1316">
        <f t="shared" si="12"/>
        <v>46011</v>
      </c>
      <c r="G62" s="1316">
        <f t="shared" si="12"/>
        <v>46012</v>
      </c>
      <c r="H62" s="1316">
        <f t="shared" si="12"/>
        <v>46013</v>
      </c>
      <c r="I62" s="1316">
        <f t="shared" si="12"/>
        <v>46014</v>
      </c>
      <c r="J62" s="1316">
        <f t="shared" si="12"/>
        <v>46015</v>
      </c>
      <c r="K62" s="1316">
        <f t="shared" si="12"/>
        <v>46016</v>
      </c>
      <c r="L62" s="1316">
        <f t="shared" si="12"/>
        <v>46017</v>
      </c>
      <c r="M62" s="1316">
        <f t="shared" si="12"/>
        <v>46018</v>
      </c>
      <c r="N62" s="1316">
        <f t="shared" si="12"/>
        <v>46019</v>
      </c>
      <c r="O62" s="1316">
        <f t="shared" si="12"/>
        <v>46020</v>
      </c>
      <c r="P62" s="1316">
        <f t="shared" si="12"/>
        <v>46021</v>
      </c>
      <c r="Q62" s="1316">
        <f t="shared" si="12"/>
        <v>46022</v>
      </c>
      <c r="R62" s="1316">
        <f t="shared" si="12"/>
        <v>46023</v>
      </c>
      <c r="S62" s="1316">
        <f t="shared" si="12"/>
        <v>46024</v>
      </c>
      <c r="T62" s="1316">
        <f t="shared" si="12"/>
        <v>46025</v>
      </c>
      <c r="U62" s="1316">
        <f t="shared" si="12"/>
        <v>46026</v>
      </c>
      <c r="V62" s="1316">
        <f t="shared" si="12"/>
        <v>46027</v>
      </c>
      <c r="W62" s="1316">
        <f>+V62+1</f>
        <v>46028</v>
      </c>
      <c r="X62" s="1316">
        <f t="shared" si="12"/>
        <v>46029</v>
      </c>
      <c r="Y62" s="1316">
        <f t="shared" si="12"/>
        <v>46030</v>
      </c>
      <c r="Z62" s="1316">
        <f t="shared" si="12"/>
        <v>46031</v>
      </c>
      <c r="AA62" s="1316">
        <f>+Z62+1</f>
        <v>46032</v>
      </c>
      <c r="AB62" s="1316">
        <f t="shared" si="12"/>
        <v>46033</v>
      </c>
      <c r="AC62" s="1316">
        <f>+AB62+1</f>
        <v>46034</v>
      </c>
      <c r="AD62" s="1317">
        <f t="shared" si="12"/>
        <v>46035</v>
      </c>
      <c r="AE62" s="1318"/>
      <c r="AF62" s="3521">
        <f>+AF53+1</f>
        <v>7</v>
      </c>
      <c r="AG62" s="3522"/>
    </row>
    <row r="63" spans="2:33">
      <c r="B63" s="1319" t="s">
        <v>846</v>
      </c>
      <c r="C63" s="1320" t="str">
        <f>TEXT(WEEKDAY(+C62),"aaa")</f>
        <v>水</v>
      </c>
      <c r="D63" s="1321" t="str">
        <f t="shared" ref="D63:AD63" si="13">TEXT(WEEKDAY(+D62),"aaa")</f>
        <v>木</v>
      </c>
      <c r="E63" s="1321" t="str">
        <f t="shared" si="13"/>
        <v>金</v>
      </c>
      <c r="F63" s="1321" t="str">
        <f t="shared" si="13"/>
        <v>土</v>
      </c>
      <c r="G63" s="1321" t="str">
        <f t="shared" si="13"/>
        <v>日</v>
      </c>
      <c r="H63" s="1321" t="str">
        <f t="shared" si="13"/>
        <v>月</v>
      </c>
      <c r="I63" s="1321" t="str">
        <f t="shared" si="13"/>
        <v>火</v>
      </c>
      <c r="J63" s="1321" t="str">
        <f t="shared" si="13"/>
        <v>水</v>
      </c>
      <c r="K63" s="1321" t="str">
        <f t="shared" si="13"/>
        <v>木</v>
      </c>
      <c r="L63" s="1321" t="str">
        <f t="shared" si="13"/>
        <v>金</v>
      </c>
      <c r="M63" s="1321" t="str">
        <f t="shared" si="13"/>
        <v>土</v>
      </c>
      <c r="N63" s="1321" t="str">
        <f t="shared" si="13"/>
        <v>日</v>
      </c>
      <c r="O63" s="1321" t="str">
        <f t="shared" si="13"/>
        <v>月</v>
      </c>
      <c r="P63" s="1321" t="str">
        <f t="shared" si="13"/>
        <v>火</v>
      </c>
      <c r="Q63" s="1321" t="str">
        <f t="shared" si="13"/>
        <v>水</v>
      </c>
      <c r="R63" s="1321" t="str">
        <f t="shared" si="13"/>
        <v>木</v>
      </c>
      <c r="S63" s="1321" t="str">
        <f t="shared" si="13"/>
        <v>金</v>
      </c>
      <c r="T63" s="1321" t="str">
        <f t="shared" si="13"/>
        <v>土</v>
      </c>
      <c r="U63" s="1321" t="str">
        <f t="shared" si="13"/>
        <v>日</v>
      </c>
      <c r="V63" s="1321" t="str">
        <f t="shared" si="13"/>
        <v>月</v>
      </c>
      <c r="W63" s="1321" t="str">
        <f t="shared" si="13"/>
        <v>火</v>
      </c>
      <c r="X63" s="1321" t="str">
        <f t="shared" si="13"/>
        <v>水</v>
      </c>
      <c r="Y63" s="1321" t="str">
        <f t="shared" si="13"/>
        <v>木</v>
      </c>
      <c r="Z63" s="1321" t="str">
        <f t="shared" si="13"/>
        <v>金</v>
      </c>
      <c r="AA63" s="1321" t="str">
        <f t="shared" si="13"/>
        <v>土</v>
      </c>
      <c r="AB63" s="1321" t="str">
        <f t="shared" si="13"/>
        <v>日</v>
      </c>
      <c r="AC63" s="1321" t="str">
        <f t="shared" si="13"/>
        <v>月</v>
      </c>
      <c r="AD63" s="1322" t="str">
        <f t="shared" si="13"/>
        <v>火</v>
      </c>
      <c r="AE63" s="1312"/>
      <c r="AF63" s="1323" t="s">
        <v>2047</v>
      </c>
      <c r="AG63" s="1304">
        <f>+COUNTA(C64:AD65)</f>
        <v>0</v>
      </c>
    </row>
    <row r="64" spans="2:33" ht="13.5" customHeight="1">
      <c r="B64" s="3523" t="s">
        <v>2048</v>
      </c>
      <c r="C64" s="3525"/>
      <c r="D64" s="3517"/>
      <c r="E64" s="3517"/>
      <c r="F64" s="3517"/>
      <c r="G64" s="3517"/>
      <c r="H64" s="3517"/>
      <c r="I64" s="3517"/>
      <c r="J64" s="3517"/>
      <c r="K64" s="3517"/>
      <c r="L64" s="3517"/>
      <c r="M64" s="3517"/>
      <c r="N64" s="3517"/>
      <c r="O64" s="3517"/>
      <c r="P64" s="3517"/>
      <c r="Q64" s="3517"/>
      <c r="R64" s="3517"/>
      <c r="S64" s="3517"/>
      <c r="T64" s="3517"/>
      <c r="U64" s="3517"/>
      <c r="V64" s="3517"/>
      <c r="W64" s="3517"/>
      <c r="X64" s="3517"/>
      <c r="Y64" s="3517"/>
      <c r="Z64" s="3517"/>
      <c r="AA64" s="3517"/>
      <c r="AB64" s="3517"/>
      <c r="AC64" s="3517"/>
      <c r="AD64" s="3519"/>
      <c r="AE64" s="1312"/>
      <c r="AF64" s="1324" t="s">
        <v>847</v>
      </c>
      <c r="AG64" s="1325">
        <f>COUNTA(C62:AD62)-AG63</f>
        <v>28</v>
      </c>
    </row>
    <row r="65" spans="2:33" ht="13.5" customHeight="1">
      <c r="B65" s="3524"/>
      <c r="C65" s="3525"/>
      <c r="D65" s="3518"/>
      <c r="E65" s="3518"/>
      <c r="F65" s="3518"/>
      <c r="G65" s="3518"/>
      <c r="H65" s="3518"/>
      <c r="I65" s="3518"/>
      <c r="J65" s="3518"/>
      <c r="K65" s="3518"/>
      <c r="L65" s="3518"/>
      <c r="M65" s="3518"/>
      <c r="N65" s="3518"/>
      <c r="O65" s="3518"/>
      <c r="P65" s="3518"/>
      <c r="Q65" s="3518"/>
      <c r="R65" s="3518"/>
      <c r="S65" s="3518"/>
      <c r="T65" s="3518"/>
      <c r="U65" s="3518"/>
      <c r="V65" s="3518"/>
      <c r="W65" s="3518"/>
      <c r="X65" s="3518"/>
      <c r="Y65" s="3518"/>
      <c r="Z65" s="3518"/>
      <c r="AA65" s="3518"/>
      <c r="AB65" s="3518"/>
      <c r="AC65" s="3518"/>
      <c r="AD65" s="3520"/>
      <c r="AE65" s="1312"/>
      <c r="AF65" s="1324" t="s">
        <v>848</v>
      </c>
      <c r="AG65" s="1326">
        <f>+COUNTA(C66:AD67)</f>
        <v>0</v>
      </c>
    </row>
    <row r="66" spans="2:33" ht="13.5" customHeight="1">
      <c r="B66" s="3514" t="s">
        <v>841</v>
      </c>
      <c r="C66" s="3516"/>
      <c r="D66" s="3506"/>
      <c r="E66" s="3506"/>
      <c r="F66" s="3506"/>
      <c r="G66" s="3506"/>
      <c r="H66" s="3506"/>
      <c r="I66" s="3506"/>
      <c r="J66" s="3506"/>
      <c r="K66" s="3506"/>
      <c r="L66" s="3506"/>
      <c r="M66" s="3506"/>
      <c r="N66" s="3506"/>
      <c r="O66" s="3506"/>
      <c r="P66" s="3506"/>
      <c r="Q66" s="3506"/>
      <c r="R66" s="3506"/>
      <c r="S66" s="3506"/>
      <c r="T66" s="3506"/>
      <c r="U66" s="3506"/>
      <c r="V66" s="3506"/>
      <c r="W66" s="3506"/>
      <c r="X66" s="3506"/>
      <c r="Y66" s="3506"/>
      <c r="Z66" s="3506"/>
      <c r="AA66" s="3506"/>
      <c r="AB66" s="3506"/>
      <c r="AC66" s="3506"/>
      <c r="AD66" s="3508"/>
      <c r="AE66" s="1312"/>
      <c r="AF66" s="1324" t="s">
        <v>849</v>
      </c>
      <c r="AG66" s="1327">
        <f>+AG65/AG64</f>
        <v>0</v>
      </c>
    </row>
    <row r="67" spans="2:33">
      <c r="B67" s="3515"/>
      <c r="C67" s="3516"/>
      <c r="D67" s="3507"/>
      <c r="E67" s="3507"/>
      <c r="F67" s="3507"/>
      <c r="G67" s="3507"/>
      <c r="H67" s="3507"/>
      <c r="I67" s="3507"/>
      <c r="J67" s="3507"/>
      <c r="K67" s="3507"/>
      <c r="L67" s="3507"/>
      <c r="M67" s="3507"/>
      <c r="N67" s="3507"/>
      <c r="O67" s="3507"/>
      <c r="P67" s="3507"/>
      <c r="Q67" s="3507"/>
      <c r="R67" s="3507"/>
      <c r="S67" s="3507"/>
      <c r="T67" s="3507"/>
      <c r="U67" s="3507"/>
      <c r="V67" s="3507"/>
      <c r="W67" s="3507"/>
      <c r="X67" s="3507"/>
      <c r="Y67" s="3507"/>
      <c r="Z67" s="3507"/>
      <c r="AA67" s="3507"/>
      <c r="AB67" s="3507"/>
      <c r="AC67" s="3507"/>
      <c r="AD67" s="3509"/>
      <c r="AE67" s="1312"/>
      <c r="AF67" s="1324" t="s">
        <v>838</v>
      </c>
      <c r="AG67" s="1326">
        <f>+COUNTA(C68:AD69)</f>
        <v>0</v>
      </c>
    </row>
    <row r="68" spans="2:33">
      <c r="B68" s="3510" t="s">
        <v>843</v>
      </c>
      <c r="C68" s="3512"/>
      <c r="D68" s="3502"/>
      <c r="E68" s="3502"/>
      <c r="F68" s="3502"/>
      <c r="G68" s="3502"/>
      <c r="H68" s="3502"/>
      <c r="I68" s="3502"/>
      <c r="J68" s="3502"/>
      <c r="K68" s="3502"/>
      <c r="L68" s="3502"/>
      <c r="M68" s="3502"/>
      <c r="N68" s="3502"/>
      <c r="O68" s="3502"/>
      <c r="P68" s="3502"/>
      <c r="Q68" s="3502"/>
      <c r="R68" s="3502"/>
      <c r="S68" s="3502"/>
      <c r="T68" s="3502"/>
      <c r="U68" s="3502"/>
      <c r="V68" s="3502"/>
      <c r="W68" s="3502"/>
      <c r="X68" s="3502"/>
      <c r="Y68" s="3502"/>
      <c r="Z68" s="3502"/>
      <c r="AA68" s="3502"/>
      <c r="AB68" s="3502"/>
      <c r="AC68" s="3502"/>
      <c r="AD68" s="3504"/>
      <c r="AE68" s="1312"/>
      <c r="AF68" s="1328" t="s">
        <v>850</v>
      </c>
      <c r="AG68" s="1329">
        <f>+AG67/AG64</f>
        <v>0</v>
      </c>
    </row>
    <row r="69" spans="2:33">
      <c r="B69" s="3511"/>
      <c r="C69" s="3513"/>
      <c r="D69" s="3503"/>
      <c r="E69" s="3503"/>
      <c r="F69" s="3503"/>
      <c r="G69" s="3503"/>
      <c r="H69" s="3503"/>
      <c r="I69" s="3503"/>
      <c r="J69" s="3503"/>
      <c r="K69" s="3503"/>
      <c r="L69" s="3503"/>
      <c r="M69" s="3503"/>
      <c r="N69" s="3503"/>
      <c r="O69" s="3503"/>
      <c r="P69" s="3503"/>
      <c r="Q69" s="3503"/>
      <c r="R69" s="3503"/>
      <c r="S69" s="3503"/>
      <c r="T69" s="3503"/>
      <c r="U69" s="3503"/>
      <c r="V69" s="3503"/>
      <c r="W69" s="3503"/>
      <c r="X69" s="3503"/>
      <c r="Y69" s="3503"/>
      <c r="Z69" s="3503"/>
      <c r="AA69" s="3503"/>
      <c r="AB69" s="3503"/>
      <c r="AC69" s="3503"/>
      <c r="AD69" s="3505"/>
      <c r="AE69" s="1312"/>
      <c r="AF69" s="1313"/>
      <c r="AG69" s="1330"/>
    </row>
    <row r="70" spans="2:33">
      <c r="C70" s="1331"/>
      <c r="D70" s="1331"/>
      <c r="E70" s="1331"/>
      <c r="F70" s="1331"/>
      <c r="G70" s="1331"/>
      <c r="H70" s="1331"/>
      <c r="I70" s="1331"/>
      <c r="J70" s="1331"/>
      <c r="K70" s="1331"/>
      <c r="L70" s="1331"/>
      <c r="M70" s="1331"/>
      <c r="N70" s="1331"/>
      <c r="O70" s="1331"/>
      <c r="P70" s="1331"/>
      <c r="Q70" s="1331"/>
      <c r="R70" s="1331"/>
      <c r="S70" s="1331"/>
      <c r="T70" s="1331"/>
      <c r="U70" s="1331"/>
      <c r="V70" s="1331"/>
      <c r="W70" s="1331"/>
      <c r="X70" s="1331"/>
      <c r="Y70" s="1331"/>
      <c r="Z70" s="1331"/>
      <c r="AA70" s="1331"/>
      <c r="AB70" s="1331"/>
      <c r="AC70" s="1331"/>
      <c r="AD70" s="1331"/>
    </row>
    <row r="71" spans="2:33">
      <c r="B71" s="1332" t="s">
        <v>2046</v>
      </c>
      <c r="C71" s="1333">
        <f>+AD62+1</f>
        <v>46036</v>
      </c>
      <c r="D71" s="1334">
        <f>+C71+1</f>
        <v>46037</v>
      </c>
      <c r="E71" s="1334">
        <f t="shared" ref="E71:AD71" si="14">+D71+1</f>
        <v>46038</v>
      </c>
      <c r="F71" s="1334">
        <f t="shared" si="14"/>
        <v>46039</v>
      </c>
      <c r="G71" s="1334">
        <f t="shared" si="14"/>
        <v>46040</v>
      </c>
      <c r="H71" s="1334">
        <f t="shared" si="14"/>
        <v>46041</v>
      </c>
      <c r="I71" s="1334">
        <f t="shared" si="14"/>
        <v>46042</v>
      </c>
      <c r="J71" s="1334">
        <f t="shared" si="14"/>
        <v>46043</v>
      </c>
      <c r="K71" s="1334">
        <f t="shared" si="14"/>
        <v>46044</v>
      </c>
      <c r="L71" s="1334">
        <f t="shared" si="14"/>
        <v>46045</v>
      </c>
      <c r="M71" s="1334">
        <f t="shared" si="14"/>
        <v>46046</v>
      </c>
      <c r="N71" s="1334">
        <f t="shared" si="14"/>
        <v>46047</v>
      </c>
      <c r="O71" s="1334">
        <f t="shared" si="14"/>
        <v>46048</v>
      </c>
      <c r="P71" s="1334">
        <f t="shared" si="14"/>
        <v>46049</v>
      </c>
      <c r="Q71" s="1334">
        <f t="shared" si="14"/>
        <v>46050</v>
      </c>
      <c r="R71" s="1334">
        <f t="shared" si="14"/>
        <v>46051</v>
      </c>
      <c r="S71" s="1334">
        <f t="shared" si="14"/>
        <v>46052</v>
      </c>
      <c r="T71" s="1334">
        <f t="shared" si="14"/>
        <v>46053</v>
      </c>
      <c r="U71" s="1334">
        <f t="shared" si="14"/>
        <v>46054</v>
      </c>
      <c r="V71" s="1334">
        <f t="shared" si="14"/>
        <v>46055</v>
      </c>
      <c r="W71" s="1334">
        <f>+V71+1</f>
        <v>46056</v>
      </c>
      <c r="X71" s="1334">
        <f t="shared" si="14"/>
        <v>46057</v>
      </c>
      <c r="Y71" s="1334">
        <f t="shared" si="14"/>
        <v>46058</v>
      </c>
      <c r="Z71" s="1334">
        <f t="shared" si="14"/>
        <v>46059</v>
      </c>
      <c r="AA71" s="1334">
        <f>+Z71+1</f>
        <v>46060</v>
      </c>
      <c r="AB71" s="1334">
        <f t="shared" si="14"/>
        <v>46061</v>
      </c>
      <c r="AC71" s="1334">
        <f>+AB71+1</f>
        <v>46062</v>
      </c>
      <c r="AD71" s="1335">
        <f t="shared" si="14"/>
        <v>46063</v>
      </c>
      <c r="AE71" s="1318"/>
      <c r="AF71" s="3521">
        <f>+AF62+1</f>
        <v>8</v>
      </c>
      <c r="AG71" s="3522"/>
    </row>
    <row r="72" spans="2:33">
      <c r="B72" s="1336" t="s">
        <v>846</v>
      </c>
      <c r="C72" s="1337" t="str">
        <f>TEXT(WEEKDAY(+C71),"aaa")</f>
        <v>水</v>
      </c>
      <c r="D72" s="1338" t="str">
        <f t="shared" ref="D72:AD72" si="15">TEXT(WEEKDAY(+D71),"aaa")</f>
        <v>木</v>
      </c>
      <c r="E72" s="1338" t="str">
        <f t="shared" si="15"/>
        <v>金</v>
      </c>
      <c r="F72" s="1338" t="str">
        <f t="shared" si="15"/>
        <v>土</v>
      </c>
      <c r="G72" s="1338" t="str">
        <f t="shared" si="15"/>
        <v>日</v>
      </c>
      <c r="H72" s="1338" t="str">
        <f t="shared" si="15"/>
        <v>月</v>
      </c>
      <c r="I72" s="1338" t="str">
        <f t="shared" si="15"/>
        <v>火</v>
      </c>
      <c r="J72" s="1338" t="str">
        <f t="shared" si="15"/>
        <v>水</v>
      </c>
      <c r="K72" s="1338" t="str">
        <f t="shared" si="15"/>
        <v>木</v>
      </c>
      <c r="L72" s="1338" t="str">
        <f t="shared" si="15"/>
        <v>金</v>
      </c>
      <c r="M72" s="1338" t="str">
        <f t="shared" si="15"/>
        <v>土</v>
      </c>
      <c r="N72" s="1338" t="str">
        <f t="shared" si="15"/>
        <v>日</v>
      </c>
      <c r="O72" s="1338" t="str">
        <f t="shared" si="15"/>
        <v>月</v>
      </c>
      <c r="P72" s="1338" t="str">
        <f t="shared" si="15"/>
        <v>火</v>
      </c>
      <c r="Q72" s="1338" t="str">
        <f t="shared" si="15"/>
        <v>水</v>
      </c>
      <c r="R72" s="1338" t="str">
        <f t="shared" si="15"/>
        <v>木</v>
      </c>
      <c r="S72" s="1338" t="str">
        <f t="shared" si="15"/>
        <v>金</v>
      </c>
      <c r="T72" s="1338" t="str">
        <f t="shared" si="15"/>
        <v>土</v>
      </c>
      <c r="U72" s="1338" t="str">
        <f t="shared" si="15"/>
        <v>日</v>
      </c>
      <c r="V72" s="1338" t="str">
        <f t="shared" si="15"/>
        <v>月</v>
      </c>
      <c r="W72" s="1338" t="str">
        <f t="shared" si="15"/>
        <v>火</v>
      </c>
      <c r="X72" s="1338" t="str">
        <f t="shared" si="15"/>
        <v>水</v>
      </c>
      <c r="Y72" s="1338" t="str">
        <f t="shared" si="15"/>
        <v>木</v>
      </c>
      <c r="Z72" s="1338" t="str">
        <f t="shared" si="15"/>
        <v>金</v>
      </c>
      <c r="AA72" s="1338" t="str">
        <f t="shared" si="15"/>
        <v>土</v>
      </c>
      <c r="AB72" s="1338" t="str">
        <f t="shared" si="15"/>
        <v>日</v>
      </c>
      <c r="AC72" s="1338" t="str">
        <f t="shared" si="15"/>
        <v>月</v>
      </c>
      <c r="AD72" s="1339" t="str">
        <f t="shared" si="15"/>
        <v>火</v>
      </c>
      <c r="AE72" s="1312"/>
      <c r="AF72" s="1323" t="s">
        <v>2047</v>
      </c>
      <c r="AG72" s="1304">
        <f>+COUNTA(C73:AD74)</f>
        <v>0</v>
      </c>
    </row>
    <row r="73" spans="2:33" ht="13.5" customHeight="1">
      <c r="B73" s="3523" t="s">
        <v>2048</v>
      </c>
      <c r="C73" s="3525"/>
      <c r="D73" s="3517"/>
      <c r="E73" s="3517"/>
      <c r="F73" s="3517"/>
      <c r="G73" s="3517"/>
      <c r="H73" s="3517"/>
      <c r="I73" s="3517"/>
      <c r="J73" s="3517"/>
      <c r="K73" s="3517"/>
      <c r="L73" s="3517"/>
      <c r="M73" s="3517"/>
      <c r="N73" s="3517"/>
      <c r="O73" s="3517"/>
      <c r="P73" s="3517"/>
      <c r="Q73" s="3517"/>
      <c r="R73" s="3517"/>
      <c r="S73" s="3517"/>
      <c r="T73" s="3517"/>
      <c r="U73" s="3517"/>
      <c r="V73" s="3517"/>
      <c r="W73" s="3517"/>
      <c r="X73" s="3517"/>
      <c r="Y73" s="3517"/>
      <c r="Z73" s="3517"/>
      <c r="AA73" s="3517"/>
      <c r="AB73" s="3517"/>
      <c r="AC73" s="3517"/>
      <c r="AD73" s="3519"/>
      <c r="AE73" s="1312"/>
      <c r="AF73" s="1324" t="s">
        <v>847</v>
      </c>
      <c r="AG73" s="1325">
        <f>COUNTA(C71:AD71)-AG72</f>
        <v>28</v>
      </c>
    </row>
    <row r="74" spans="2:33" ht="13.5" customHeight="1">
      <c r="B74" s="3524"/>
      <c r="C74" s="3525"/>
      <c r="D74" s="3518"/>
      <c r="E74" s="3518"/>
      <c r="F74" s="3518"/>
      <c r="G74" s="3518"/>
      <c r="H74" s="3518"/>
      <c r="I74" s="3518"/>
      <c r="J74" s="3518"/>
      <c r="K74" s="3518"/>
      <c r="L74" s="3518"/>
      <c r="M74" s="3518"/>
      <c r="N74" s="3518"/>
      <c r="O74" s="3518"/>
      <c r="P74" s="3518"/>
      <c r="Q74" s="3518"/>
      <c r="R74" s="3518"/>
      <c r="S74" s="3518"/>
      <c r="T74" s="3518"/>
      <c r="U74" s="3518"/>
      <c r="V74" s="3518"/>
      <c r="W74" s="3518"/>
      <c r="X74" s="3518"/>
      <c r="Y74" s="3518"/>
      <c r="Z74" s="3518"/>
      <c r="AA74" s="3518"/>
      <c r="AB74" s="3518"/>
      <c r="AC74" s="3518"/>
      <c r="AD74" s="3520"/>
      <c r="AE74" s="1312"/>
      <c r="AF74" s="1324" t="s">
        <v>848</v>
      </c>
      <c r="AG74" s="1326">
        <f>+COUNTA(C75:AD76)</f>
        <v>0</v>
      </c>
    </row>
    <row r="75" spans="2:33" ht="13.5" customHeight="1">
      <c r="B75" s="3528" t="s">
        <v>841</v>
      </c>
      <c r="C75" s="3516"/>
      <c r="D75" s="3506"/>
      <c r="E75" s="3506"/>
      <c r="F75" s="3506"/>
      <c r="G75" s="3506"/>
      <c r="H75" s="3506"/>
      <c r="I75" s="3506"/>
      <c r="J75" s="3506"/>
      <c r="K75" s="3506"/>
      <c r="L75" s="3506"/>
      <c r="M75" s="3506"/>
      <c r="N75" s="3506"/>
      <c r="O75" s="3506"/>
      <c r="P75" s="3506"/>
      <c r="Q75" s="3506"/>
      <c r="R75" s="3506"/>
      <c r="S75" s="3506"/>
      <c r="T75" s="3506"/>
      <c r="U75" s="3506"/>
      <c r="V75" s="3506"/>
      <c r="W75" s="3506"/>
      <c r="X75" s="3506"/>
      <c r="Y75" s="3506"/>
      <c r="Z75" s="3506"/>
      <c r="AA75" s="3506"/>
      <c r="AB75" s="3506"/>
      <c r="AC75" s="3506"/>
      <c r="AD75" s="3508"/>
      <c r="AE75" s="1312"/>
      <c r="AF75" s="1324" t="s">
        <v>849</v>
      </c>
      <c r="AG75" s="1327">
        <f>+AG74/AG73</f>
        <v>0</v>
      </c>
    </row>
    <row r="76" spans="2:33">
      <c r="B76" s="3529"/>
      <c r="C76" s="3516"/>
      <c r="D76" s="3507"/>
      <c r="E76" s="3507"/>
      <c r="F76" s="3507"/>
      <c r="G76" s="3507"/>
      <c r="H76" s="3507"/>
      <c r="I76" s="3507"/>
      <c r="J76" s="3507"/>
      <c r="K76" s="3507"/>
      <c r="L76" s="3507"/>
      <c r="M76" s="3507"/>
      <c r="N76" s="3507"/>
      <c r="O76" s="3507"/>
      <c r="P76" s="3507"/>
      <c r="Q76" s="3507"/>
      <c r="R76" s="3507"/>
      <c r="S76" s="3507"/>
      <c r="T76" s="3507"/>
      <c r="U76" s="3507"/>
      <c r="V76" s="3507"/>
      <c r="W76" s="3507"/>
      <c r="X76" s="3507"/>
      <c r="Y76" s="3507"/>
      <c r="Z76" s="3507"/>
      <c r="AA76" s="3507"/>
      <c r="AB76" s="3507"/>
      <c r="AC76" s="3507"/>
      <c r="AD76" s="3509"/>
      <c r="AE76" s="1312"/>
      <c r="AF76" s="1324" t="s">
        <v>838</v>
      </c>
      <c r="AG76" s="1326">
        <f>+COUNTA(C77:AD78)</f>
        <v>0</v>
      </c>
    </row>
    <row r="77" spans="2:33">
      <c r="B77" s="3526" t="s">
        <v>843</v>
      </c>
      <c r="C77" s="3512"/>
      <c r="D77" s="3502"/>
      <c r="E77" s="3502"/>
      <c r="F77" s="3502"/>
      <c r="G77" s="3502"/>
      <c r="H77" s="3502"/>
      <c r="I77" s="3502"/>
      <c r="J77" s="3502"/>
      <c r="K77" s="3502"/>
      <c r="L77" s="3502"/>
      <c r="M77" s="3502"/>
      <c r="N77" s="3502"/>
      <c r="O77" s="3502"/>
      <c r="P77" s="3502"/>
      <c r="Q77" s="3502"/>
      <c r="R77" s="3502"/>
      <c r="S77" s="3502"/>
      <c r="T77" s="3502"/>
      <c r="U77" s="3502"/>
      <c r="V77" s="3502"/>
      <c r="W77" s="3502"/>
      <c r="X77" s="3502"/>
      <c r="Y77" s="3502"/>
      <c r="Z77" s="3502"/>
      <c r="AA77" s="3502"/>
      <c r="AB77" s="3502"/>
      <c r="AC77" s="3502"/>
      <c r="AD77" s="3504"/>
      <c r="AE77" s="1312"/>
      <c r="AF77" s="1328" t="s">
        <v>850</v>
      </c>
      <c r="AG77" s="1329">
        <f>+AG76/AG73</f>
        <v>0</v>
      </c>
    </row>
    <row r="78" spans="2:33">
      <c r="B78" s="3527"/>
      <c r="C78" s="3513"/>
      <c r="D78" s="3503"/>
      <c r="E78" s="3503"/>
      <c r="F78" s="3503"/>
      <c r="G78" s="3503"/>
      <c r="H78" s="3503"/>
      <c r="I78" s="3503"/>
      <c r="J78" s="3503"/>
      <c r="K78" s="3503"/>
      <c r="L78" s="3503"/>
      <c r="M78" s="3503"/>
      <c r="N78" s="3503"/>
      <c r="O78" s="3503"/>
      <c r="P78" s="3503"/>
      <c r="Q78" s="3503"/>
      <c r="R78" s="3503"/>
      <c r="S78" s="3503"/>
      <c r="T78" s="3503"/>
      <c r="U78" s="3503"/>
      <c r="V78" s="3503"/>
      <c r="W78" s="3503"/>
      <c r="X78" s="3503"/>
      <c r="Y78" s="3503"/>
      <c r="Z78" s="3503"/>
      <c r="AA78" s="3503"/>
      <c r="AB78" s="3503"/>
      <c r="AC78" s="3503"/>
      <c r="AD78" s="3505"/>
      <c r="AE78" s="1312"/>
      <c r="AF78" s="1313"/>
      <c r="AG78" s="1330"/>
    </row>
    <row r="79" spans="2:33">
      <c r="C79" s="1331"/>
      <c r="D79" s="1331"/>
      <c r="E79" s="1331"/>
      <c r="F79" s="1331"/>
      <c r="G79" s="1331"/>
      <c r="H79" s="1331"/>
      <c r="I79" s="1331"/>
      <c r="J79" s="1331"/>
      <c r="K79" s="1331"/>
      <c r="L79" s="1331"/>
      <c r="M79" s="1331"/>
      <c r="N79" s="1331"/>
      <c r="O79" s="1331"/>
      <c r="P79" s="1331"/>
      <c r="Q79" s="1331"/>
      <c r="R79" s="1331"/>
      <c r="S79" s="1331"/>
      <c r="T79" s="1331"/>
      <c r="U79" s="1331"/>
      <c r="V79" s="1331"/>
      <c r="W79" s="1331"/>
      <c r="X79" s="1331"/>
      <c r="Y79" s="1331"/>
      <c r="Z79" s="1331"/>
      <c r="AA79" s="1331"/>
      <c r="AB79" s="1331"/>
      <c r="AC79" s="1331"/>
      <c r="AD79" s="1331"/>
    </row>
    <row r="80" spans="2:33">
      <c r="B80" s="1314" t="s">
        <v>2046</v>
      </c>
      <c r="C80" s="1340">
        <f>+AD71+1</f>
        <v>46064</v>
      </c>
      <c r="D80" s="1316">
        <f>+C80+1</f>
        <v>46065</v>
      </c>
      <c r="E80" s="1316">
        <f t="shared" ref="E80:AD80" si="16">+D80+1</f>
        <v>46066</v>
      </c>
      <c r="F80" s="1316">
        <f t="shared" si="16"/>
        <v>46067</v>
      </c>
      <c r="G80" s="1316">
        <f t="shared" si="16"/>
        <v>46068</v>
      </c>
      <c r="H80" s="1316">
        <f t="shared" si="16"/>
        <v>46069</v>
      </c>
      <c r="I80" s="1316">
        <f t="shared" si="16"/>
        <v>46070</v>
      </c>
      <c r="J80" s="1316">
        <f t="shared" si="16"/>
        <v>46071</v>
      </c>
      <c r="K80" s="1316">
        <f t="shared" si="16"/>
        <v>46072</v>
      </c>
      <c r="L80" s="1316">
        <f t="shared" si="16"/>
        <v>46073</v>
      </c>
      <c r="M80" s="1316">
        <f t="shared" si="16"/>
        <v>46074</v>
      </c>
      <c r="N80" s="1316">
        <f t="shared" si="16"/>
        <v>46075</v>
      </c>
      <c r="O80" s="1316">
        <f t="shared" si="16"/>
        <v>46076</v>
      </c>
      <c r="P80" s="1316">
        <f t="shared" si="16"/>
        <v>46077</v>
      </c>
      <c r="Q80" s="1316">
        <f t="shared" si="16"/>
        <v>46078</v>
      </c>
      <c r="R80" s="1316">
        <f t="shared" si="16"/>
        <v>46079</v>
      </c>
      <c r="S80" s="1316">
        <f t="shared" si="16"/>
        <v>46080</v>
      </c>
      <c r="T80" s="1316">
        <f t="shared" si="16"/>
        <v>46081</v>
      </c>
      <c r="U80" s="1316">
        <f t="shared" si="16"/>
        <v>46082</v>
      </c>
      <c r="V80" s="1316">
        <f t="shared" si="16"/>
        <v>46083</v>
      </c>
      <c r="W80" s="1316">
        <f>+V80+1</f>
        <v>46084</v>
      </c>
      <c r="X80" s="1316">
        <f t="shared" si="16"/>
        <v>46085</v>
      </c>
      <c r="Y80" s="1316">
        <f t="shared" si="16"/>
        <v>46086</v>
      </c>
      <c r="Z80" s="1316">
        <f t="shared" si="16"/>
        <v>46087</v>
      </c>
      <c r="AA80" s="1316">
        <f>+Z80+1</f>
        <v>46088</v>
      </c>
      <c r="AB80" s="1316">
        <f t="shared" si="16"/>
        <v>46089</v>
      </c>
      <c r="AC80" s="1316">
        <f t="shared" si="16"/>
        <v>46090</v>
      </c>
      <c r="AD80" s="1341">
        <f t="shared" si="16"/>
        <v>46091</v>
      </c>
      <c r="AE80" s="1318"/>
      <c r="AF80" s="3521">
        <f>+AF71+1</f>
        <v>9</v>
      </c>
      <c r="AG80" s="3522"/>
    </row>
    <row r="81" spans="2:33">
      <c r="B81" s="1319" t="s">
        <v>846</v>
      </c>
      <c r="C81" s="1342" t="str">
        <f>TEXT(WEEKDAY(+C80),"aaa")</f>
        <v>水</v>
      </c>
      <c r="D81" s="1321" t="str">
        <f t="shared" ref="D81:AD81" si="17">TEXT(WEEKDAY(+D80),"aaa")</f>
        <v>木</v>
      </c>
      <c r="E81" s="1321" t="str">
        <f t="shared" si="17"/>
        <v>金</v>
      </c>
      <c r="F81" s="1321" t="str">
        <f t="shared" si="17"/>
        <v>土</v>
      </c>
      <c r="G81" s="1321" t="str">
        <f t="shared" si="17"/>
        <v>日</v>
      </c>
      <c r="H81" s="1321" t="str">
        <f t="shared" si="17"/>
        <v>月</v>
      </c>
      <c r="I81" s="1321" t="str">
        <f t="shared" si="17"/>
        <v>火</v>
      </c>
      <c r="J81" s="1321" t="str">
        <f t="shared" si="17"/>
        <v>水</v>
      </c>
      <c r="K81" s="1321" t="str">
        <f t="shared" si="17"/>
        <v>木</v>
      </c>
      <c r="L81" s="1321" t="str">
        <f t="shared" si="17"/>
        <v>金</v>
      </c>
      <c r="M81" s="1321" t="str">
        <f t="shared" si="17"/>
        <v>土</v>
      </c>
      <c r="N81" s="1321" t="str">
        <f t="shared" si="17"/>
        <v>日</v>
      </c>
      <c r="O81" s="1321" t="str">
        <f t="shared" si="17"/>
        <v>月</v>
      </c>
      <c r="P81" s="1321" t="str">
        <f t="shared" si="17"/>
        <v>火</v>
      </c>
      <c r="Q81" s="1321" t="str">
        <f t="shared" si="17"/>
        <v>水</v>
      </c>
      <c r="R81" s="1321" t="str">
        <f t="shared" si="17"/>
        <v>木</v>
      </c>
      <c r="S81" s="1321" t="str">
        <f t="shared" si="17"/>
        <v>金</v>
      </c>
      <c r="T81" s="1321" t="str">
        <f t="shared" si="17"/>
        <v>土</v>
      </c>
      <c r="U81" s="1321" t="str">
        <f t="shared" si="17"/>
        <v>日</v>
      </c>
      <c r="V81" s="1321" t="str">
        <f t="shared" si="17"/>
        <v>月</v>
      </c>
      <c r="W81" s="1321" t="str">
        <f t="shared" si="17"/>
        <v>火</v>
      </c>
      <c r="X81" s="1321" t="str">
        <f t="shared" si="17"/>
        <v>水</v>
      </c>
      <c r="Y81" s="1321" t="str">
        <f t="shared" si="17"/>
        <v>木</v>
      </c>
      <c r="Z81" s="1321" t="str">
        <f t="shared" si="17"/>
        <v>金</v>
      </c>
      <c r="AA81" s="1321" t="str">
        <f t="shared" si="17"/>
        <v>土</v>
      </c>
      <c r="AB81" s="1321" t="str">
        <f t="shared" si="17"/>
        <v>日</v>
      </c>
      <c r="AC81" s="1321" t="str">
        <f t="shared" si="17"/>
        <v>月</v>
      </c>
      <c r="AD81" s="1322" t="str">
        <f t="shared" si="17"/>
        <v>火</v>
      </c>
      <c r="AE81" s="1312"/>
      <c r="AF81" s="1323" t="s">
        <v>2047</v>
      </c>
      <c r="AG81" s="1304">
        <f>+COUNTA(C82:AD83)</f>
        <v>0</v>
      </c>
    </row>
    <row r="82" spans="2:33" ht="13.5" customHeight="1">
      <c r="B82" s="3523" t="s">
        <v>2048</v>
      </c>
      <c r="C82" s="3525"/>
      <c r="D82" s="3517"/>
      <c r="E82" s="3517"/>
      <c r="F82" s="3517"/>
      <c r="G82" s="3517"/>
      <c r="H82" s="3517"/>
      <c r="I82" s="3517"/>
      <c r="J82" s="3517"/>
      <c r="K82" s="3517"/>
      <c r="L82" s="3517"/>
      <c r="M82" s="3517"/>
      <c r="N82" s="3517"/>
      <c r="O82" s="3517"/>
      <c r="P82" s="3517"/>
      <c r="Q82" s="3517"/>
      <c r="R82" s="3517"/>
      <c r="S82" s="3517"/>
      <c r="T82" s="3517"/>
      <c r="U82" s="3517"/>
      <c r="V82" s="3517"/>
      <c r="W82" s="3517"/>
      <c r="X82" s="3517"/>
      <c r="Y82" s="3517"/>
      <c r="Z82" s="3517"/>
      <c r="AA82" s="3517"/>
      <c r="AB82" s="3517"/>
      <c r="AC82" s="3517"/>
      <c r="AD82" s="3519"/>
      <c r="AE82" s="1312"/>
      <c r="AF82" s="1324" t="s">
        <v>847</v>
      </c>
      <c r="AG82" s="1325">
        <f>COUNTA(C80:AD80)-AG81</f>
        <v>28</v>
      </c>
    </row>
    <row r="83" spans="2:33" ht="13.5" customHeight="1">
      <c r="B83" s="3524"/>
      <c r="C83" s="3525"/>
      <c r="D83" s="3518"/>
      <c r="E83" s="3518"/>
      <c r="F83" s="3518"/>
      <c r="G83" s="3518"/>
      <c r="H83" s="3518"/>
      <c r="I83" s="3518"/>
      <c r="J83" s="3518"/>
      <c r="K83" s="3518"/>
      <c r="L83" s="3518"/>
      <c r="M83" s="3518"/>
      <c r="N83" s="3518"/>
      <c r="O83" s="3518"/>
      <c r="P83" s="3518"/>
      <c r="Q83" s="3518"/>
      <c r="R83" s="3518"/>
      <c r="S83" s="3518"/>
      <c r="T83" s="3518"/>
      <c r="U83" s="3518"/>
      <c r="V83" s="3518"/>
      <c r="W83" s="3518"/>
      <c r="X83" s="3518"/>
      <c r="Y83" s="3518"/>
      <c r="Z83" s="3518"/>
      <c r="AA83" s="3518"/>
      <c r="AB83" s="3518"/>
      <c r="AC83" s="3518"/>
      <c r="AD83" s="3520"/>
      <c r="AE83" s="1312"/>
      <c r="AF83" s="1324" t="s">
        <v>848</v>
      </c>
      <c r="AG83" s="1326">
        <f>+COUNTA(C84:AD85)</f>
        <v>0</v>
      </c>
    </row>
    <row r="84" spans="2:33" ht="13.5" customHeight="1">
      <c r="B84" s="3514" t="s">
        <v>841</v>
      </c>
      <c r="C84" s="3516"/>
      <c r="D84" s="3506"/>
      <c r="E84" s="3506"/>
      <c r="F84" s="3506"/>
      <c r="G84" s="3506"/>
      <c r="H84" s="3506"/>
      <c r="I84" s="3506"/>
      <c r="J84" s="3506"/>
      <c r="K84" s="3506"/>
      <c r="L84" s="3506"/>
      <c r="M84" s="3506"/>
      <c r="N84" s="3506"/>
      <c r="O84" s="3506"/>
      <c r="P84" s="3506"/>
      <c r="Q84" s="3506"/>
      <c r="R84" s="3506"/>
      <c r="S84" s="3506"/>
      <c r="T84" s="3506"/>
      <c r="U84" s="3506"/>
      <c r="V84" s="3506"/>
      <c r="W84" s="3506"/>
      <c r="X84" s="3506"/>
      <c r="Y84" s="3506"/>
      <c r="Z84" s="3506"/>
      <c r="AA84" s="3506"/>
      <c r="AB84" s="3506"/>
      <c r="AC84" s="3506"/>
      <c r="AD84" s="3508"/>
      <c r="AE84" s="1312"/>
      <c r="AF84" s="1324" t="s">
        <v>849</v>
      </c>
      <c r="AG84" s="1327">
        <f>+AG83/AG82</f>
        <v>0</v>
      </c>
    </row>
    <row r="85" spans="2:33">
      <c r="B85" s="3515"/>
      <c r="C85" s="3516"/>
      <c r="D85" s="3507"/>
      <c r="E85" s="3507"/>
      <c r="F85" s="3507"/>
      <c r="G85" s="3507"/>
      <c r="H85" s="3507"/>
      <c r="I85" s="3507"/>
      <c r="J85" s="3507"/>
      <c r="K85" s="3507"/>
      <c r="L85" s="3507"/>
      <c r="M85" s="3507"/>
      <c r="N85" s="3507"/>
      <c r="O85" s="3507"/>
      <c r="P85" s="3507"/>
      <c r="Q85" s="3507"/>
      <c r="R85" s="3507"/>
      <c r="S85" s="3507"/>
      <c r="T85" s="3507"/>
      <c r="U85" s="3507"/>
      <c r="V85" s="3507"/>
      <c r="W85" s="3507"/>
      <c r="X85" s="3507"/>
      <c r="Y85" s="3507"/>
      <c r="Z85" s="3507"/>
      <c r="AA85" s="3507"/>
      <c r="AB85" s="3507"/>
      <c r="AC85" s="3507"/>
      <c r="AD85" s="3509"/>
      <c r="AE85" s="1312"/>
      <c r="AF85" s="1324" t="s">
        <v>838</v>
      </c>
      <c r="AG85" s="1326">
        <f>+COUNTA(C86:AD87)</f>
        <v>0</v>
      </c>
    </row>
    <row r="86" spans="2:33">
      <c r="B86" s="3510" t="s">
        <v>843</v>
      </c>
      <c r="C86" s="351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4"/>
      <c r="AE86" s="1312"/>
      <c r="AF86" s="1328" t="s">
        <v>850</v>
      </c>
      <c r="AG86" s="1329">
        <f>+AG85/AG82</f>
        <v>0</v>
      </c>
    </row>
    <row r="87" spans="2:33">
      <c r="B87" s="3511"/>
      <c r="C87" s="3513"/>
      <c r="D87" s="3503"/>
      <c r="E87" s="3503"/>
      <c r="F87" s="3503"/>
      <c r="G87" s="3503"/>
      <c r="H87" s="3503"/>
      <c r="I87" s="3503"/>
      <c r="J87" s="3503"/>
      <c r="K87" s="3503"/>
      <c r="L87" s="3503"/>
      <c r="M87" s="3503"/>
      <c r="N87" s="3503"/>
      <c r="O87" s="3503"/>
      <c r="P87" s="3503"/>
      <c r="Q87" s="3503"/>
      <c r="R87" s="3503"/>
      <c r="S87" s="3503"/>
      <c r="T87" s="3503"/>
      <c r="U87" s="3503"/>
      <c r="V87" s="3503"/>
      <c r="W87" s="3503"/>
      <c r="X87" s="3503"/>
      <c r="Y87" s="3503"/>
      <c r="Z87" s="3503"/>
      <c r="AA87" s="3503"/>
      <c r="AB87" s="3503"/>
      <c r="AC87" s="3503"/>
      <c r="AD87" s="3505"/>
      <c r="AE87" s="1312"/>
      <c r="AF87" s="1313"/>
      <c r="AG87" s="1330"/>
    </row>
    <row r="88" spans="2:33">
      <c r="C88" s="1331"/>
      <c r="D88" s="1331"/>
      <c r="E88" s="1331"/>
      <c r="F88" s="1331"/>
      <c r="G88" s="1331"/>
      <c r="H88" s="1331"/>
      <c r="I88" s="1331"/>
      <c r="J88" s="1331"/>
      <c r="K88" s="1331"/>
      <c r="L88" s="1331"/>
      <c r="M88" s="1331"/>
      <c r="N88" s="1331"/>
      <c r="O88" s="1331"/>
      <c r="P88" s="1331"/>
      <c r="Q88" s="1331"/>
      <c r="R88" s="1331"/>
      <c r="S88" s="1331"/>
      <c r="T88" s="1331"/>
      <c r="U88" s="1331"/>
      <c r="V88" s="1331"/>
      <c r="W88" s="1331"/>
      <c r="X88" s="1331"/>
      <c r="Y88" s="1331"/>
      <c r="Z88" s="1331"/>
      <c r="AA88" s="1331"/>
      <c r="AB88" s="1331"/>
      <c r="AC88" s="1331"/>
      <c r="AD88" s="1331"/>
    </row>
  </sheetData>
  <mergeCells count="813">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 ref="G3:P3"/>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A10:AA11"/>
    <mergeCell ref="AB10:AB11"/>
    <mergeCell ref="AC10:AC11"/>
    <mergeCell ref="AD10:AD11"/>
    <mergeCell ref="S10:S11"/>
    <mergeCell ref="T10:T11"/>
    <mergeCell ref="U10:U11"/>
    <mergeCell ref="V10:V11"/>
    <mergeCell ref="W10:W11"/>
    <mergeCell ref="X10:X11"/>
    <mergeCell ref="J12:J13"/>
    <mergeCell ref="K12:K13"/>
    <mergeCell ref="L12:L13"/>
    <mergeCell ref="M12:M13"/>
    <mergeCell ref="B12:B13"/>
    <mergeCell ref="C12:C13"/>
    <mergeCell ref="D12:D13"/>
    <mergeCell ref="E12:E13"/>
    <mergeCell ref="F12:F13"/>
    <mergeCell ref="G12:G13"/>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M14:M15"/>
    <mergeCell ref="N14:N15"/>
    <mergeCell ref="O14:O15"/>
    <mergeCell ref="P14:P15"/>
    <mergeCell ref="Q14:Q15"/>
    <mergeCell ref="R14:R15"/>
    <mergeCell ref="G14:G15"/>
    <mergeCell ref="H14:H15"/>
    <mergeCell ref="I14:I15"/>
    <mergeCell ref="J14:J15"/>
    <mergeCell ref="K14:K15"/>
    <mergeCell ref="L14:L15"/>
    <mergeCell ref="Y14:Y15"/>
    <mergeCell ref="Z14:Z15"/>
    <mergeCell ref="AA14:AA15"/>
    <mergeCell ref="AB14:AB15"/>
    <mergeCell ref="AC14:AC15"/>
    <mergeCell ref="AD14:AD15"/>
    <mergeCell ref="S14:S15"/>
    <mergeCell ref="T14:T15"/>
    <mergeCell ref="U14:U15"/>
    <mergeCell ref="V14:V15"/>
    <mergeCell ref="W14:W15"/>
    <mergeCell ref="X14:X15"/>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AC19:AC20"/>
    <mergeCell ref="N19:N20"/>
    <mergeCell ref="O19:O20"/>
    <mergeCell ref="P19:P20"/>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B21:AB22"/>
    <mergeCell ref="AC21:AC22"/>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B21:B22"/>
    <mergeCell ref="C21:C22"/>
    <mergeCell ref="D21:D22"/>
    <mergeCell ref="E21:E22"/>
    <mergeCell ref="AA23:AA24"/>
    <mergeCell ref="AB23:AB24"/>
    <mergeCell ref="AC23:AC24"/>
    <mergeCell ref="AD23:AD24"/>
    <mergeCell ref="N21:N22"/>
    <mergeCell ref="O21:O22"/>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M28:M29"/>
    <mergeCell ref="N28:N29"/>
    <mergeCell ref="O28:O29"/>
    <mergeCell ref="P28:P29"/>
    <mergeCell ref="Q28:Q29"/>
    <mergeCell ref="R28:R29"/>
    <mergeCell ref="G28:G29"/>
    <mergeCell ref="H28:H29"/>
    <mergeCell ref="I28:I29"/>
    <mergeCell ref="J28:J29"/>
    <mergeCell ref="K28:K29"/>
    <mergeCell ref="L28:L29"/>
    <mergeCell ref="K23:K24"/>
    <mergeCell ref="L23:L24"/>
    <mergeCell ref="M23:M24"/>
    <mergeCell ref="N23:N24"/>
    <mergeCell ref="Y28:Y29"/>
    <mergeCell ref="Z28:Z29"/>
    <mergeCell ref="AA28:AA29"/>
    <mergeCell ref="AB28:AB29"/>
    <mergeCell ref="AC28:AC29"/>
    <mergeCell ref="AD28:AD29"/>
    <mergeCell ref="S28:S29"/>
    <mergeCell ref="T28:T29"/>
    <mergeCell ref="U28:U29"/>
    <mergeCell ref="V28:V29"/>
    <mergeCell ref="W28:W29"/>
    <mergeCell ref="X28:X29"/>
    <mergeCell ref="J30:J31"/>
    <mergeCell ref="K30:K31"/>
    <mergeCell ref="L30:L31"/>
    <mergeCell ref="M30:M31"/>
    <mergeCell ref="B30:B31"/>
    <mergeCell ref="C30:C31"/>
    <mergeCell ref="D30:D31"/>
    <mergeCell ref="E30:E31"/>
    <mergeCell ref="F30:F31"/>
    <mergeCell ref="G30:G31"/>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M32:M33"/>
    <mergeCell ref="N32:N33"/>
    <mergeCell ref="O32:O33"/>
    <mergeCell ref="P32:P33"/>
    <mergeCell ref="Q32:Q33"/>
    <mergeCell ref="R32:R33"/>
    <mergeCell ref="G32:G33"/>
    <mergeCell ref="H32:H33"/>
    <mergeCell ref="I32:I33"/>
    <mergeCell ref="J32:J33"/>
    <mergeCell ref="K32:K33"/>
    <mergeCell ref="L32:L33"/>
    <mergeCell ref="Y32:Y33"/>
    <mergeCell ref="Z32:Z33"/>
    <mergeCell ref="AA32:AA33"/>
    <mergeCell ref="AB32:AB33"/>
    <mergeCell ref="AC32:AC33"/>
    <mergeCell ref="AD32:AD33"/>
    <mergeCell ref="S32:S33"/>
    <mergeCell ref="T32:T33"/>
    <mergeCell ref="U32:U33"/>
    <mergeCell ref="V32:V33"/>
    <mergeCell ref="W32:W33"/>
    <mergeCell ref="X32:X33"/>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AC37:AC38"/>
    <mergeCell ref="N37:N38"/>
    <mergeCell ref="O37:O38"/>
    <mergeCell ref="P37:P38"/>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B39:AB40"/>
    <mergeCell ref="AC39:AC40"/>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B39:B40"/>
    <mergeCell ref="C39:C40"/>
    <mergeCell ref="D39:D40"/>
    <mergeCell ref="E39:E40"/>
    <mergeCell ref="AA41:AA42"/>
    <mergeCell ref="AB41:AB42"/>
    <mergeCell ref="AC41:AC42"/>
    <mergeCell ref="AD41:AD42"/>
    <mergeCell ref="N39:N40"/>
    <mergeCell ref="O39:O40"/>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M46:M47"/>
    <mergeCell ref="N46:N47"/>
    <mergeCell ref="O46:O47"/>
    <mergeCell ref="P46:P47"/>
    <mergeCell ref="Q46:Q47"/>
    <mergeCell ref="R46:R47"/>
    <mergeCell ref="G46:G47"/>
    <mergeCell ref="H46:H47"/>
    <mergeCell ref="I46:I47"/>
    <mergeCell ref="J46:J47"/>
    <mergeCell ref="K46:K47"/>
    <mergeCell ref="L46:L47"/>
    <mergeCell ref="K41:K42"/>
    <mergeCell ref="L41:L42"/>
    <mergeCell ref="M41:M42"/>
    <mergeCell ref="N41:N42"/>
    <mergeCell ref="Y46:Y47"/>
    <mergeCell ref="Z46:Z47"/>
    <mergeCell ref="AA46:AA47"/>
    <mergeCell ref="AB46:AB47"/>
    <mergeCell ref="AC46:AC47"/>
    <mergeCell ref="AD46:AD47"/>
    <mergeCell ref="S46:S47"/>
    <mergeCell ref="T46:T47"/>
    <mergeCell ref="U46:U47"/>
    <mergeCell ref="V46:V47"/>
    <mergeCell ref="W46:W47"/>
    <mergeCell ref="X46:X47"/>
    <mergeCell ref="J48:J49"/>
    <mergeCell ref="K48:K49"/>
    <mergeCell ref="L48:L49"/>
    <mergeCell ref="M48:M49"/>
    <mergeCell ref="B48:B49"/>
    <mergeCell ref="C48:C49"/>
    <mergeCell ref="D48:D49"/>
    <mergeCell ref="E48:E49"/>
    <mergeCell ref="F48:F49"/>
    <mergeCell ref="G48:G49"/>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M50:M51"/>
    <mergeCell ref="N50:N51"/>
    <mergeCell ref="O50:O51"/>
    <mergeCell ref="P50:P51"/>
    <mergeCell ref="Q50:Q51"/>
    <mergeCell ref="R50:R51"/>
    <mergeCell ref="G50:G51"/>
    <mergeCell ref="H50:H51"/>
    <mergeCell ref="I50:I51"/>
    <mergeCell ref="J50:J51"/>
    <mergeCell ref="K50:K51"/>
    <mergeCell ref="L50:L51"/>
    <mergeCell ref="Y50:Y51"/>
    <mergeCell ref="Z50:Z51"/>
    <mergeCell ref="AA50:AA51"/>
    <mergeCell ref="AB50:AB51"/>
    <mergeCell ref="AC50:AC51"/>
    <mergeCell ref="AD50:AD51"/>
    <mergeCell ref="S50:S51"/>
    <mergeCell ref="T50:T51"/>
    <mergeCell ref="U50:U51"/>
    <mergeCell ref="V50:V51"/>
    <mergeCell ref="W50:W51"/>
    <mergeCell ref="X50:X51"/>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AC55:AC56"/>
    <mergeCell ref="N55:N56"/>
    <mergeCell ref="O55:O56"/>
    <mergeCell ref="P55:P56"/>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B57:AB58"/>
    <mergeCell ref="AC57:AC58"/>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B57:B58"/>
    <mergeCell ref="C57:C58"/>
    <mergeCell ref="D57:D58"/>
    <mergeCell ref="E57:E58"/>
    <mergeCell ref="AA59:AA60"/>
    <mergeCell ref="AB59:AB60"/>
    <mergeCell ref="AC59:AC60"/>
    <mergeCell ref="AD59:AD60"/>
    <mergeCell ref="N57:N58"/>
    <mergeCell ref="O57:O58"/>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M64:M65"/>
    <mergeCell ref="N64:N65"/>
    <mergeCell ref="O64:O65"/>
    <mergeCell ref="P64:P65"/>
    <mergeCell ref="Q64:Q65"/>
    <mergeCell ref="R64:R65"/>
    <mergeCell ref="G64:G65"/>
    <mergeCell ref="H64:H65"/>
    <mergeCell ref="I64:I65"/>
    <mergeCell ref="J64:J65"/>
    <mergeCell ref="K64:K65"/>
    <mergeCell ref="L64:L65"/>
    <mergeCell ref="K59:K60"/>
    <mergeCell ref="L59:L60"/>
    <mergeCell ref="M59:M60"/>
    <mergeCell ref="N59:N60"/>
    <mergeCell ref="Y64:Y65"/>
    <mergeCell ref="Z64:Z65"/>
    <mergeCell ref="AA64:AA65"/>
    <mergeCell ref="AB64:AB65"/>
    <mergeCell ref="AC64:AC65"/>
    <mergeCell ref="AD64:AD65"/>
    <mergeCell ref="S64:S65"/>
    <mergeCell ref="T64:T65"/>
    <mergeCell ref="U64:U65"/>
    <mergeCell ref="V64:V65"/>
    <mergeCell ref="W64:W65"/>
    <mergeCell ref="X64:X65"/>
    <mergeCell ref="J66:J67"/>
    <mergeCell ref="K66:K67"/>
    <mergeCell ref="L66:L67"/>
    <mergeCell ref="M66:M67"/>
    <mergeCell ref="B66:B67"/>
    <mergeCell ref="C66:C67"/>
    <mergeCell ref="D66:D67"/>
    <mergeCell ref="E66:E67"/>
    <mergeCell ref="F66:F67"/>
    <mergeCell ref="G66:G67"/>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M68:M69"/>
    <mergeCell ref="N68:N69"/>
    <mergeCell ref="O68:O69"/>
    <mergeCell ref="P68:P69"/>
    <mergeCell ref="Q68:Q69"/>
    <mergeCell ref="R68:R69"/>
    <mergeCell ref="G68:G69"/>
    <mergeCell ref="H68:H69"/>
    <mergeCell ref="I68:I69"/>
    <mergeCell ref="J68:J69"/>
    <mergeCell ref="K68:K69"/>
    <mergeCell ref="L68:L69"/>
    <mergeCell ref="Y68:Y69"/>
    <mergeCell ref="Z68:Z69"/>
    <mergeCell ref="AA68:AA69"/>
    <mergeCell ref="AB68:AB69"/>
    <mergeCell ref="AC68:AC69"/>
    <mergeCell ref="AD68:AD69"/>
    <mergeCell ref="S68:S69"/>
    <mergeCell ref="T68:T69"/>
    <mergeCell ref="U68:U69"/>
    <mergeCell ref="V68:V69"/>
    <mergeCell ref="W68:W69"/>
    <mergeCell ref="X68:X69"/>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AC73:AC74"/>
    <mergeCell ref="N73:N74"/>
    <mergeCell ref="O73:O74"/>
    <mergeCell ref="P73:P74"/>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B75:AB76"/>
    <mergeCell ref="AC75:AC76"/>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B75:B76"/>
    <mergeCell ref="C75:C76"/>
    <mergeCell ref="D75:D76"/>
    <mergeCell ref="E75:E76"/>
    <mergeCell ref="AA77:AA78"/>
    <mergeCell ref="AB77:AB78"/>
    <mergeCell ref="AC77:AC78"/>
    <mergeCell ref="AD77:AD78"/>
    <mergeCell ref="N75:N76"/>
    <mergeCell ref="O75:O76"/>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M82:M83"/>
    <mergeCell ref="N82:N83"/>
    <mergeCell ref="O82:O83"/>
    <mergeCell ref="P82:P83"/>
    <mergeCell ref="Q82:Q83"/>
    <mergeCell ref="R82:R83"/>
    <mergeCell ref="G82:G83"/>
    <mergeCell ref="H82:H83"/>
    <mergeCell ref="I82:I83"/>
    <mergeCell ref="J82:J83"/>
    <mergeCell ref="K82:K83"/>
    <mergeCell ref="L82:L83"/>
    <mergeCell ref="K77:K78"/>
    <mergeCell ref="L77:L78"/>
    <mergeCell ref="M77:M78"/>
    <mergeCell ref="N77:N78"/>
    <mergeCell ref="Y82:Y83"/>
    <mergeCell ref="Z82:Z83"/>
    <mergeCell ref="AA82:AA83"/>
    <mergeCell ref="AB82:AB83"/>
    <mergeCell ref="AC82:AC83"/>
    <mergeCell ref="AD82:AD83"/>
    <mergeCell ref="S82:S83"/>
    <mergeCell ref="T82:T83"/>
    <mergeCell ref="U82:U83"/>
    <mergeCell ref="V82:V83"/>
    <mergeCell ref="W82:W83"/>
    <mergeCell ref="X82:X83"/>
    <mergeCell ref="J84:J85"/>
    <mergeCell ref="K84:K85"/>
    <mergeCell ref="L84:L85"/>
    <mergeCell ref="M84:M85"/>
    <mergeCell ref="B84:B85"/>
    <mergeCell ref="C84:C85"/>
    <mergeCell ref="D84:D85"/>
    <mergeCell ref="E84:E85"/>
    <mergeCell ref="F84:F85"/>
    <mergeCell ref="G84:G85"/>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s>
  <phoneticPr fontId="17"/>
  <conditionalFormatting sqref="C9:AE9 C18:AE18 C72:AD72 C63:AD63 C54:AD54 C45:AD45 C36:AD36 C27:AD27 C82:D82 AE19 AE10 C81:AD81">
    <cfRule type="containsText" dxfId="352" priority="76" operator="containsText" text="日">
      <formula>NOT(ISERROR(SEARCH("日",C9)))</formula>
    </cfRule>
    <cfRule type="containsText" dxfId="351" priority="77" operator="containsText" text="土">
      <formula>NOT(ISERROR(SEARCH("土",C9)))</formula>
    </cfRule>
  </conditionalFormatting>
  <conditionalFormatting sqref="AE27:AE28 AE36:AE37 AE45:AE46 AE54:AE55 AE63:AE64 AE72:AE73 AE81:AE82">
    <cfRule type="containsText" dxfId="350" priority="74" operator="containsText" text="日">
      <formula>NOT(ISERROR(SEARCH("日",AE27)))</formula>
    </cfRule>
    <cfRule type="containsText" dxfId="349" priority="75" operator="containsText" text="土">
      <formula>NOT(ISERROR(SEARCH("土",AE27)))</formula>
    </cfRule>
  </conditionalFormatting>
  <conditionalFormatting sqref="Y3:Z4">
    <cfRule type="cellIs" dxfId="348" priority="71" operator="greaterThanOrEqual">
      <formula>0.285</formula>
    </cfRule>
    <cfRule type="cellIs" dxfId="347" priority="72" operator="greaterThanOrEqual">
      <formula>0.25</formula>
    </cfRule>
    <cfRule type="cellIs" dxfId="346" priority="73" operator="greaterThanOrEqual">
      <formula>0.214</formula>
    </cfRule>
  </conditionalFormatting>
  <conditionalFormatting sqref="E82:AD82">
    <cfRule type="containsText" dxfId="345" priority="69" operator="containsText" text="日">
      <formula>NOT(ISERROR(SEARCH("日",E82)))</formula>
    </cfRule>
    <cfRule type="containsText" dxfId="344" priority="70" operator="containsText" text="土">
      <formula>NOT(ISERROR(SEARCH("土",E82)))</formula>
    </cfRule>
  </conditionalFormatting>
  <conditionalFormatting sqref="C73:D73">
    <cfRule type="containsText" dxfId="343" priority="67" operator="containsText" text="日">
      <formula>NOT(ISERROR(SEARCH("日",C73)))</formula>
    </cfRule>
    <cfRule type="containsText" dxfId="342" priority="68" operator="containsText" text="土">
      <formula>NOT(ISERROR(SEARCH("土",C73)))</formula>
    </cfRule>
  </conditionalFormatting>
  <conditionalFormatting sqref="E73:AD73">
    <cfRule type="containsText" dxfId="341" priority="65" operator="containsText" text="日">
      <formula>NOT(ISERROR(SEARCH("日",E73)))</formula>
    </cfRule>
    <cfRule type="containsText" dxfId="340" priority="66" operator="containsText" text="土">
      <formula>NOT(ISERROR(SEARCH("土",E73)))</formula>
    </cfRule>
  </conditionalFormatting>
  <conditionalFormatting sqref="C64:D64">
    <cfRule type="containsText" dxfId="339" priority="63" operator="containsText" text="日">
      <formula>NOT(ISERROR(SEARCH("日",C64)))</formula>
    </cfRule>
    <cfRule type="containsText" dxfId="338" priority="64" operator="containsText" text="土">
      <formula>NOT(ISERROR(SEARCH("土",C64)))</formula>
    </cfRule>
  </conditionalFormatting>
  <conditionalFormatting sqref="E64:AD64">
    <cfRule type="containsText" dxfId="337" priority="61" operator="containsText" text="日">
      <formula>NOT(ISERROR(SEARCH("日",E64)))</formula>
    </cfRule>
    <cfRule type="containsText" dxfId="336" priority="62" operator="containsText" text="土">
      <formula>NOT(ISERROR(SEARCH("土",E64)))</formula>
    </cfRule>
  </conditionalFormatting>
  <conditionalFormatting sqref="C55:D55">
    <cfRule type="containsText" dxfId="335" priority="59" operator="containsText" text="日">
      <formula>NOT(ISERROR(SEARCH("日",C55)))</formula>
    </cfRule>
    <cfRule type="containsText" dxfId="334" priority="60" operator="containsText" text="土">
      <formula>NOT(ISERROR(SEARCH("土",C55)))</formula>
    </cfRule>
  </conditionalFormatting>
  <conditionalFormatting sqref="E55:AD55">
    <cfRule type="containsText" dxfId="333" priority="57" operator="containsText" text="日">
      <formula>NOT(ISERROR(SEARCH("日",E55)))</formula>
    </cfRule>
    <cfRule type="containsText" dxfId="332" priority="58" operator="containsText" text="土">
      <formula>NOT(ISERROR(SEARCH("土",E55)))</formula>
    </cfRule>
  </conditionalFormatting>
  <conditionalFormatting sqref="C46:D46">
    <cfRule type="containsText" dxfId="331" priority="55" operator="containsText" text="日">
      <formula>NOT(ISERROR(SEARCH("日",C46)))</formula>
    </cfRule>
    <cfRule type="containsText" dxfId="330" priority="56" operator="containsText" text="土">
      <formula>NOT(ISERROR(SEARCH("土",C46)))</formula>
    </cfRule>
  </conditionalFormatting>
  <conditionalFormatting sqref="E46:AD46">
    <cfRule type="containsText" dxfId="329" priority="53" operator="containsText" text="日">
      <formula>NOT(ISERROR(SEARCH("日",E46)))</formula>
    </cfRule>
    <cfRule type="containsText" dxfId="328" priority="54" operator="containsText" text="土">
      <formula>NOT(ISERROR(SEARCH("土",E46)))</formula>
    </cfRule>
  </conditionalFormatting>
  <conditionalFormatting sqref="C37:D37">
    <cfRule type="containsText" dxfId="327" priority="51" operator="containsText" text="日">
      <formula>NOT(ISERROR(SEARCH("日",C37)))</formula>
    </cfRule>
    <cfRule type="containsText" dxfId="326" priority="52" operator="containsText" text="土">
      <formula>NOT(ISERROR(SEARCH("土",C37)))</formula>
    </cfRule>
  </conditionalFormatting>
  <conditionalFormatting sqref="E37:AD37">
    <cfRule type="containsText" dxfId="325" priority="49" operator="containsText" text="日">
      <formula>NOT(ISERROR(SEARCH("日",E37)))</formula>
    </cfRule>
    <cfRule type="containsText" dxfId="324" priority="50" operator="containsText" text="土">
      <formula>NOT(ISERROR(SEARCH("土",E37)))</formula>
    </cfRule>
  </conditionalFormatting>
  <conditionalFormatting sqref="C28:D28">
    <cfRule type="containsText" dxfId="323" priority="47" operator="containsText" text="日">
      <formula>NOT(ISERROR(SEARCH("日",C28)))</formula>
    </cfRule>
    <cfRule type="containsText" dxfId="322" priority="48" operator="containsText" text="土">
      <formula>NOT(ISERROR(SEARCH("土",C28)))</formula>
    </cfRule>
  </conditionalFormatting>
  <conditionalFormatting sqref="E28:AD28">
    <cfRule type="containsText" dxfId="321" priority="45" operator="containsText" text="日">
      <formula>NOT(ISERROR(SEARCH("日",E28)))</formula>
    </cfRule>
    <cfRule type="containsText" dxfId="320" priority="46" operator="containsText" text="土">
      <formula>NOT(ISERROR(SEARCH("土",E28)))</formula>
    </cfRule>
  </conditionalFormatting>
  <conditionalFormatting sqref="C19:D19">
    <cfRule type="containsText" dxfId="319" priority="43" operator="containsText" text="日">
      <formula>NOT(ISERROR(SEARCH("日",C19)))</formula>
    </cfRule>
    <cfRule type="containsText" dxfId="318" priority="44" operator="containsText" text="土">
      <formula>NOT(ISERROR(SEARCH("土",C19)))</formula>
    </cfRule>
  </conditionalFormatting>
  <conditionalFormatting sqref="E19:AD19">
    <cfRule type="containsText" dxfId="317" priority="41" operator="containsText" text="日">
      <formula>NOT(ISERROR(SEARCH("日",E19)))</formula>
    </cfRule>
    <cfRule type="containsText" dxfId="316" priority="42" operator="containsText" text="土">
      <formula>NOT(ISERROR(SEARCH("土",E19)))</formula>
    </cfRule>
  </conditionalFormatting>
  <conditionalFormatting sqref="C10:AD10">
    <cfRule type="containsText" dxfId="315" priority="39" operator="containsText" text="日">
      <formula>NOT(ISERROR(SEARCH("日",C10)))</formula>
    </cfRule>
    <cfRule type="containsText" dxfId="314" priority="40" operator="containsText" text="土">
      <formula>NOT(ISERROR(SEARCH("土",C10)))</formula>
    </cfRule>
  </conditionalFormatting>
  <conditionalFormatting sqref="E10:AD10">
    <cfRule type="containsText" dxfId="313" priority="37" operator="containsText" text="日">
      <formula>NOT(ISERROR(SEARCH("日",E10)))</formula>
    </cfRule>
    <cfRule type="containsText" dxfId="312" priority="38" operator="containsText" text="土">
      <formula>NOT(ISERROR(SEARCH("土",E10)))</formula>
    </cfRule>
  </conditionalFormatting>
  <conditionalFormatting sqref="C1:AD1 C4:AD1048576 C2:T2 W2:AD2 C3:F3 Q3:AD3">
    <cfRule type="cellIs" dxfId="311" priority="35" operator="equal">
      <formula>"雨"</formula>
    </cfRule>
    <cfRule type="cellIs" dxfId="310" priority="36" operator="equal">
      <formula>"休"</formula>
    </cfRule>
  </conditionalFormatting>
  <conditionalFormatting sqref="C19:AD19">
    <cfRule type="containsText" dxfId="309" priority="33" operator="containsText" text="日">
      <formula>NOT(ISERROR(SEARCH("日",C19)))</formula>
    </cfRule>
    <cfRule type="containsText" dxfId="308" priority="34" operator="containsText" text="土">
      <formula>NOT(ISERROR(SEARCH("土",C19)))</formula>
    </cfRule>
  </conditionalFormatting>
  <conditionalFormatting sqref="E19:AD19">
    <cfRule type="containsText" dxfId="307" priority="31" operator="containsText" text="日">
      <formula>NOT(ISERROR(SEARCH("日",E19)))</formula>
    </cfRule>
    <cfRule type="containsText" dxfId="306" priority="32" operator="containsText" text="土">
      <formula>NOT(ISERROR(SEARCH("土",E19)))</formula>
    </cfRule>
  </conditionalFormatting>
  <conditionalFormatting sqref="C28:AD28">
    <cfRule type="containsText" dxfId="305" priority="29" operator="containsText" text="日">
      <formula>NOT(ISERROR(SEARCH("日",C28)))</formula>
    </cfRule>
    <cfRule type="containsText" dxfId="304" priority="30" operator="containsText" text="土">
      <formula>NOT(ISERROR(SEARCH("土",C28)))</formula>
    </cfRule>
  </conditionalFormatting>
  <conditionalFormatting sqref="E28:AD28">
    <cfRule type="containsText" dxfId="303" priority="27" operator="containsText" text="日">
      <formula>NOT(ISERROR(SEARCH("日",E28)))</formula>
    </cfRule>
    <cfRule type="containsText" dxfId="302" priority="28" operator="containsText" text="土">
      <formula>NOT(ISERROR(SEARCH("土",E28)))</formula>
    </cfRule>
  </conditionalFormatting>
  <conditionalFormatting sqref="C37:AD37">
    <cfRule type="containsText" dxfId="301" priority="25" operator="containsText" text="日">
      <formula>NOT(ISERROR(SEARCH("日",C37)))</formula>
    </cfRule>
    <cfRule type="containsText" dxfId="300" priority="26" operator="containsText" text="土">
      <formula>NOT(ISERROR(SEARCH("土",C37)))</formula>
    </cfRule>
  </conditionalFormatting>
  <conditionalFormatting sqref="E37:AD37">
    <cfRule type="containsText" dxfId="299" priority="23" operator="containsText" text="日">
      <formula>NOT(ISERROR(SEARCH("日",E37)))</formula>
    </cfRule>
    <cfRule type="containsText" dxfId="298" priority="24" operator="containsText" text="土">
      <formula>NOT(ISERROR(SEARCH("土",E37)))</formula>
    </cfRule>
  </conditionalFormatting>
  <conditionalFormatting sqref="C46:AD46">
    <cfRule type="containsText" dxfId="297" priority="21" operator="containsText" text="日">
      <formula>NOT(ISERROR(SEARCH("日",C46)))</formula>
    </cfRule>
    <cfRule type="containsText" dxfId="296" priority="22" operator="containsText" text="土">
      <formula>NOT(ISERROR(SEARCH("土",C46)))</formula>
    </cfRule>
  </conditionalFormatting>
  <conditionalFormatting sqref="E46:AD46">
    <cfRule type="containsText" dxfId="295" priority="19" operator="containsText" text="日">
      <formula>NOT(ISERROR(SEARCH("日",E46)))</formula>
    </cfRule>
    <cfRule type="containsText" dxfId="294" priority="20" operator="containsText" text="土">
      <formula>NOT(ISERROR(SEARCH("土",E46)))</formula>
    </cfRule>
  </conditionalFormatting>
  <conditionalFormatting sqref="C55:AD55">
    <cfRule type="containsText" dxfId="293" priority="17" operator="containsText" text="日">
      <formula>NOT(ISERROR(SEARCH("日",C55)))</formula>
    </cfRule>
    <cfRule type="containsText" dxfId="292" priority="18" operator="containsText" text="土">
      <formula>NOT(ISERROR(SEARCH("土",C55)))</formula>
    </cfRule>
  </conditionalFormatting>
  <conditionalFormatting sqref="E55:AD55">
    <cfRule type="containsText" dxfId="291" priority="15" operator="containsText" text="日">
      <formula>NOT(ISERROR(SEARCH("日",E55)))</formula>
    </cfRule>
    <cfRule type="containsText" dxfId="290" priority="16" operator="containsText" text="土">
      <formula>NOT(ISERROR(SEARCH("土",E55)))</formula>
    </cfRule>
  </conditionalFormatting>
  <conditionalFormatting sqref="C64:AD64">
    <cfRule type="containsText" dxfId="289" priority="13" operator="containsText" text="日">
      <formula>NOT(ISERROR(SEARCH("日",C64)))</formula>
    </cfRule>
    <cfRule type="containsText" dxfId="288" priority="14" operator="containsText" text="土">
      <formula>NOT(ISERROR(SEARCH("土",C64)))</formula>
    </cfRule>
  </conditionalFormatting>
  <conditionalFormatting sqref="E64:AD64">
    <cfRule type="containsText" dxfId="287" priority="11" operator="containsText" text="日">
      <formula>NOT(ISERROR(SEARCH("日",E64)))</formula>
    </cfRule>
    <cfRule type="containsText" dxfId="286" priority="12" operator="containsText" text="土">
      <formula>NOT(ISERROR(SEARCH("土",E64)))</formula>
    </cfRule>
  </conditionalFormatting>
  <conditionalFormatting sqref="C73:AD73">
    <cfRule type="containsText" dxfId="285" priority="9" operator="containsText" text="日">
      <formula>NOT(ISERROR(SEARCH("日",C73)))</formula>
    </cfRule>
    <cfRule type="containsText" dxfId="284" priority="10" operator="containsText" text="土">
      <formula>NOT(ISERROR(SEARCH("土",C73)))</formula>
    </cfRule>
  </conditionalFormatting>
  <conditionalFormatting sqref="E73:AD73">
    <cfRule type="containsText" dxfId="283" priority="7" operator="containsText" text="日">
      <formula>NOT(ISERROR(SEARCH("日",E73)))</formula>
    </cfRule>
    <cfRule type="containsText" dxfId="282" priority="8" operator="containsText" text="土">
      <formula>NOT(ISERROR(SEARCH("土",E73)))</formula>
    </cfRule>
  </conditionalFormatting>
  <conditionalFormatting sqref="C82:AD82">
    <cfRule type="containsText" dxfId="281" priority="5" operator="containsText" text="日">
      <formula>NOT(ISERROR(SEARCH("日",C82)))</formula>
    </cfRule>
    <cfRule type="containsText" dxfId="280" priority="6" operator="containsText" text="土">
      <formula>NOT(ISERROR(SEARCH("土",C82)))</formula>
    </cfRule>
  </conditionalFormatting>
  <conditionalFormatting sqref="E82:AD82">
    <cfRule type="containsText" dxfId="279" priority="3" operator="containsText" text="日">
      <formula>NOT(ISERROR(SEARCH("日",E82)))</formula>
    </cfRule>
    <cfRule type="containsText" dxfId="278" priority="4" operator="containsText" text="土">
      <formula>NOT(ISERROR(SEARCH("土",E82)))</formula>
    </cfRule>
  </conditionalFormatting>
  <conditionalFormatting sqref="U2:V2">
    <cfRule type="cellIs" dxfId="277" priority="1" operator="equal">
      <formula>"雨"</formula>
    </cfRule>
    <cfRule type="cellIs" dxfId="276" priority="2" operator="equal">
      <formula>"休"</formula>
    </cfRule>
  </conditionalFormatting>
  <dataValidations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zoomScale="80" zoomScaleNormal="100" zoomScaleSheetLayoutView="80" workbookViewId="0">
      <selection activeCell="D3" sqref="D3:E3"/>
    </sheetView>
  </sheetViews>
  <sheetFormatPr defaultColWidth="9" defaultRowHeight="13.5"/>
  <cols>
    <col min="1" max="1" width="14.125" style="396" bestFit="1" customWidth="1"/>
    <col min="2" max="2" width="41.625" style="396" customWidth="1"/>
    <col min="3" max="3" width="9" style="396"/>
    <col min="4" max="4" width="12.25" style="396" customWidth="1"/>
    <col min="5" max="5" width="7.625" style="396" customWidth="1"/>
    <col min="6" max="16384" width="9" style="396"/>
  </cols>
  <sheetData>
    <row r="1" spans="1:7">
      <c r="A1" s="1892" t="s">
        <v>644</v>
      </c>
      <c r="B1" s="1893"/>
    </row>
    <row r="2" spans="1:7" ht="34.5" customHeight="1">
      <c r="A2" s="1894" t="s">
        <v>645</v>
      </c>
      <c r="B2" s="1894"/>
      <c r="C2" s="1894"/>
      <c r="D2" s="1894"/>
      <c r="E2" s="1894"/>
      <c r="F2" s="1894"/>
    </row>
    <row r="3" spans="1:7" ht="27" customHeight="1">
      <c r="B3" s="459"/>
      <c r="D3" s="1897">
        <v>37778</v>
      </c>
      <c r="E3" s="1897"/>
      <c r="F3" s="436"/>
      <c r="G3" s="436"/>
    </row>
    <row r="4" spans="1:7" ht="13.5" customHeight="1">
      <c r="A4" s="1895" t="s">
        <v>646</v>
      </c>
      <c r="B4" s="1893"/>
    </row>
    <row r="5" spans="1:7" ht="13.5" customHeight="1">
      <c r="A5" s="1890" t="s">
        <v>647</v>
      </c>
      <c r="B5" s="1891"/>
      <c r="C5" s="1896" t="str">
        <f>入力シート!C25</f>
        <v>福岡市博多区東公園７－７</v>
      </c>
      <c r="D5" s="1896"/>
      <c r="E5" s="1896"/>
    </row>
    <row r="6" spans="1:7" ht="27" customHeight="1">
      <c r="A6" s="1890" t="s">
        <v>648</v>
      </c>
      <c r="B6" s="1891"/>
      <c r="C6" s="1896" t="str">
        <f>入力シート!C26</f>
        <v>(株）福岡企画技調</v>
      </c>
      <c r="D6" s="1896"/>
      <c r="E6" s="456"/>
    </row>
    <row r="7" spans="1:7" ht="27" customHeight="1">
      <c r="A7" s="1890" t="s">
        <v>904</v>
      </c>
      <c r="B7" s="1891"/>
      <c r="C7" s="1896" t="str">
        <f>入力シート!C27</f>
        <v>代表取締役　企画太郎</v>
      </c>
      <c r="D7" s="1896"/>
      <c r="E7" s="460" t="s">
        <v>905</v>
      </c>
    </row>
    <row r="8" spans="1:7" ht="14.25">
      <c r="A8" s="1908" t="s">
        <v>907</v>
      </c>
      <c r="B8" s="1909"/>
    </row>
    <row r="9" spans="1:7">
      <c r="A9" s="461" t="s">
        <v>649</v>
      </c>
      <c r="B9" s="1881" t="str">
        <f>"令和"&amp;入力シート!C3&amp;"年度　　第　"&amp;入力シート!C4&amp;"　号　　"</f>
        <v>令和7年度　　第　12345-001　号　　</v>
      </c>
      <c r="C9" s="1881"/>
      <c r="D9" s="1881"/>
      <c r="E9" s="1881"/>
    </row>
    <row r="10" spans="1:7">
      <c r="A10" s="461" t="s">
        <v>286</v>
      </c>
      <c r="B10" s="1889" t="str">
        <f>入力シート!C10</f>
        <v>県道博多天神線排水性舗装工事（第２工区）</v>
      </c>
      <c r="C10" s="1889"/>
      <c r="D10" s="1889"/>
      <c r="E10" s="1889"/>
    </row>
    <row r="11" spans="1:7">
      <c r="A11" s="1885" t="s">
        <v>650</v>
      </c>
      <c r="B11" s="1886" t="str">
        <f>入力シート!C11&amp; " 　　"&amp;入力シート!C12</f>
        <v>主要地方道博多天神線 　　福岡市博多区東公園地内</v>
      </c>
      <c r="C11" s="1886"/>
      <c r="D11" s="1886"/>
      <c r="E11" s="1886"/>
    </row>
    <row r="12" spans="1:7">
      <c r="A12" s="1885"/>
      <c r="B12" s="1886"/>
      <c r="C12" s="1886"/>
      <c r="D12" s="1886"/>
      <c r="E12" s="1886"/>
    </row>
    <row r="13" spans="1:7">
      <c r="A13" s="461" t="s">
        <v>651</v>
      </c>
      <c r="B13" s="1887">
        <f>入力シート!C24</f>
        <v>4000000</v>
      </c>
      <c r="C13" s="1887"/>
      <c r="D13" s="1887"/>
      <c r="E13" s="1887"/>
    </row>
    <row r="14" spans="1:7">
      <c r="A14" s="461" t="s">
        <v>652</v>
      </c>
      <c r="B14" s="1889" t="str">
        <f>入力シート!C20</f>
        <v>福岡三郎</v>
      </c>
      <c r="C14" s="1889"/>
      <c r="D14" s="1889"/>
      <c r="E14" s="1889"/>
    </row>
    <row r="15" spans="1:7">
      <c r="A15" s="461" t="s">
        <v>653</v>
      </c>
      <c r="B15" s="1889" t="str">
        <f>入力シート!C16</f>
        <v>福岡次郎</v>
      </c>
      <c r="C15" s="1889"/>
      <c r="D15" s="1889"/>
      <c r="E15" s="1889"/>
    </row>
    <row r="16" spans="1:7" ht="14.25">
      <c r="A16" s="397"/>
    </row>
    <row r="17" spans="1:5" ht="38.25" customHeight="1">
      <c r="A17" s="1898" t="s">
        <v>654</v>
      </c>
      <c r="B17" s="1898"/>
      <c r="C17" s="1898"/>
      <c r="D17" s="1898"/>
      <c r="E17" s="1898"/>
    </row>
    <row r="18" spans="1:5">
      <c r="A18" s="398"/>
    </row>
    <row r="19" spans="1:5" ht="13.5" customHeight="1">
      <c r="A19" s="1895" t="s">
        <v>908</v>
      </c>
      <c r="B19" s="1893"/>
    </row>
    <row r="20" spans="1:5" ht="14.25">
      <c r="A20" s="463" t="s">
        <v>655</v>
      </c>
      <c r="B20" s="1888"/>
      <c r="C20" s="1888"/>
      <c r="D20" s="1888"/>
      <c r="E20" s="1888"/>
    </row>
    <row r="21" spans="1:5" ht="14.25">
      <c r="A21" s="463" t="s">
        <v>649</v>
      </c>
      <c r="B21" s="1888"/>
      <c r="C21" s="1888"/>
      <c r="D21" s="1888"/>
      <c r="E21" s="1888"/>
    </row>
    <row r="22" spans="1:5" ht="14.25">
      <c r="A22" s="463" t="s">
        <v>286</v>
      </c>
      <c r="B22" s="1888"/>
      <c r="C22" s="1888"/>
      <c r="D22" s="1888"/>
      <c r="E22" s="1888"/>
    </row>
    <row r="23" spans="1:5" ht="14.25">
      <c r="A23" s="463" t="s">
        <v>650</v>
      </c>
      <c r="B23" s="1888"/>
      <c r="C23" s="1888"/>
      <c r="D23" s="1888"/>
      <c r="E23" s="1888"/>
    </row>
    <row r="24" spans="1:5" ht="27.75" customHeight="1">
      <c r="A24" s="463" t="s">
        <v>656</v>
      </c>
      <c r="B24" s="1920" t="s">
        <v>992</v>
      </c>
      <c r="C24" s="1920"/>
      <c r="D24" s="1920"/>
      <c r="E24" s="1920"/>
    </row>
    <row r="25" spans="1:5" ht="14.25">
      <c r="A25" s="463" t="s">
        <v>651</v>
      </c>
      <c r="B25" s="1888"/>
      <c r="C25" s="1888"/>
      <c r="D25" s="1888"/>
      <c r="E25" s="1888"/>
    </row>
    <row r="26" spans="1:5" s="457" customFormat="1" ht="14.25">
      <c r="A26" s="467" t="s">
        <v>909</v>
      </c>
      <c r="B26" s="1888"/>
      <c r="C26" s="1888"/>
      <c r="D26" s="1888"/>
      <c r="E26" s="1888"/>
    </row>
    <row r="27" spans="1:5" s="457" customFormat="1" ht="14.25">
      <c r="A27" s="467" t="s">
        <v>910</v>
      </c>
      <c r="B27" s="1888"/>
      <c r="C27" s="1888"/>
      <c r="D27" s="1888"/>
      <c r="E27" s="1888"/>
    </row>
    <row r="28" spans="1:5" s="457" customFormat="1" ht="14.25">
      <c r="A28" s="464"/>
      <c r="B28" s="465"/>
      <c r="C28" s="465"/>
      <c r="D28" s="465"/>
      <c r="E28" s="465"/>
    </row>
    <row r="29" spans="1:5">
      <c r="A29" s="1895" t="s">
        <v>657</v>
      </c>
      <c r="B29" s="1893"/>
    </row>
    <row r="30" spans="1:5" ht="247.7" customHeight="1">
      <c r="A30" s="1911"/>
      <c r="B30" s="1912"/>
      <c r="C30" s="1912"/>
      <c r="D30" s="1912"/>
      <c r="E30" s="1913"/>
    </row>
    <row r="31" spans="1:5" ht="13.5" customHeight="1">
      <c r="A31" s="1914"/>
      <c r="B31" s="1915"/>
      <c r="C31" s="1915"/>
      <c r="D31" s="1915"/>
      <c r="E31" s="1916"/>
    </row>
    <row r="32" spans="1:5" ht="22.5" customHeight="1">
      <c r="A32" s="1917"/>
      <c r="B32" s="1918"/>
      <c r="C32" s="1918"/>
      <c r="D32" s="1918"/>
      <c r="E32" s="1919"/>
    </row>
    <row r="33" spans="1:5" s="457" customFormat="1" ht="22.5" customHeight="1">
      <c r="A33" s="1910" t="s">
        <v>658</v>
      </c>
      <c r="B33" s="1910"/>
      <c r="C33" s="1910"/>
      <c r="D33" s="1910"/>
      <c r="E33" s="1910"/>
    </row>
    <row r="34" spans="1:5">
      <c r="A34" s="1907" t="s">
        <v>659</v>
      </c>
      <c r="B34" s="1907"/>
      <c r="C34" s="1907"/>
      <c r="D34" s="1907"/>
      <c r="E34" s="1907"/>
    </row>
    <row r="35" spans="1:5">
      <c r="A35" s="398"/>
    </row>
    <row r="36" spans="1:5">
      <c r="A36" s="1921" t="s">
        <v>660</v>
      </c>
      <c r="B36" s="1893"/>
    </row>
    <row r="37" spans="1:5">
      <c r="A37" s="398"/>
    </row>
    <row r="38" spans="1:5" ht="25.5" customHeight="1">
      <c r="A38" s="1898" t="s">
        <v>661</v>
      </c>
      <c r="B38" s="1898"/>
      <c r="C38" s="1898"/>
      <c r="D38" s="1898"/>
      <c r="E38" s="1898"/>
    </row>
    <row r="39" spans="1:5">
      <c r="A39" s="400"/>
    </row>
    <row r="40" spans="1:5" ht="13.5" customHeight="1">
      <c r="A40" s="1898" t="s">
        <v>662</v>
      </c>
      <c r="B40" s="1898"/>
      <c r="C40" s="1898"/>
      <c r="D40" s="1898"/>
      <c r="E40" s="1898"/>
    </row>
    <row r="41" spans="1:5">
      <c r="A41" s="398"/>
    </row>
    <row r="42" spans="1:5" ht="26.25" customHeight="1">
      <c r="A42" s="1905" t="s">
        <v>663</v>
      </c>
      <c r="B42" s="1905"/>
      <c r="C42" s="1905"/>
      <c r="D42" s="1905"/>
      <c r="E42" s="1905"/>
    </row>
    <row r="43" spans="1:5">
      <c r="A43" s="400"/>
    </row>
    <row r="44" spans="1:5">
      <c r="A44" s="1892" t="s">
        <v>664</v>
      </c>
      <c r="B44" s="1893"/>
    </row>
    <row r="45" spans="1:5" s="457" customFormat="1">
      <c r="A45" s="458"/>
    </row>
    <row r="46" spans="1:5" s="457" customFormat="1">
      <c r="A46" s="458"/>
      <c r="B46" s="1906"/>
      <c r="C46" s="1906"/>
      <c r="D46" s="1906"/>
    </row>
    <row r="47" spans="1:5" s="457" customFormat="1">
      <c r="A47" s="458"/>
      <c r="B47" s="1906"/>
      <c r="C47" s="1906"/>
      <c r="D47" s="1906"/>
    </row>
    <row r="48" spans="1:5" s="457" customFormat="1">
      <c r="A48" s="458"/>
      <c r="B48" s="1906"/>
      <c r="C48" s="1906"/>
      <c r="D48" s="1906"/>
    </row>
    <row r="49" spans="1:4" s="457" customFormat="1">
      <c r="A49" s="458"/>
      <c r="B49" s="1906"/>
      <c r="C49" s="1906"/>
      <c r="D49" s="1906"/>
    </row>
    <row r="50" spans="1:4" s="457" customFormat="1">
      <c r="A50" s="458"/>
      <c r="B50" s="1906"/>
      <c r="C50" s="1906"/>
      <c r="D50" s="1906"/>
    </row>
    <row r="51" spans="1:4" s="457" customFormat="1">
      <c r="A51" s="458"/>
      <c r="B51" s="1906"/>
      <c r="C51" s="1906"/>
      <c r="D51" s="1906"/>
    </row>
    <row r="52" spans="1:4" s="457" customFormat="1">
      <c r="A52" s="458"/>
      <c r="B52" s="1906"/>
      <c r="C52" s="1906"/>
      <c r="D52" s="1906"/>
    </row>
    <row r="53" spans="1:4" s="457" customFormat="1">
      <c r="A53" s="458"/>
      <c r="B53" s="1906"/>
      <c r="C53" s="1906"/>
      <c r="D53" s="1906"/>
    </row>
    <row r="54" spans="1:4" s="457" customFormat="1">
      <c r="A54" s="458"/>
      <c r="B54" s="1906"/>
      <c r="C54" s="1906"/>
      <c r="D54" s="1906"/>
    </row>
    <row r="55" spans="1:4" s="457" customFormat="1">
      <c r="A55" s="458"/>
    </row>
    <row r="56" spans="1:4" s="457" customFormat="1">
      <c r="A56" s="458"/>
    </row>
    <row r="57" spans="1:4" s="457" customFormat="1">
      <c r="A57" s="458"/>
    </row>
    <row r="58" spans="1:4" s="457" customFormat="1">
      <c r="A58" s="458"/>
    </row>
    <row r="59" spans="1:4" s="457" customFormat="1">
      <c r="A59" s="458"/>
    </row>
    <row r="60" spans="1:4" s="457" customFormat="1">
      <c r="A60" s="458"/>
    </row>
    <row r="61" spans="1:4" s="457" customFormat="1">
      <c r="A61" s="458"/>
    </row>
    <row r="62" spans="1:4" s="457" customFormat="1">
      <c r="A62" s="458"/>
    </row>
    <row r="63" spans="1:4" s="457" customFormat="1">
      <c r="A63" s="458"/>
    </row>
    <row r="64" spans="1:4" s="457" customFormat="1">
      <c r="A64" s="458"/>
    </row>
    <row r="65" spans="1:1" s="457" customFormat="1">
      <c r="A65" s="458"/>
    </row>
    <row r="66" spans="1:1" s="457" customFormat="1">
      <c r="A66" s="458"/>
    </row>
    <row r="67" spans="1:1" s="457" customFormat="1">
      <c r="A67" s="458"/>
    </row>
    <row r="68" spans="1:1" s="457" customFormat="1">
      <c r="A68" s="458"/>
    </row>
    <row r="69" spans="1:1" s="457" customFormat="1">
      <c r="A69" s="458"/>
    </row>
    <row r="70" spans="1:1" s="457" customFormat="1">
      <c r="A70" s="458"/>
    </row>
    <row r="71" spans="1:1" s="457" customFormat="1">
      <c r="A71" s="458"/>
    </row>
    <row r="72" spans="1:1" s="457" customFormat="1">
      <c r="A72" s="458"/>
    </row>
    <row r="73" spans="1:1" s="457" customFormat="1">
      <c r="A73" s="458"/>
    </row>
    <row r="74" spans="1:1" s="457" customFormat="1">
      <c r="A74" s="458"/>
    </row>
    <row r="75" spans="1:1" s="457" customFormat="1">
      <c r="A75" s="458"/>
    </row>
    <row r="76" spans="1:1" s="457" customFormat="1">
      <c r="A76" s="458"/>
    </row>
    <row r="77" spans="1:1" s="457" customFormat="1">
      <c r="A77" s="458"/>
    </row>
    <row r="78" spans="1:1" s="457" customFormat="1">
      <c r="A78" s="458"/>
    </row>
    <row r="79" spans="1:1" s="457" customFormat="1">
      <c r="A79" s="458"/>
    </row>
    <row r="80" spans="1:1" s="457" customFormat="1">
      <c r="A80" s="458"/>
    </row>
    <row r="81" spans="1:5" s="457" customFormat="1">
      <c r="A81" s="458"/>
    </row>
    <row r="82" spans="1:5" s="457" customFormat="1">
      <c r="A82" s="458"/>
    </row>
    <row r="83" spans="1:5" s="457" customFormat="1">
      <c r="A83" s="458"/>
    </row>
    <row r="84" spans="1:5" s="457" customFormat="1">
      <c r="A84" s="458"/>
    </row>
    <row r="85" spans="1:5" s="457" customFormat="1">
      <c r="A85" s="458"/>
    </row>
    <row r="86" spans="1:5" s="457" customFormat="1">
      <c r="A86" s="458"/>
    </row>
    <row r="87" spans="1:5" s="457" customFormat="1">
      <c r="A87" s="458"/>
    </row>
    <row r="88" spans="1:5" s="457" customFormat="1">
      <c r="A88" s="458"/>
    </row>
    <row r="89" spans="1:5" s="457" customFormat="1">
      <c r="A89" s="458"/>
    </row>
    <row r="90" spans="1:5" s="457" customFormat="1">
      <c r="A90" s="458"/>
    </row>
    <row r="91" spans="1:5">
      <c r="A91" s="401"/>
    </row>
    <row r="92" spans="1:5">
      <c r="A92" s="1892" t="s">
        <v>665</v>
      </c>
      <c r="B92" s="1893"/>
    </row>
    <row r="93" spans="1:5" ht="34.5" customHeight="1">
      <c r="A93" s="1894" t="s">
        <v>666</v>
      </c>
      <c r="B93" s="1894"/>
      <c r="C93" s="1894"/>
      <c r="D93" s="1894"/>
      <c r="E93" s="1894"/>
    </row>
    <row r="94" spans="1:5" ht="14.25">
      <c r="A94" s="397"/>
    </row>
    <row r="95" spans="1:5" ht="27" customHeight="1">
      <c r="A95" s="1899" t="s">
        <v>993</v>
      </c>
      <c r="B95" s="1900"/>
    </row>
    <row r="96" spans="1:5" ht="14.25">
      <c r="A96" s="397"/>
    </row>
    <row r="97" spans="1:5" ht="14.25">
      <c r="A97" s="397"/>
    </row>
    <row r="98" spans="1:5" ht="13.5" customHeight="1">
      <c r="A98" s="1895" t="s">
        <v>1903</v>
      </c>
      <c r="B98" s="1893"/>
    </row>
    <row r="99" spans="1:5" ht="14.25">
      <c r="A99" s="397"/>
    </row>
    <row r="100" spans="1:5" ht="14.25">
      <c r="A100" s="397"/>
    </row>
    <row r="101" spans="1:5" ht="27" customHeight="1">
      <c r="A101" s="1902" t="str">
        <f>"福岡県"&amp;入力シート!C5&amp;"長"</f>
        <v>福岡県○○県土整備事務所長</v>
      </c>
      <c r="B101" s="1902"/>
      <c r="C101" s="1902"/>
      <c r="D101" s="1902"/>
      <c r="E101" s="1902"/>
    </row>
    <row r="102" spans="1:5" ht="13.5" customHeight="1">
      <c r="A102" s="1895" t="s">
        <v>667</v>
      </c>
      <c r="B102" s="1893"/>
    </row>
    <row r="103" spans="1:5" ht="14.25">
      <c r="A103" s="1908" t="s">
        <v>907</v>
      </c>
      <c r="B103" s="1909"/>
    </row>
    <row r="104" spans="1:5">
      <c r="A104" s="462" t="s">
        <v>649</v>
      </c>
      <c r="B104" s="1881" t="str">
        <f>B9</f>
        <v>令和7年度　　第　12345-001　号　　</v>
      </c>
      <c r="C104" s="1881"/>
      <c r="D104" s="1881"/>
      <c r="E104" s="1881"/>
    </row>
    <row r="105" spans="1:5">
      <c r="A105" s="462" t="s">
        <v>286</v>
      </c>
      <c r="B105" s="1881" t="str">
        <f>B10</f>
        <v>県道博多天神線排水性舗装工事（第２工区）</v>
      </c>
      <c r="C105" s="1881"/>
      <c r="D105" s="1881"/>
      <c r="E105" s="1881"/>
    </row>
    <row r="106" spans="1:5">
      <c r="A106" s="1885" t="s">
        <v>650</v>
      </c>
      <c r="B106" s="1886" t="str">
        <f>B11</f>
        <v>主要地方道博多天神線 　　福岡市博多区東公園地内</v>
      </c>
      <c r="C106" s="1886"/>
      <c r="D106" s="1886"/>
      <c r="E106" s="1886"/>
    </row>
    <row r="107" spans="1:5">
      <c r="A107" s="1885"/>
      <c r="B107" s="1886"/>
      <c r="C107" s="1886"/>
      <c r="D107" s="1886"/>
      <c r="E107" s="1886"/>
    </row>
    <row r="108" spans="1:5">
      <c r="A108" s="462" t="s">
        <v>651</v>
      </c>
      <c r="B108" s="1887">
        <f>B13</f>
        <v>4000000</v>
      </c>
      <c r="C108" s="1887"/>
      <c r="D108" s="1887"/>
      <c r="E108" s="1887"/>
    </row>
    <row r="109" spans="1:5">
      <c r="A109" s="462" t="s">
        <v>652</v>
      </c>
      <c r="B109" s="1887" t="str">
        <f t="shared" ref="B109:B110" si="0">B14</f>
        <v>福岡三郎</v>
      </c>
      <c r="C109" s="1887"/>
      <c r="D109" s="1887"/>
      <c r="E109" s="1887"/>
    </row>
    <row r="110" spans="1:5">
      <c r="A110" s="462" t="s">
        <v>653</v>
      </c>
      <c r="B110" s="1887" t="str">
        <f t="shared" si="0"/>
        <v>福岡次郎</v>
      </c>
      <c r="C110" s="1887"/>
      <c r="D110" s="1887"/>
      <c r="E110" s="1887"/>
    </row>
    <row r="111" spans="1:5" ht="14.25">
      <c r="A111" s="397"/>
    </row>
    <row r="112" spans="1:5" ht="14.25">
      <c r="A112" s="397"/>
    </row>
    <row r="113" spans="1:5" ht="25.5" customHeight="1">
      <c r="A113" s="1904" t="s">
        <v>668</v>
      </c>
      <c r="B113" s="1904"/>
      <c r="C113" s="1904"/>
      <c r="D113" s="1904"/>
      <c r="E113" s="1904"/>
    </row>
    <row r="114" spans="1:5" ht="38.25" customHeight="1">
      <c r="A114" s="1905" t="s">
        <v>911</v>
      </c>
      <c r="B114" s="1905"/>
      <c r="C114" s="1905"/>
      <c r="D114" s="1905"/>
      <c r="E114" s="1905"/>
    </row>
    <row r="115" spans="1:5">
      <c r="A115" s="398"/>
    </row>
    <row r="116" spans="1:5">
      <c r="A116" s="398"/>
    </row>
    <row r="117" spans="1:5" ht="13.5" customHeight="1">
      <c r="A117" s="1882" t="s">
        <v>10</v>
      </c>
      <c r="B117" s="1882"/>
      <c r="C117" s="1882"/>
      <c r="D117" s="1882"/>
      <c r="E117" s="1882"/>
    </row>
    <row r="118" spans="1:5">
      <c r="A118" s="398"/>
    </row>
    <row r="119" spans="1:5" ht="13.5" customHeight="1">
      <c r="A119" s="1895" t="s">
        <v>908</v>
      </c>
      <c r="B119" s="1893"/>
    </row>
    <row r="120" spans="1:5" ht="14.25">
      <c r="A120" s="463" t="s">
        <v>655</v>
      </c>
      <c r="B120" s="1901">
        <f>B20</f>
        <v>0</v>
      </c>
      <c r="C120" s="1901"/>
      <c r="D120" s="1901"/>
      <c r="E120" s="1901"/>
    </row>
    <row r="121" spans="1:5" ht="14.25">
      <c r="A121" s="463" t="s">
        <v>649</v>
      </c>
      <c r="B121" s="1901">
        <f t="shared" ref="B121:B127" si="1">B21</f>
        <v>0</v>
      </c>
      <c r="C121" s="1901"/>
      <c r="D121" s="1901"/>
      <c r="E121" s="1901"/>
    </row>
    <row r="122" spans="1:5" ht="14.25">
      <c r="A122" s="463" t="s">
        <v>286</v>
      </c>
      <c r="B122" s="1901">
        <f t="shared" si="1"/>
        <v>0</v>
      </c>
      <c r="C122" s="1901"/>
      <c r="D122" s="1901"/>
      <c r="E122" s="1901"/>
    </row>
    <row r="123" spans="1:5" ht="14.25">
      <c r="A123" s="463" t="s">
        <v>650</v>
      </c>
      <c r="B123" s="1901">
        <f t="shared" si="1"/>
        <v>0</v>
      </c>
      <c r="C123" s="1901"/>
      <c r="D123" s="1901"/>
      <c r="E123" s="1901"/>
    </row>
    <row r="124" spans="1:5" ht="13.5" customHeight="1">
      <c r="A124" s="463" t="s">
        <v>656</v>
      </c>
      <c r="B124" s="1901" t="str">
        <f>B24</f>
        <v>　　年　　月　　日　～　 　　年　　月　　日</v>
      </c>
      <c r="C124" s="1901"/>
      <c r="D124" s="1901"/>
      <c r="E124" s="1901"/>
    </row>
    <row r="125" spans="1:5" ht="14.25">
      <c r="A125" s="463" t="s">
        <v>651</v>
      </c>
      <c r="B125" s="1901">
        <f t="shared" si="1"/>
        <v>0</v>
      </c>
      <c r="C125" s="1901"/>
      <c r="D125" s="1901"/>
      <c r="E125" s="1901"/>
    </row>
    <row r="126" spans="1:5" s="457" customFormat="1" ht="14.25">
      <c r="A126" s="467" t="s">
        <v>909</v>
      </c>
      <c r="B126" s="1901">
        <f t="shared" si="1"/>
        <v>0</v>
      </c>
      <c r="C126" s="1901"/>
      <c r="D126" s="1901"/>
      <c r="E126" s="1901"/>
    </row>
    <row r="127" spans="1:5" s="457" customFormat="1" ht="14.25">
      <c r="A127" s="467" t="s">
        <v>910</v>
      </c>
      <c r="B127" s="1901">
        <f t="shared" si="1"/>
        <v>0</v>
      </c>
      <c r="C127" s="1901"/>
      <c r="D127" s="1901"/>
      <c r="E127" s="1901"/>
    </row>
    <row r="128" spans="1:5" s="457" customFormat="1" ht="14.25">
      <c r="A128" s="464"/>
      <c r="B128" s="466"/>
      <c r="C128" s="466"/>
      <c r="D128" s="466"/>
      <c r="E128" s="466"/>
    </row>
    <row r="129" spans="1:5" s="457" customFormat="1" ht="14.25">
      <c r="A129" s="464"/>
      <c r="B129" s="466"/>
      <c r="C129" s="466"/>
      <c r="D129" s="466"/>
      <c r="E129" s="466"/>
    </row>
    <row r="130" spans="1:5" s="457" customFormat="1" ht="14.25">
      <c r="A130" s="464"/>
      <c r="B130" s="466"/>
      <c r="C130" s="466"/>
      <c r="D130" s="466"/>
      <c r="E130" s="466"/>
    </row>
    <row r="131" spans="1:5" s="457" customFormat="1" ht="14.25">
      <c r="A131" s="464"/>
      <c r="B131" s="466"/>
      <c r="C131" s="466"/>
      <c r="D131" s="466"/>
      <c r="E131" s="466"/>
    </row>
    <row r="132" spans="1:5" s="457" customFormat="1" ht="14.25">
      <c r="A132" s="464"/>
      <c r="B132" s="466"/>
      <c r="C132" s="466"/>
      <c r="D132" s="466"/>
      <c r="E132" s="466"/>
    </row>
    <row r="133" spans="1:5" s="457" customFormat="1" ht="14.25">
      <c r="A133" s="464"/>
      <c r="B133" s="466"/>
      <c r="C133" s="466"/>
      <c r="D133" s="466"/>
      <c r="E133" s="466"/>
    </row>
    <row r="134" spans="1:5" s="457" customFormat="1" ht="14.25">
      <c r="A134" s="464"/>
      <c r="B134" s="466"/>
      <c r="C134" s="466"/>
      <c r="D134" s="466"/>
      <c r="E134" s="466"/>
    </row>
    <row r="135" spans="1:5" s="457" customFormat="1" ht="14.25">
      <c r="A135" s="464"/>
      <c r="B135" s="466"/>
      <c r="C135" s="466"/>
      <c r="D135" s="466"/>
      <c r="E135" s="466"/>
    </row>
    <row r="136" spans="1:5" s="457" customFormat="1" ht="14.25">
      <c r="A136" s="464"/>
      <c r="B136" s="466"/>
      <c r="C136" s="466"/>
      <c r="D136" s="466"/>
      <c r="E136" s="466"/>
    </row>
    <row r="137" spans="1:5" s="457" customFormat="1" ht="14.25">
      <c r="A137" s="464"/>
      <c r="B137" s="466"/>
      <c r="C137" s="466"/>
      <c r="D137" s="466"/>
      <c r="E137" s="466"/>
    </row>
    <row r="138" spans="1:5" s="457" customFormat="1" ht="14.25">
      <c r="A138" s="464"/>
      <c r="B138" s="466"/>
      <c r="C138" s="466"/>
      <c r="D138" s="466"/>
      <c r="E138" s="466"/>
    </row>
    <row r="139" spans="1:5" s="457" customFormat="1" ht="14.25">
      <c r="A139" s="464"/>
      <c r="B139" s="466"/>
      <c r="C139" s="466"/>
      <c r="D139" s="466"/>
      <c r="E139" s="466"/>
    </row>
    <row r="140" spans="1:5" s="457" customFormat="1" ht="14.25">
      <c r="A140" s="464"/>
      <c r="B140" s="466"/>
      <c r="C140" s="466"/>
      <c r="D140" s="466"/>
      <c r="E140" s="466"/>
    </row>
    <row r="141" spans="1:5" s="457" customFormat="1" ht="14.25">
      <c r="A141" s="464"/>
      <c r="B141" s="466"/>
      <c r="C141" s="466"/>
      <c r="D141" s="466"/>
      <c r="E141" s="466"/>
    </row>
    <row r="142" spans="1:5">
      <c r="A142" s="399"/>
    </row>
    <row r="144" spans="1:5">
      <c r="A144" s="1892" t="s">
        <v>669</v>
      </c>
      <c r="B144" s="1893"/>
    </row>
    <row r="145" spans="1:5" ht="34.5" customHeight="1">
      <c r="A145" s="1903" t="s">
        <v>670</v>
      </c>
      <c r="B145" s="1903"/>
      <c r="C145" s="1903"/>
      <c r="D145" s="1903"/>
      <c r="E145" s="1903"/>
    </row>
    <row r="146" spans="1:5" ht="14.25">
      <c r="A146" s="397"/>
    </row>
    <row r="147" spans="1:5" ht="27" customHeight="1">
      <c r="A147" s="1899" t="s">
        <v>993</v>
      </c>
      <c r="B147" s="1900"/>
    </row>
    <row r="148" spans="1:5" ht="14.25">
      <c r="A148" s="397"/>
    </row>
    <row r="149" spans="1:5" ht="14.25">
      <c r="A149" s="397"/>
    </row>
    <row r="150" spans="1:5" ht="13.5" customHeight="1">
      <c r="A150" s="1895" t="s">
        <v>1903</v>
      </c>
      <c r="B150" s="1893"/>
    </row>
    <row r="151" spans="1:5" ht="14.25">
      <c r="A151" s="397"/>
    </row>
    <row r="152" spans="1:5" ht="14.25">
      <c r="A152" s="397"/>
    </row>
    <row r="153" spans="1:5" ht="27" customHeight="1">
      <c r="A153" s="1902" t="str">
        <f>"福岡県"&amp;入力シート!C5&amp;"長"</f>
        <v>福岡県○○県土整備事務所長</v>
      </c>
      <c r="B153" s="1902"/>
      <c r="C153" s="1902"/>
      <c r="D153" s="1902"/>
      <c r="E153" s="1902"/>
    </row>
    <row r="154" spans="1:5" ht="13.5" customHeight="1">
      <c r="A154" s="1895" t="s">
        <v>667</v>
      </c>
      <c r="B154" s="1893"/>
    </row>
    <row r="155" spans="1:5" ht="14.25">
      <c r="A155" s="397"/>
    </row>
    <row r="156" spans="1:5" ht="14.25">
      <c r="A156" s="397"/>
    </row>
    <row r="157" spans="1:5">
      <c r="A157" s="462" t="s">
        <v>649</v>
      </c>
      <c r="B157" s="1881" t="str">
        <f>B9</f>
        <v>令和7年度　　第　12345-001　号　　</v>
      </c>
      <c r="C157" s="1881"/>
      <c r="D157" s="1881"/>
      <c r="E157" s="1881"/>
    </row>
    <row r="158" spans="1:5">
      <c r="A158" s="462" t="s">
        <v>286</v>
      </c>
      <c r="B158" s="1881" t="str">
        <f>B10</f>
        <v>県道博多天神線排水性舗装工事（第２工区）</v>
      </c>
      <c r="C158" s="1881"/>
      <c r="D158" s="1881"/>
      <c r="E158" s="1881"/>
    </row>
    <row r="159" spans="1:5">
      <c r="A159" s="1885" t="s">
        <v>650</v>
      </c>
      <c r="B159" s="1886" t="str">
        <f>B11</f>
        <v>主要地方道博多天神線 　　福岡市博多区東公園地内</v>
      </c>
      <c r="C159" s="1886"/>
      <c r="D159" s="1886"/>
      <c r="E159" s="1886"/>
    </row>
    <row r="160" spans="1:5">
      <c r="A160" s="1885"/>
      <c r="B160" s="1886"/>
      <c r="C160" s="1886"/>
      <c r="D160" s="1886"/>
      <c r="E160" s="1886"/>
    </row>
    <row r="161" spans="1:5">
      <c r="A161" s="462" t="s">
        <v>651</v>
      </c>
      <c r="B161" s="1887">
        <f>B13</f>
        <v>4000000</v>
      </c>
      <c r="C161" s="1887"/>
      <c r="D161" s="1887"/>
      <c r="E161" s="1887"/>
    </row>
    <row r="162" spans="1:5">
      <c r="A162" s="462" t="s">
        <v>652</v>
      </c>
      <c r="B162" s="1887" t="str">
        <f t="shared" ref="B162:B163" si="2">B14</f>
        <v>福岡三郎</v>
      </c>
      <c r="C162" s="1887"/>
      <c r="D162" s="1887"/>
      <c r="E162" s="1887"/>
    </row>
    <row r="163" spans="1:5">
      <c r="A163" s="462" t="s">
        <v>653</v>
      </c>
      <c r="B163" s="1887" t="str">
        <f t="shared" si="2"/>
        <v>福岡次郎</v>
      </c>
      <c r="C163" s="1887"/>
      <c r="D163" s="1887"/>
      <c r="E163" s="1887"/>
    </row>
    <row r="164" spans="1:5" ht="14.25">
      <c r="A164" s="397"/>
    </row>
    <row r="165" spans="1:5" ht="14.25">
      <c r="A165" s="397"/>
    </row>
    <row r="166" spans="1:5" ht="40.5" customHeight="1">
      <c r="A166" s="1884" t="s">
        <v>671</v>
      </c>
      <c r="B166" s="1884"/>
      <c r="C166" s="1884"/>
      <c r="D166" s="1884"/>
      <c r="E166" s="1884"/>
    </row>
    <row r="167" spans="1:5" ht="27" customHeight="1">
      <c r="A167" s="1883" t="s">
        <v>672</v>
      </c>
      <c r="B167" s="1883"/>
      <c r="C167" s="1883"/>
      <c r="D167" s="1883"/>
      <c r="E167" s="1883"/>
    </row>
    <row r="168" spans="1:5" ht="14.25">
      <c r="A168" s="397"/>
    </row>
    <row r="169" spans="1:5" ht="14.25">
      <c r="A169" s="397"/>
    </row>
    <row r="170" spans="1:5" ht="13.5" customHeight="1">
      <c r="A170" s="1882" t="s">
        <v>10</v>
      </c>
      <c r="B170" s="1882"/>
      <c r="C170" s="1882"/>
      <c r="D170" s="1882"/>
      <c r="E170" s="1882"/>
    </row>
    <row r="171" spans="1:5">
      <c r="A171" s="398"/>
    </row>
    <row r="172" spans="1:5">
      <c r="A172" s="398"/>
    </row>
    <row r="173" spans="1:5" ht="14.25">
      <c r="A173" s="402"/>
    </row>
    <row r="174" spans="1:5">
      <c r="A174" s="398"/>
    </row>
    <row r="175" spans="1:5" ht="14.25">
      <c r="A175" s="397"/>
    </row>
    <row r="176" spans="1:5">
      <c r="A176" s="399"/>
    </row>
    <row r="177" spans="1:1">
      <c r="A177" s="399"/>
    </row>
  </sheetData>
  <mergeCells count="80">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B22:E22"/>
    <mergeCell ref="B23:E23"/>
    <mergeCell ref="B10:E10"/>
    <mergeCell ref="B11:E12"/>
    <mergeCell ref="B13:E13"/>
    <mergeCell ref="B14:E14"/>
    <mergeCell ref="B15:E15"/>
    <mergeCell ref="B157:E157"/>
    <mergeCell ref="A170:E170"/>
    <mergeCell ref="A167:E167"/>
    <mergeCell ref="A166:E166"/>
    <mergeCell ref="A159:A160"/>
    <mergeCell ref="B159:E160"/>
    <mergeCell ref="B161:E161"/>
    <mergeCell ref="B162:E162"/>
    <mergeCell ref="B163:E163"/>
    <mergeCell ref="B158:E158"/>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zoomScale="130" zoomScaleNormal="100" zoomScaleSheetLayoutView="130" workbookViewId="0">
      <selection activeCell="H30" sqref="H30:H31"/>
    </sheetView>
  </sheetViews>
  <sheetFormatPr defaultRowHeight="13.5"/>
  <cols>
    <col min="1" max="1" width="2.125" style="1300" customWidth="1"/>
    <col min="2" max="2" width="9.625" style="1298" customWidth="1"/>
    <col min="3" max="30" width="3.75" style="1298" customWidth="1"/>
    <col min="31" max="31" width="2" style="1298" customWidth="1"/>
    <col min="32" max="32" width="11.125" style="1300" customWidth="1"/>
    <col min="33" max="33" width="6.5" style="1298" bestFit="1" customWidth="1"/>
    <col min="34" max="16384" width="9" style="1300"/>
  </cols>
  <sheetData>
    <row r="1" spans="1:35" ht="18.75">
      <c r="A1" s="1297" t="s">
        <v>2049</v>
      </c>
      <c r="B1" s="1297"/>
      <c r="M1" s="1299"/>
      <c r="AG1" s="1301" t="s">
        <v>2050</v>
      </c>
    </row>
    <row r="2" spans="1:35" ht="13.5" customHeight="1">
      <c r="Q2" s="1300"/>
      <c r="S2" s="1302"/>
      <c r="T2" s="1303"/>
      <c r="U2" s="3554" t="s">
        <v>837</v>
      </c>
      <c r="V2" s="3555"/>
      <c r="W2" s="3554" t="s">
        <v>838</v>
      </c>
      <c r="X2" s="3555"/>
      <c r="Y2" s="3535" t="s">
        <v>839</v>
      </c>
      <c r="Z2" s="3556"/>
      <c r="AB2" s="3534" t="s">
        <v>2040</v>
      </c>
      <c r="AC2" s="3535"/>
      <c r="AD2" s="3535"/>
      <c r="AE2" s="3535"/>
      <c r="AF2" s="3535"/>
      <c r="AG2" s="1304" t="s">
        <v>2041</v>
      </c>
    </row>
    <row r="3" spans="1:35" ht="13.5" customHeight="1">
      <c r="B3" s="3536" t="s">
        <v>840</v>
      </c>
      <c r="C3" s="3536"/>
      <c r="D3" s="3536"/>
      <c r="E3" s="3536"/>
      <c r="F3" s="1298" t="s">
        <v>2051</v>
      </c>
      <c r="G3" s="3557" t="str">
        <f>入力シート!C10</f>
        <v>県道博多天神線排水性舗装工事（第２工区）</v>
      </c>
      <c r="H3" s="3557"/>
      <c r="I3" s="3557"/>
      <c r="J3" s="3557"/>
      <c r="K3" s="3557"/>
      <c r="L3" s="3557"/>
      <c r="M3" s="3557"/>
      <c r="N3" s="3557"/>
      <c r="O3" s="3557"/>
      <c r="P3" s="3557"/>
      <c r="R3" s="1300"/>
      <c r="S3" s="3537" t="s">
        <v>841</v>
      </c>
      <c r="T3" s="3538"/>
      <c r="U3" s="3539">
        <f>+AG10+AG19+AG28+AG37+AG46+AG55+AG64+AG73+AG82+AG99+AG108+AG117+AG126+AG135+AG144+AG153+AG162+AG171</f>
        <v>504</v>
      </c>
      <c r="V3" s="3540"/>
      <c r="W3" s="3541">
        <f>+AG11+AG20+AG29+AG38+AG47+AG56+AG65+AG74+AG83+AG100+AG109+AG118+AG127+AG136+AG145+AG154+AG163+AG172</f>
        <v>0</v>
      </c>
      <c r="X3" s="3538"/>
      <c r="Y3" s="3542">
        <f>+W3/U3</f>
        <v>0</v>
      </c>
      <c r="Z3" s="3543"/>
      <c r="AB3" s="3544" t="s">
        <v>2043</v>
      </c>
      <c r="AC3" s="3545"/>
      <c r="AD3" s="3545"/>
      <c r="AE3" s="3545"/>
      <c r="AF3" s="3545"/>
      <c r="AG3" s="1305">
        <f>+AI3-W4</f>
        <v>144</v>
      </c>
      <c r="AI3" s="1306">
        <f>ROUNDUP(+U4*0.285,0)</f>
        <v>144</v>
      </c>
    </row>
    <row r="4" spans="1:35" ht="13.5" customHeight="1">
      <c r="B4" s="3536" t="s">
        <v>842</v>
      </c>
      <c r="C4" s="3536"/>
      <c r="D4" s="3536"/>
      <c r="E4" s="3536"/>
      <c r="F4" s="1298" t="s">
        <v>2051</v>
      </c>
      <c r="G4" s="3546">
        <f>入力シート!C14</f>
        <v>45840</v>
      </c>
      <c r="H4" s="3546"/>
      <c r="I4" s="3546"/>
      <c r="J4" s="3546"/>
      <c r="K4" s="3546"/>
      <c r="R4" s="1300"/>
      <c r="S4" s="3547" t="s">
        <v>843</v>
      </c>
      <c r="T4" s="3548"/>
      <c r="U4" s="3549">
        <f>+U3</f>
        <v>504</v>
      </c>
      <c r="V4" s="3550"/>
      <c r="W4" s="3551">
        <f>+AG13+AG22+AG31+AG40+AG49+AG58+AG67+AG76+AG85+AG102+AG111+AG120+AG129+AG138+AG147+AG156+AG165+AG174</f>
        <v>0</v>
      </c>
      <c r="X4" s="3548"/>
      <c r="Y4" s="3552">
        <f>+W4/U4</f>
        <v>0</v>
      </c>
      <c r="Z4" s="3553"/>
      <c r="AB4" s="1307"/>
      <c r="AC4" s="1307"/>
      <c r="AD4" s="1307"/>
      <c r="AE4" s="1307"/>
      <c r="AF4" s="1307"/>
      <c r="AG4" s="1308"/>
      <c r="AI4" s="1306">
        <f>ROUNDUP(+U4*0.25,0)</f>
        <v>126</v>
      </c>
    </row>
    <row r="5" spans="1:35" ht="13.5" customHeight="1">
      <c r="B5" s="3530" t="s">
        <v>844</v>
      </c>
      <c r="C5" s="3530"/>
      <c r="D5" s="3530"/>
      <c r="E5" s="3530"/>
      <c r="F5" s="1298" t="s">
        <v>2029</v>
      </c>
      <c r="G5" s="3531">
        <f>入力シート!C15</f>
        <v>45988</v>
      </c>
      <c r="H5" s="3531"/>
      <c r="I5" s="3531"/>
      <c r="J5" s="3531"/>
      <c r="K5" s="3531"/>
      <c r="L5" s="3532" t="s">
        <v>845</v>
      </c>
      <c r="M5" s="3532"/>
      <c r="N5" s="3532"/>
      <c r="O5" s="1298" t="s">
        <v>2051</v>
      </c>
      <c r="P5" s="3533">
        <f>+G5-G4+1</f>
        <v>149</v>
      </c>
      <c r="Q5" s="3533"/>
      <c r="R5" s="3533"/>
      <c r="AA5" s="1309"/>
      <c r="AB5" s="1310"/>
      <c r="AC5" s="1310"/>
      <c r="AD5" s="1310"/>
      <c r="AE5" s="1310"/>
      <c r="AF5" s="1310"/>
      <c r="AG5" s="1311"/>
      <c r="AI5" s="1306">
        <f>ROUNDUP(+U4*0.214,0)</f>
        <v>108</v>
      </c>
    </row>
    <row r="6" spans="1:35" ht="13.5" customHeight="1">
      <c r="C6" s="1300"/>
      <c r="D6" s="1300"/>
      <c r="E6" s="1300"/>
      <c r="F6" s="1300"/>
      <c r="W6" s="1312"/>
      <c r="X6" s="1312"/>
      <c r="Y6" s="1312"/>
      <c r="Z6" s="1312"/>
      <c r="AA6" s="1312"/>
      <c r="AB6" s="1312"/>
      <c r="AC6" s="1312"/>
      <c r="AD6" s="1312"/>
      <c r="AE6" s="1312"/>
    </row>
    <row r="7" spans="1:35" ht="13.5" customHeight="1"/>
    <row r="8" spans="1:35">
      <c r="B8" s="1314" t="s">
        <v>2046</v>
      </c>
      <c r="C8" s="1315">
        <f>+G4</f>
        <v>45840</v>
      </c>
      <c r="D8" s="1316">
        <f>+C8+1</f>
        <v>45841</v>
      </c>
      <c r="E8" s="1316">
        <f t="shared" ref="E8:AD8" si="0">+D8+1</f>
        <v>45842</v>
      </c>
      <c r="F8" s="1316">
        <f t="shared" si="0"/>
        <v>45843</v>
      </c>
      <c r="G8" s="1316">
        <f t="shared" si="0"/>
        <v>45844</v>
      </c>
      <c r="H8" s="1316">
        <f t="shared" si="0"/>
        <v>45845</v>
      </c>
      <c r="I8" s="1316">
        <f t="shared" si="0"/>
        <v>45846</v>
      </c>
      <c r="J8" s="1316">
        <f t="shared" si="0"/>
        <v>45847</v>
      </c>
      <c r="K8" s="1316">
        <f t="shared" si="0"/>
        <v>45848</v>
      </c>
      <c r="L8" s="1316">
        <f t="shared" si="0"/>
        <v>45849</v>
      </c>
      <c r="M8" s="1316">
        <f t="shared" si="0"/>
        <v>45850</v>
      </c>
      <c r="N8" s="1316">
        <f t="shared" si="0"/>
        <v>45851</v>
      </c>
      <c r="O8" s="1316">
        <f t="shared" si="0"/>
        <v>45852</v>
      </c>
      <c r="P8" s="1316">
        <f t="shared" si="0"/>
        <v>45853</v>
      </c>
      <c r="Q8" s="1316">
        <f t="shared" si="0"/>
        <v>45854</v>
      </c>
      <c r="R8" s="1316">
        <f t="shared" si="0"/>
        <v>45855</v>
      </c>
      <c r="S8" s="1316">
        <f t="shared" si="0"/>
        <v>45856</v>
      </c>
      <c r="T8" s="1316">
        <f t="shared" si="0"/>
        <v>45857</v>
      </c>
      <c r="U8" s="1316">
        <f t="shared" si="0"/>
        <v>45858</v>
      </c>
      <c r="V8" s="1316">
        <f t="shared" si="0"/>
        <v>45859</v>
      </c>
      <c r="W8" s="1316">
        <f>+V8+1</f>
        <v>45860</v>
      </c>
      <c r="X8" s="1316">
        <f t="shared" si="0"/>
        <v>45861</v>
      </c>
      <c r="Y8" s="1316">
        <f t="shared" si="0"/>
        <v>45862</v>
      </c>
      <c r="Z8" s="1316">
        <f t="shared" si="0"/>
        <v>45863</v>
      </c>
      <c r="AA8" s="1316">
        <f>+Z8+1</f>
        <v>45864</v>
      </c>
      <c r="AB8" s="1316">
        <f t="shared" si="0"/>
        <v>45865</v>
      </c>
      <c r="AC8" s="1316">
        <f>+AB8+1</f>
        <v>45866</v>
      </c>
      <c r="AD8" s="1317">
        <f t="shared" si="0"/>
        <v>45867</v>
      </c>
      <c r="AE8" s="1318"/>
      <c r="AF8" s="3521">
        <v>1</v>
      </c>
      <c r="AG8" s="3522"/>
    </row>
    <row r="9" spans="1:35">
      <c r="B9" s="1319" t="s">
        <v>846</v>
      </c>
      <c r="C9" s="1320" t="str">
        <f>TEXT(WEEKDAY(+C8),"aaa")</f>
        <v>水</v>
      </c>
      <c r="D9" s="1321" t="str">
        <f t="shared" ref="D9:AD9" si="1">TEXT(WEEKDAY(+D8),"aaa")</f>
        <v>木</v>
      </c>
      <c r="E9" s="1321" t="str">
        <f t="shared" si="1"/>
        <v>金</v>
      </c>
      <c r="F9" s="1321" t="str">
        <f t="shared" si="1"/>
        <v>土</v>
      </c>
      <c r="G9" s="1321" t="str">
        <f t="shared" si="1"/>
        <v>日</v>
      </c>
      <c r="H9" s="1321" t="str">
        <f t="shared" si="1"/>
        <v>月</v>
      </c>
      <c r="I9" s="1321" t="str">
        <f t="shared" si="1"/>
        <v>火</v>
      </c>
      <c r="J9" s="1321" t="str">
        <f t="shared" si="1"/>
        <v>水</v>
      </c>
      <c r="K9" s="1321" t="str">
        <f t="shared" si="1"/>
        <v>木</v>
      </c>
      <c r="L9" s="1321" t="str">
        <f t="shared" si="1"/>
        <v>金</v>
      </c>
      <c r="M9" s="1321" t="str">
        <f t="shared" si="1"/>
        <v>土</v>
      </c>
      <c r="N9" s="1321" t="str">
        <f t="shared" si="1"/>
        <v>日</v>
      </c>
      <c r="O9" s="1321" t="str">
        <f t="shared" si="1"/>
        <v>月</v>
      </c>
      <c r="P9" s="1321" t="str">
        <f t="shared" si="1"/>
        <v>火</v>
      </c>
      <c r="Q9" s="1321" t="str">
        <f t="shared" si="1"/>
        <v>水</v>
      </c>
      <c r="R9" s="1321" t="str">
        <f t="shared" si="1"/>
        <v>木</v>
      </c>
      <c r="S9" s="1321" t="str">
        <f t="shared" si="1"/>
        <v>金</v>
      </c>
      <c r="T9" s="1321" t="str">
        <f t="shared" si="1"/>
        <v>土</v>
      </c>
      <c r="U9" s="1321" t="str">
        <f t="shared" si="1"/>
        <v>日</v>
      </c>
      <c r="V9" s="1321" t="str">
        <f t="shared" si="1"/>
        <v>月</v>
      </c>
      <c r="W9" s="1321" t="str">
        <f t="shared" si="1"/>
        <v>火</v>
      </c>
      <c r="X9" s="1321" t="str">
        <f t="shared" si="1"/>
        <v>水</v>
      </c>
      <c r="Y9" s="1321" t="str">
        <f t="shared" si="1"/>
        <v>木</v>
      </c>
      <c r="Z9" s="1321" t="str">
        <f t="shared" si="1"/>
        <v>金</v>
      </c>
      <c r="AA9" s="1321" t="str">
        <f t="shared" si="1"/>
        <v>土</v>
      </c>
      <c r="AB9" s="1321" t="str">
        <f t="shared" si="1"/>
        <v>日</v>
      </c>
      <c r="AC9" s="1321" t="str">
        <f t="shared" si="1"/>
        <v>月</v>
      </c>
      <c r="AD9" s="1322" t="str">
        <f t="shared" si="1"/>
        <v>火</v>
      </c>
      <c r="AE9" s="1312"/>
      <c r="AF9" s="1323" t="s">
        <v>2047</v>
      </c>
      <c r="AG9" s="1304">
        <f>+COUNTA(C10:AD11)</f>
        <v>0</v>
      </c>
    </row>
    <row r="10" spans="1:35" ht="13.5" customHeight="1">
      <c r="B10" s="3523" t="s">
        <v>2048</v>
      </c>
      <c r="C10" s="3525"/>
      <c r="D10" s="3517"/>
      <c r="E10" s="3517"/>
      <c r="F10" s="3517"/>
      <c r="G10" s="3517"/>
      <c r="H10" s="3517"/>
      <c r="I10" s="3517"/>
      <c r="J10" s="3517"/>
      <c r="K10" s="3517"/>
      <c r="L10" s="3517"/>
      <c r="M10" s="3517"/>
      <c r="N10" s="3517"/>
      <c r="O10" s="3517"/>
      <c r="P10" s="3517"/>
      <c r="Q10" s="3517"/>
      <c r="R10" s="3517"/>
      <c r="S10" s="3517"/>
      <c r="T10" s="3517"/>
      <c r="U10" s="3517"/>
      <c r="V10" s="3517"/>
      <c r="W10" s="3517"/>
      <c r="X10" s="3517"/>
      <c r="Y10" s="3517"/>
      <c r="Z10" s="3517"/>
      <c r="AA10" s="3517"/>
      <c r="AB10" s="3517"/>
      <c r="AC10" s="3517"/>
      <c r="AD10" s="3519"/>
      <c r="AE10" s="1312"/>
      <c r="AF10" s="1324" t="s">
        <v>847</v>
      </c>
      <c r="AG10" s="1325">
        <f>COUNTA(C8:AD8)-AG9</f>
        <v>28</v>
      </c>
    </row>
    <row r="11" spans="1:35" ht="13.5" customHeight="1">
      <c r="B11" s="3524"/>
      <c r="C11" s="3525"/>
      <c r="D11" s="3518"/>
      <c r="E11" s="3518"/>
      <c r="F11" s="3518"/>
      <c r="G11" s="3518"/>
      <c r="H11" s="3518"/>
      <c r="I11" s="3518"/>
      <c r="J11" s="3518"/>
      <c r="K11" s="3518"/>
      <c r="L11" s="3518"/>
      <c r="M11" s="3518"/>
      <c r="N11" s="3518"/>
      <c r="O11" s="3518"/>
      <c r="P11" s="3518"/>
      <c r="Q11" s="3518"/>
      <c r="R11" s="3518"/>
      <c r="S11" s="3518"/>
      <c r="T11" s="3518"/>
      <c r="U11" s="3518"/>
      <c r="V11" s="3518"/>
      <c r="W11" s="3518"/>
      <c r="X11" s="3518"/>
      <c r="Y11" s="3518"/>
      <c r="Z11" s="3518"/>
      <c r="AA11" s="3518"/>
      <c r="AB11" s="3518"/>
      <c r="AC11" s="3518"/>
      <c r="AD11" s="3520"/>
      <c r="AE11" s="1312"/>
      <c r="AF11" s="1324" t="s">
        <v>848</v>
      </c>
      <c r="AG11" s="1326">
        <f>+COUNTA(C12:AD13)</f>
        <v>0</v>
      </c>
    </row>
    <row r="12" spans="1:35" ht="13.5" customHeight="1">
      <c r="B12" s="3514" t="s">
        <v>841</v>
      </c>
      <c r="C12" s="3516"/>
      <c r="D12" s="3506"/>
      <c r="E12" s="3506"/>
      <c r="F12" s="3506"/>
      <c r="G12" s="3506"/>
      <c r="H12" s="3506"/>
      <c r="I12" s="3506"/>
      <c r="J12" s="3506"/>
      <c r="K12" s="3506"/>
      <c r="L12" s="3506"/>
      <c r="M12" s="3506"/>
      <c r="N12" s="3506"/>
      <c r="O12" s="3506"/>
      <c r="P12" s="3506"/>
      <c r="Q12" s="3506"/>
      <c r="R12" s="3506"/>
      <c r="S12" s="3506"/>
      <c r="T12" s="3506"/>
      <c r="U12" s="3506"/>
      <c r="V12" s="3506"/>
      <c r="W12" s="3506"/>
      <c r="X12" s="3506"/>
      <c r="Y12" s="3506"/>
      <c r="Z12" s="3506"/>
      <c r="AA12" s="3506"/>
      <c r="AB12" s="3506"/>
      <c r="AC12" s="3506"/>
      <c r="AD12" s="3508"/>
      <c r="AE12" s="1312"/>
      <c r="AF12" s="1324" t="s">
        <v>849</v>
      </c>
      <c r="AG12" s="1327">
        <f>+AG11/AG10</f>
        <v>0</v>
      </c>
    </row>
    <row r="13" spans="1:35">
      <c r="B13" s="3515"/>
      <c r="C13" s="3516"/>
      <c r="D13" s="3507"/>
      <c r="E13" s="3507"/>
      <c r="F13" s="3507"/>
      <c r="G13" s="3507"/>
      <c r="H13" s="3507"/>
      <c r="I13" s="3507"/>
      <c r="J13" s="3507"/>
      <c r="K13" s="3507"/>
      <c r="L13" s="3507"/>
      <c r="M13" s="3507"/>
      <c r="N13" s="3507"/>
      <c r="O13" s="3507"/>
      <c r="P13" s="3507"/>
      <c r="Q13" s="3507"/>
      <c r="R13" s="3507"/>
      <c r="S13" s="3507"/>
      <c r="T13" s="3507"/>
      <c r="U13" s="3507"/>
      <c r="V13" s="3507"/>
      <c r="W13" s="3507"/>
      <c r="X13" s="3507"/>
      <c r="Y13" s="3507"/>
      <c r="Z13" s="3507"/>
      <c r="AA13" s="3507"/>
      <c r="AB13" s="3507"/>
      <c r="AC13" s="3507"/>
      <c r="AD13" s="3509"/>
      <c r="AE13" s="1312"/>
      <c r="AF13" s="1324" t="s">
        <v>838</v>
      </c>
      <c r="AG13" s="1326">
        <f>+COUNTA(C14:AD15)</f>
        <v>0</v>
      </c>
    </row>
    <row r="14" spans="1:35">
      <c r="B14" s="3510" t="s">
        <v>843</v>
      </c>
      <c r="C14" s="3512"/>
      <c r="D14" s="3502"/>
      <c r="E14" s="3502"/>
      <c r="F14" s="3502"/>
      <c r="G14" s="3502"/>
      <c r="H14" s="3502"/>
      <c r="I14" s="3502"/>
      <c r="J14" s="3502"/>
      <c r="K14" s="3502"/>
      <c r="L14" s="3502"/>
      <c r="M14" s="3502"/>
      <c r="N14" s="3502"/>
      <c r="O14" s="3502"/>
      <c r="P14" s="3502"/>
      <c r="Q14" s="3502"/>
      <c r="R14" s="3502"/>
      <c r="S14" s="3502"/>
      <c r="T14" s="3502"/>
      <c r="U14" s="3502"/>
      <c r="V14" s="3502"/>
      <c r="W14" s="3502"/>
      <c r="X14" s="3502"/>
      <c r="Y14" s="3502"/>
      <c r="Z14" s="3502"/>
      <c r="AA14" s="3502"/>
      <c r="AB14" s="3502"/>
      <c r="AC14" s="3502"/>
      <c r="AD14" s="3504"/>
      <c r="AE14" s="1312"/>
      <c r="AF14" s="1328" t="s">
        <v>850</v>
      </c>
      <c r="AG14" s="1329">
        <f>+AG13/AG10</f>
        <v>0</v>
      </c>
    </row>
    <row r="15" spans="1:35">
      <c r="B15" s="3511"/>
      <c r="C15" s="3513"/>
      <c r="D15" s="3503"/>
      <c r="E15" s="3503"/>
      <c r="F15" s="3503"/>
      <c r="G15" s="3503"/>
      <c r="H15" s="3503"/>
      <c r="I15" s="3503"/>
      <c r="J15" s="3503"/>
      <c r="K15" s="3503"/>
      <c r="L15" s="3503"/>
      <c r="M15" s="3503"/>
      <c r="N15" s="3503"/>
      <c r="O15" s="3503"/>
      <c r="P15" s="3503"/>
      <c r="Q15" s="3503"/>
      <c r="R15" s="3503"/>
      <c r="S15" s="3503"/>
      <c r="T15" s="3503"/>
      <c r="U15" s="3503"/>
      <c r="V15" s="3503"/>
      <c r="W15" s="3503"/>
      <c r="X15" s="3503"/>
      <c r="Y15" s="3503"/>
      <c r="Z15" s="3503"/>
      <c r="AA15" s="3503"/>
      <c r="AB15" s="3503"/>
      <c r="AC15" s="3503"/>
      <c r="AD15" s="3505"/>
      <c r="AE15" s="1312"/>
      <c r="AF15" s="1313"/>
      <c r="AG15" s="1330"/>
    </row>
    <row r="16" spans="1:35">
      <c r="C16" s="1331"/>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row>
    <row r="17" spans="2:33">
      <c r="B17" s="1332" t="s">
        <v>2046</v>
      </c>
      <c r="C17" s="1333">
        <f>+AD8+1</f>
        <v>45868</v>
      </c>
      <c r="D17" s="1334">
        <f>+C17+1</f>
        <v>45869</v>
      </c>
      <c r="E17" s="1334">
        <f t="shared" ref="E17:AD17" si="2">+D17+1</f>
        <v>45870</v>
      </c>
      <c r="F17" s="1334">
        <f t="shared" si="2"/>
        <v>45871</v>
      </c>
      <c r="G17" s="1334">
        <f t="shared" si="2"/>
        <v>45872</v>
      </c>
      <c r="H17" s="1334">
        <f t="shared" si="2"/>
        <v>45873</v>
      </c>
      <c r="I17" s="1334">
        <f t="shared" si="2"/>
        <v>45874</v>
      </c>
      <c r="J17" s="1334">
        <f t="shared" si="2"/>
        <v>45875</v>
      </c>
      <c r="K17" s="1334">
        <f t="shared" si="2"/>
        <v>45876</v>
      </c>
      <c r="L17" s="1334">
        <f t="shared" si="2"/>
        <v>45877</v>
      </c>
      <c r="M17" s="1334">
        <f t="shared" si="2"/>
        <v>45878</v>
      </c>
      <c r="N17" s="1334">
        <f t="shared" si="2"/>
        <v>45879</v>
      </c>
      <c r="O17" s="1334">
        <f t="shared" si="2"/>
        <v>45880</v>
      </c>
      <c r="P17" s="1334">
        <f t="shared" si="2"/>
        <v>45881</v>
      </c>
      <c r="Q17" s="1334">
        <f t="shared" si="2"/>
        <v>45882</v>
      </c>
      <c r="R17" s="1334">
        <f t="shared" si="2"/>
        <v>45883</v>
      </c>
      <c r="S17" s="1334">
        <f t="shared" si="2"/>
        <v>45884</v>
      </c>
      <c r="T17" s="1334">
        <f t="shared" si="2"/>
        <v>45885</v>
      </c>
      <c r="U17" s="1334">
        <f t="shared" si="2"/>
        <v>45886</v>
      </c>
      <c r="V17" s="1334">
        <f t="shared" si="2"/>
        <v>45887</v>
      </c>
      <c r="W17" s="1334">
        <f>+V17+1</f>
        <v>45888</v>
      </c>
      <c r="X17" s="1334">
        <f t="shared" si="2"/>
        <v>45889</v>
      </c>
      <c r="Y17" s="1334">
        <f t="shared" si="2"/>
        <v>45890</v>
      </c>
      <c r="Z17" s="1334">
        <f t="shared" si="2"/>
        <v>45891</v>
      </c>
      <c r="AA17" s="1334">
        <f>+Z17+1</f>
        <v>45892</v>
      </c>
      <c r="AB17" s="1334">
        <f t="shared" si="2"/>
        <v>45893</v>
      </c>
      <c r="AC17" s="1334">
        <f>+AB17+1</f>
        <v>45894</v>
      </c>
      <c r="AD17" s="1335">
        <f t="shared" si="2"/>
        <v>45895</v>
      </c>
      <c r="AE17" s="1318"/>
      <c r="AF17" s="3521">
        <f>+AF8+1</f>
        <v>2</v>
      </c>
      <c r="AG17" s="3522"/>
    </row>
    <row r="18" spans="2:33">
      <c r="B18" s="1336" t="s">
        <v>846</v>
      </c>
      <c r="C18" s="1337" t="str">
        <f>TEXT(WEEKDAY(+C17),"aaa")</f>
        <v>水</v>
      </c>
      <c r="D18" s="1338" t="str">
        <f t="shared" ref="D18:AD18" si="3">TEXT(WEEKDAY(+D17),"aaa")</f>
        <v>木</v>
      </c>
      <c r="E18" s="1338" t="str">
        <f t="shared" si="3"/>
        <v>金</v>
      </c>
      <c r="F18" s="1338" t="str">
        <f t="shared" si="3"/>
        <v>土</v>
      </c>
      <c r="G18" s="1338" t="str">
        <f t="shared" si="3"/>
        <v>日</v>
      </c>
      <c r="H18" s="1338" t="str">
        <f t="shared" si="3"/>
        <v>月</v>
      </c>
      <c r="I18" s="1338" t="str">
        <f t="shared" si="3"/>
        <v>火</v>
      </c>
      <c r="J18" s="1338" t="str">
        <f t="shared" si="3"/>
        <v>水</v>
      </c>
      <c r="K18" s="1338" t="str">
        <f t="shared" si="3"/>
        <v>木</v>
      </c>
      <c r="L18" s="1338" t="str">
        <f t="shared" si="3"/>
        <v>金</v>
      </c>
      <c r="M18" s="1338" t="str">
        <f t="shared" si="3"/>
        <v>土</v>
      </c>
      <c r="N18" s="1338" t="str">
        <f t="shared" si="3"/>
        <v>日</v>
      </c>
      <c r="O18" s="1338" t="str">
        <f t="shared" si="3"/>
        <v>月</v>
      </c>
      <c r="P18" s="1338" t="str">
        <f t="shared" si="3"/>
        <v>火</v>
      </c>
      <c r="Q18" s="1338" t="str">
        <f t="shared" si="3"/>
        <v>水</v>
      </c>
      <c r="R18" s="1338" t="str">
        <f t="shared" si="3"/>
        <v>木</v>
      </c>
      <c r="S18" s="1338" t="str">
        <f t="shared" si="3"/>
        <v>金</v>
      </c>
      <c r="T18" s="1338" t="str">
        <f t="shared" si="3"/>
        <v>土</v>
      </c>
      <c r="U18" s="1338" t="str">
        <f t="shared" si="3"/>
        <v>日</v>
      </c>
      <c r="V18" s="1338" t="str">
        <f t="shared" si="3"/>
        <v>月</v>
      </c>
      <c r="W18" s="1338" t="str">
        <f t="shared" si="3"/>
        <v>火</v>
      </c>
      <c r="X18" s="1338" t="str">
        <f t="shared" si="3"/>
        <v>水</v>
      </c>
      <c r="Y18" s="1338" t="str">
        <f t="shared" si="3"/>
        <v>木</v>
      </c>
      <c r="Z18" s="1338" t="str">
        <f t="shared" si="3"/>
        <v>金</v>
      </c>
      <c r="AA18" s="1338" t="str">
        <f t="shared" si="3"/>
        <v>土</v>
      </c>
      <c r="AB18" s="1338" t="str">
        <f t="shared" si="3"/>
        <v>日</v>
      </c>
      <c r="AC18" s="1338" t="str">
        <f t="shared" si="3"/>
        <v>月</v>
      </c>
      <c r="AD18" s="1339" t="str">
        <f t="shared" si="3"/>
        <v>火</v>
      </c>
      <c r="AE18" s="1312"/>
      <c r="AF18" s="1323" t="s">
        <v>2047</v>
      </c>
      <c r="AG18" s="1304">
        <f>+COUNTA(C19:AD20)</f>
        <v>0</v>
      </c>
    </row>
    <row r="19" spans="2:33" ht="13.5" customHeight="1">
      <c r="B19" s="3523" t="s">
        <v>2048</v>
      </c>
      <c r="C19" s="3525"/>
      <c r="D19" s="3517"/>
      <c r="E19" s="3517"/>
      <c r="F19" s="3517"/>
      <c r="G19" s="3517"/>
      <c r="H19" s="3517"/>
      <c r="I19" s="3517"/>
      <c r="J19" s="3517"/>
      <c r="K19" s="3517"/>
      <c r="L19" s="3517"/>
      <c r="M19" s="3517"/>
      <c r="N19" s="3517"/>
      <c r="O19" s="3517"/>
      <c r="P19" s="3517"/>
      <c r="Q19" s="3517"/>
      <c r="R19" s="3517"/>
      <c r="S19" s="3517"/>
      <c r="T19" s="3517"/>
      <c r="U19" s="3517"/>
      <c r="V19" s="3517"/>
      <c r="W19" s="3517"/>
      <c r="X19" s="3517"/>
      <c r="Y19" s="3517"/>
      <c r="Z19" s="3517"/>
      <c r="AA19" s="3517"/>
      <c r="AB19" s="3517"/>
      <c r="AC19" s="3517"/>
      <c r="AD19" s="3519"/>
      <c r="AE19" s="1312"/>
      <c r="AF19" s="1324" t="s">
        <v>847</v>
      </c>
      <c r="AG19" s="1325">
        <f>COUNTA(C17:AD17)-AG18</f>
        <v>28</v>
      </c>
    </row>
    <row r="20" spans="2:33" ht="13.5" customHeight="1">
      <c r="B20" s="3524"/>
      <c r="C20" s="3525"/>
      <c r="D20" s="3518"/>
      <c r="E20" s="3518"/>
      <c r="F20" s="3518"/>
      <c r="G20" s="3518"/>
      <c r="H20" s="3518"/>
      <c r="I20" s="3518"/>
      <c r="J20" s="3518"/>
      <c r="K20" s="3518"/>
      <c r="L20" s="3518"/>
      <c r="M20" s="3518"/>
      <c r="N20" s="3518"/>
      <c r="O20" s="3518"/>
      <c r="P20" s="3518"/>
      <c r="Q20" s="3518"/>
      <c r="R20" s="3518"/>
      <c r="S20" s="3518"/>
      <c r="T20" s="3518"/>
      <c r="U20" s="3518"/>
      <c r="V20" s="3518"/>
      <c r="W20" s="3518"/>
      <c r="X20" s="3518"/>
      <c r="Y20" s="3518"/>
      <c r="Z20" s="3518"/>
      <c r="AA20" s="3518"/>
      <c r="AB20" s="3518"/>
      <c r="AC20" s="3518"/>
      <c r="AD20" s="3520"/>
      <c r="AE20" s="1312"/>
      <c r="AF20" s="1324" t="s">
        <v>848</v>
      </c>
      <c r="AG20" s="1326">
        <f>+COUNTA(C21:AD22)</f>
        <v>0</v>
      </c>
    </row>
    <row r="21" spans="2:33" ht="13.5" customHeight="1">
      <c r="B21" s="3528" t="s">
        <v>841</v>
      </c>
      <c r="C21" s="3516"/>
      <c r="D21" s="3506"/>
      <c r="E21" s="3506"/>
      <c r="F21" s="3506"/>
      <c r="G21" s="3506"/>
      <c r="H21" s="3506"/>
      <c r="I21" s="3506"/>
      <c r="J21" s="3506"/>
      <c r="K21" s="3506"/>
      <c r="L21" s="3506"/>
      <c r="M21" s="3506"/>
      <c r="N21" s="3506"/>
      <c r="O21" s="3506"/>
      <c r="P21" s="3506"/>
      <c r="Q21" s="3506"/>
      <c r="R21" s="3506"/>
      <c r="S21" s="3506"/>
      <c r="T21" s="3506"/>
      <c r="U21" s="3506"/>
      <c r="V21" s="3506"/>
      <c r="W21" s="3506"/>
      <c r="X21" s="3506"/>
      <c r="Y21" s="3506"/>
      <c r="Z21" s="3506"/>
      <c r="AA21" s="3506"/>
      <c r="AB21" s="3506"/>
      <c r="AC21" s="3506"/>
      <c r="AD21" s="3508"/>
      <c r="AE21" s="1312"/>
      <c r="AF21" s="1324" t="s">
        <v>849</v>
      </c>
      <c r="AG21" s="1327">
        <f>+AG20/AG19</f>
        <v>0</v>
      </c>
    </row>
    <row r="22" spans="2:33">
      <c r="B22" s="3529"/>
      <c r="C22" s="3516"/>
      <c r="D22" s="3507"/>
      <c r="E22" s="3507"/>
      <c r="F22" s="3507"/>
      <c r="G22" s="3507"/>
      <c r="H22" s="3507"/>
      <c r="I22" s="3507"/>
      <c r="J22" s="3507"/>
      <c r="K22" s="3507"/>
      <c r="L22" s="3507"/>
      <c r="M22" s="3507"/>
      <c r="N22" s="3507"/>
      <c r="O22" s="3507"/>
      <c r="P22" s="3507"/>
      <c r="Q22" s="3507"/>
      <c r="R22" s="3507"/>
      <c r="S22" s="3507"/>
      <c r="T22" s="3507"/>
      <c r="U22" s="3507"/>
      <c r="V22" s="3507"/>
      <c r="W22" s="3507"/>
      <c r="X22" s="3507"/>
      <c r="Y22" s="3507"/>
      <c r="Z22" s="3507"/>
      <c r="AA22" s="3507"/>
      <c r="AB22" s="3507"/>
      <c r="AC22" s="3507"/>
      <c r="AD22" s="3509"/>
      <c r="AE22" s="1312"/>
      <c r="AF22" s="1324" t="s">
        <v>838</v>
      </c>
      <c r="AG22" s="1326">
        <f>+COUNTA(C23:AD24)</f>
        <v>0</v>
      </c>
    </row>
    <row r="23" spans="2:33">
      <c r="B23" s="3526" t="s">
        <v>843</v>
      </c>
      <c r="C23" s="3512"/>
      <c r="D23" s="3502"/>
      <c r="E23" s="3502"/>
      <c r="F23" s="3502"/>
      <c r="G23" s="3502"/>
      <c r="H23" s="3502"/>
      <c r="I23" s="3502"/>
      <c r="J23" s="3502"/>
      <c r="K23" s="3502"/>
      <c r="L23" s="3502"/>
      <c r="M23" s="3502"/>
      <c r="N23" s="3502"/>
      <c r="O23" s="3502"/>
      <c r="P23" s="3502"/>
      <c r="Q23" s="3502"/>
      <c r="R23" s="3502"/>
      <c r="S23" s="3502"/>
      <c r="T23" s="3502"/>
      <c r="U23" s="3502"/>
      <c r="V23" s="3502"/>
      <c r="W23" s="3502"/>
      <c r="X23" s="3502"/>
      <c r="Y23" s="3502"/>
      <c r="Z23" s="3502"/>
      <c r="AA23" s="3502"/>
      <c r="AB23" s="3502"/>
      <c r="AC23" s="3502"/>
      <c r="AD23" s="3504"/>
      <c r="AE23" s="1312"/>
      <c r="AF23" s="1328" t="s">
        <v>850</v>
      </c>
      <c r="AG23" s="1329">
        <f>+AG22/AG19</f>
        <v>0</v>
      </c>
    </row>
    <row r="24" spans="2:33">
      <c r="B24" s="3527"/>
      <c r="C24" s="3513"/>
      <c r="D24" s="3503"/>
      <c r="E24" s="3503"/>
      <c r="F24" s="3503"/>
      <c r="G24" s="3503"/>
      <c r="H24" s="3503"/>
      <c r="I24" s="3503"/>
      <c r="J24" s="3503"/>
      <c r="K24" s="3503"/>
      <c r="L24" s="3503"/>
      <c r="M24" s="3503"/>
      <c r="N24" s="3503"/>
      <c r="O24" s="3503"/>
      <c r="P24" s="3503"/>
      <c r="Q24" s="3503"/>
      <c r="R24" s="3503"/>
      <c r="S24" s="3503"/>
      <c r="T24" s="3503"/>
      <c r="U24" s="3503"/>
      <c r="V24" s="3503"/>
      <c r="W24" s="3503"/>
      <c r="X24" s="3503"/>
      <c r="Y24" s="3503"/>
      <c r="Z24" s="3503"/>
      <c r="AA24" s="3503"/>
      <c r="AB24" s="3503"/>
      <c r="AC24" s="3503"/>
      <c r="AD24" s="3505"/>
      <c r="AE24" s="1312"/>
      <c r="AF24" s="1313"/>
      <c r="AG24" s="1330"/>
    </row>
    <row r="25" spans="2:33">
      <c r="C25" s="1331"/>
      <c r="D25" s="1331"/>
      <c r="E25" s="1331"/>
      <c r="F25" s="1331"/>
      <c r="G25" s="1331"/>
      <c r="H25" s="1331"/>
      <c r="I25" s="1331"/>
      <c r="J25" s="1331"/>
      <c r="K25" s="1331"/>
      <c r="L25" s="1331"/>
      <c r="M25" s="1331"/>
      <c r="N25" s="1331"/>
      <c r="O25" s="1331"/>
      <c r="P25" s="1331"/>
      <c r="Q25" s="1331"/>
      <c r="R25" s="1331"/>
      <c r="S25" s="1331"/>
      <c r="T25" s="1331"/>
      <c r="U25" s="1331"/>
      <c r="V25" s="1331"/>
      <c r="W25" s="1331"/>
      <c r="X25" s="1331"/>
      <c r="Y25" s="1331"/>
      <c r="Z25" s="1331"/>
      <c r="AA25" s="1331"/>
      <c r="AB25" s="1331"/>
      <c r="AC25" s="1331"/>
      <c r="AD25" s="1331"/>
    </row>
    <row r="26" spans="2:33">
      <c r="B26" s="1314" t="s">
        <v>2046</v>
      </c>
      <c r="C26" s="1315">
        <f>+AD17+1</f>
        <v>45896</v>
      </c>
      <c r="D26" s="1316">
        <f>+C26+1</f>
        <v>45897</v>
      </c>
      <c r="E26" s="1316">
        <f t="shared" ref="E26:AD26" si="4">+D26+1</f>
        <v>45898</v>
      </c>
      <c r="F26" s="1316">
        <f t="shared" si="4"/>
        <v>45899</v>
      </c>
      <c r="G26" s="1316">
        <f t="shared" si="4"/>
        <v>45900</v>
      </c>
      <c r="H26" s="1316">
        <f t="shared" si="4"/>
        <v>45901</v>
      </c>
      <c r="I26" s="1316">
        <f t="shared" si="4"/>
        <v>45902</v>
      </c>
      <c r="J26" s="1316">
        <f t="shared" si="4"/>
        <v>45903</v>
      </c>
      <c r="K26" s="1316">
        <f t="shared" si="4"/>
        <v>45904</v>
      </c>
      <c r="L26" s="1316">
        <f t="shared" si="4"/>
        <v>45905</v>
      </c>
      <c r="M26" s="1316">
        <f t="shared" si="4"/>
        <v>45906</v>
      </c>
      <c r="N26" s="1316">
        <f t="shared" si="4"/>
        <v>45907</v>
      </c>
      <c r="O26" s="1316">
        <f t="shared" si="4"/>
        <v>45908</v>
      </c>
      <c r="P26" s="1316">
        <f t="shared" si="4"/>
        <v>45909</v>
      </c>
      <c r="Q26" s="1316">
        <f t="shared" si="4"/>
        <v>45910</v>
      </c>
      <c r="R26" s="1316">
        <f t="shared" si="4"/>
        <v>45911</v>
      </c>
      <c r="S26" s="1316">
        <f t="shared" si="4"/>
        <v>45912</v>
      </c>
      <c r="T26" s="1316">
        <f t="shared" si="4"/>
        <v>45913</v>
      </c>
      <c r="U26" s="1316">
        <f t="shared" si="4"/>
        <v>45914</v>
      </c>
      <c r="V26" s="1316">
        <f t="shared" si="4"/>
        <v>45915</v>
      </c>
      <c r="W26" s="1316">
        <f>+V26+1</f>
        <v>45916</v>
      </c>
      <c r="X26" s="1316">
        <f t="shared" si="4"/>
        <v>45917</v>
      </c>
      <c r="Y26" s="1316">
        <f t="shared" si="4"/>
        <v>45918</v>
      </c>
      <c r="Z26" s="1316">
        <f t="shared" si="4"/>
        <v>45919</v>
      </c>
      <c r="AA26" s="1316">
        <f>+Z26+1</f>
        <v>45920</v>
      </c>
      <c r="AB26" s="1316">
        <f t="shared" si="4"/>
        <v>45921</v>
      </c>
      <c r="AC26" s="1316">
        <f>+AB26+1</f>
        <v>45922</v>
      </c>
      <c r="AD26" s="1317">
        <f t="shared" si="4"/>
        <v>45923</v>
      </c>
      <c r="AE26" s="1318"/>
      <c r="AF26" s="3521">
        <f>+AF17+1</f>
        <v>3</v>
      </c>
      <c r="AG26" s="3522"/>
    </row>
    <row r="27" spans="2:33">
      <c r="B27" s="1319" t="s">
        <v>846</v>
      </c>
      <c r="C27" s="1320" t="str">
        <f>TEXT(WEEKDAY(+C26),"aaa")</f>
        <v>水</v>
      </c>
      <c r="D27" s="1321" t="str">
        <f t="shared" ref="D27:AD27" si="5">TEXT(WEEKDAY(+D26),"aaa")</f>
        <v>木</v>
      </c>
      <c r="E27" s="1321" t="str">
        <f t="shared" si="5"/>
        <v>金</v>
      </c>
      <c r="F27" s="1321" t="str">
        <f t="shared" si="5"/>
        <v>土</v>
      </c>
      <c r="G27" s="1321" t="str">
        <f t="shared" si="5"/>
        <v>日</v>
      </c>
      <c r="H27" s="1321" t="str">
        <f t="shared" si="5"/>
        <v>月</v>
      </c>
      <c r="I27" s="1321" t="str">
        <f t="shared" si="5"/>
        <v>火</v>
      </c>
      <c r="J27" s="1321" t="str">
        <f t="shared" si="5"/>
        <v>水</v>
      </c>
      <c r="K27" s="1321" t="str">
        <f t="shared" si="5"/>
        <v>木</v>
      </c>
      <c r="L27" s="1321" t="str">
        <f t="shared" si="5"/>
        <v>金</v>
      </c>
      <c r="M27" s="1321" t="str">
        <f t="shared" si="5"/>
        <v>土</v>
      </c>
      <c r="N27" s="1321" t="str">
        <f t="shared" si="5"/>
        <v>日</v>
      </c>
      <c r="O27" s="1321" t="str">
        <f t="shared" si="5"/>
        <v>月</v>
      </c>
      <c r="P27" s="1321" t="str">
        <f t="shared" si="5"/>
        <v>火</v>
      </c>
      <c r="Q27" s="1321" t="str">
        <f t="shared" si="5"/>
        <v>水</v>
      </c>
      <c r="R27" s="1321" t="str">
        <f t="shared" si="5"/>
        <v>木</v>
      </c>
      <c r="S27" s="1321" t="str">
        <f t="shared" si="5"/>
        <v>金</v>
      </c>
      <c r="T27" s="1321" t="str">
        <f t="shared" si="5"/>
        <v>土</v>
      </c>
      <c r="U27" s="1321" t="str">
        <f t="shared" si="5"/>
        <v>日</v>
      </c>
      <c r="V27" s="1321" t="str">
        <f t="shared" si="5"/>
        <v>月</v>
      </c>
      <c r="W27" s="1321" t="str">
        <f t="shared" si="5"/>
        <v>火</v>
      </c>
      <c r="X27" s="1321" t="str">
        <f t="shared" si="5"/>
        <v>水</v>
      </c>
      <c r="Y27" s="1321" t="str">
        <f t="shared" si="5"/>
        <v>木</v>
      </c>
      <c r="Z27" s="1321" t="str">
        <f t="shared" si="5"/>
        <v>金</v>
      </c>
      <c r="AA27" s="1321" t="str">
        <f t="shared" si="5"/>
        <v>土</v>
      </c>
      <c r="AB27" s="1321" t="str">
        <f t="shared" si="5"/>
        <v>日</v>
      </c>
      <c r="AC27" s="1321" t="str">
        <f t="shared" si="5"/>
        <v>月</v>
      </c>
      <c r="AD27" s="1322" t="str">
        <f t="shared" si="5"/>
        <v>火</v>
      </c>
      <c r="AE27" s="1312"/>
      <c r="AF27" s="1323" t="s">
        <v>2047</v>
      </c>
      <c r="AG27" s="1304">
        <f>+COUNTA(C28:AD29)</f>
        <v>0</v>
      </c>
    </row>
    <row r="28" spans="2:33" ht="13.5" customHeight="1">
      <c r="B28" s="3523" t="s">
        <v>2048</v>
      </c>
      <c r="C28" s="3525"/>
      <c r="D28" s="3517"/>
      <c r="E28" s="3517"/>
      <c r="F28" s="3517"/>
      <c r="G28" s="3517"/>
      <c r="H28" s="3517"/>
      <c r="I28" s="3517"/>
      <c r="J28" s="3517"/>
      <c r="K28" s="3517"/>
      <c r="L28" s="3517"/>
      <c r="M28" s="3517"/>
      <c r="N28" s="3517"/>
      <c r="O28" s="3517"/>
      <c r="P28" s="3517"/>
      <c r="Q28" s="3517"/>
      <c r="R28" s="3517"/>
      <c r="S28" s="3517"/>
      <c r="T28" s="3517"/>
      <c r="U28" s="3517"/>
      <c r="V28" s="3517"/>
      <c r="W28" s="3517"/>
      <c r="X28" s="3517"/>
      <c r="Y28" s="3517"/>
      <c r="Z28" s="3517"/>
      <c r="AA28" s="3517"/>
      <c r="AB28" s="3517"/>
      <c r="AC28" s="3517"/>
      <c r="AD28" s="3519"/>
      <c r="AE28" s="1312"/>
      <c r="AF28" s="1324" t="s">
        <v>847</v>
      </c>
      <c r="AG28" s="1325">
        <f>COUNTA(C26:AD26)-AG27</f>
        <v>28</v>
      </c>
    </row>
    <row r="29" spans="2:33" ht="13.5" customHeight="1">
      <c r="B29" s="3524"/>
      <c r="C29" s="3525"/>
      <c r="D29" s="3518"/>
      <c r="E29" s="3518"/>
      <c r="F29" s="3518"/>
      <c r="G29" s="3518"/>
      <c r="H29" s="3518"/>
      <c r="I29" s="3518"/>
      <c r="J29" s="3518"/>
      <c r="K29" s="3518"/>
      <c r="L29" s="3518"/>
      <c r="M29" s="3518"/>
      <c r="N29" s="3518"/>
      <c r="O29" s="3518"/>
      <c r="P29" s="3518"/>
      <c r="Q29" s="3518"/>
      <c r="R29" s="3518"/>
      <c r="S29" s="3518"/>
      <c r="T29" s="3518"/>
      <c r="U29" s="3518"/>
      <c r="V29" s="3518"/>
      <c r="W29" s="3518"/>
      <c r="X29" s="3518"/>
      <c r="Y29" s="3518"/>
      <c r="Z29" s="3518"/>
      <c r="AA29" s="3518"/>
      <c r="AB29" s="3518"/>
      <c r="AC29" s="3518"/>
      <c r="AD29" s="3520"/>
      <c r="AE29" s="1312"/>
      <c r="AF29" s="1324" t="s">
        <v>848</v>
      </c>
      <c r="AG29" s="1326">
        <f>+COUNTA(C30:AD31)</f>
        <v>0</v>
      </c>
    </row>
    <row r="30" spans="2:33" ht="13.5" customHeight="1">
      <c r="B30" s="3514" t="s">
        <v>841</v>
      </c>
      <c r="C30" s="3516"/>
      <c r="D30" s="3506"/>
      <c r="E30" s="3506"/>
      <c r="F30" s="3506"/>
      <c r="G30" s="3506"/>
      <c r="H30" s="3506"/>
      <c r="I30" s="3506"/>
      <c r="J30" s="3506"/>
      <c r="K30" s="3506"/>
      <c r="L30" s="3506"/>
      <c r="M30" s="3506"/>
      <c r="N30" s="3506"/>
      <c r="O30" s="3506"/>
      <c r="P30" s="3506"/>
      <c r="Q30" s="3506"/>
      <c r="R30" s="3506"/>
      <c r="S30" s="3506"/>
      <c r="T30" s="3506"/>
      <c r="U30" s="3506"/>
      <c r="V30" s="3506"/>
      <c r="W30" s="3506"/>
      <c r="X30" s="3506"/>
      <c r="Y30" s="3506"/>
      <c r="Z30" s="3506"/>
      <c r="AA30" s="3506"/>
      <c r="AB30" s="3506"/>
      <c r="AC30" s="3506"/>
      <c r="AD30" s="3508"/>
      <c r="AE30" s="1312"/>
      <c r="AF30" s="1324" t="s">
        <v>849</v>
      </c>
      <c r="AG30" s="1327">
        <f>+AG29/AG28</f>
        <v>0</v>
      </c>
    </row>
    <row r="31" spans="2:33">
      <c r="B31" s="3515"/>
      <c r="C31" s="3516"/>
      <c r="D31" s="3507"/>
      <c r="E31" s="3507"/>
      <c r="F31" s="3507"/>
      <c r="G31" s="3507"/>
      <c r="H31" s="3507"/>
      <c r="I31" s="3507"/>
      <c r="J31" s="3507"/>
      <c r="K31" s="3507"/>
      <c r="L31" s="3507"/>
      <c r="M31" s="3507"/>
      <c r="N31" s="3507"/>
      <c r="O31" s="3507"/>
      <c r="P31" s="3507"/>
      <c r="Q31" s="3507"/>
      <c r="R31" s="3507"/>
      <c r="S31" s="3507"/>
      <c r="T31" s="3507"/>
      <c r="U31" s="3507"/>
      <c r="V31" s="3507"/>
      <c r="W31" s="3507"/>
      <c r="X31" s="3507"/>
      <c r="Y31" s="3507"/>
      <c r="Z31" s="3507"/>
      <c r="AA31" s="3507"/>
      <c r="AB31" s="3507"/>
      <c r="AC31" s="3507"/>
      <c r="AD31" s="3509"/>
      <c r="AE31" s="1312"/>
      <c r="AF31" s="1324" t="s">
        <v>838</v>
      </c>
      <c r="AG31" s="1326">
        <f>+COUNTA(C32:AD33)</f>
        <v>0</v>
      </c>
    </row>
    <row r="32" spans="2:33">
      <c r="B32" s="3510" t="s">
        <v>843</v>
      </c>
      <c r="C32" s="3512"/>
      <c r="D32" s="3502"/>
      <c r="E32" s="3502"/>
      <c r="F32" s="3502"/>
      <c r="G32" s="3502"/>
      <c r="H32" s="3502"/>
      <c r="I32" s="3502"/>
      <c r="J32" s="3502"/>
      <c r="K32" s="3502"/>
      <c r="L32" s="3502"/>
      <c r="M32" s="3502"/>
      <c r="N32" s="3502"/>
      <c r="O32" s="3502"/>
      <c r="P32" s="3502"/>
      <c r="Q32" s="3502"/>
      <c r="R32" s="3502"/>
      <c r="S32" s="3502"/>
      <c r="T32" s="3502"/>
      <c r="U32" s="3502"/>
      <c r="V32" s="3502"/>
      <c r="W32" s="3502"/>
      <c r="X32" s="3502"/>
      <c r="Y32" s="3502"/>
      <c r="Z32" s="3502"/>
      <c r="AA32" s="3502"/>
      <c r="AB32" s="3502"/>
      <c r="AC32" s="3502"/>
      <c r="AD32" s="3504"/>
      <c r="AE32" s="1312"/>
      <c r="AF32" s="1328" t="s">
        <v>850</v>
      </c>
      <c r="AG32" s="1329">
        <f>+AG31/AG28</f>
        <v>0</v>
      </c>
    </row>
    <row r="33" spans="2:33">
      <c r="B33" s="3511"/>
      <c r="C33" s="3513"/>
      <c r="D33" s="3503"/>
      <c r="E33" s="3503"/>
      <c r="F33" s="3503"/>
      <c r="G33" s="3503"/>
      <c r="H33" s="3503"/>
      <c r="I33" s="3503"/>
      <c r="J33" s="3503"/>
      <c r="K33" s="3503"/>
      <c r="L33" s="3503"/>
      <c r="M33" s="3503"/>
      <c r="N33" s="3503"/>
      <c r="O33" s="3503"/>
      <c r="P33" s="3503"/>
      <c r="Q33" s="3503"/>
      <c r="R33" s="3503"/>
      <c r="S33" s="3503"/>
      <c r="T33" s="3503"/>
      <c r="U33" s="3503"/>
      <c r="V33" s="3503"/>
      <c r="W33" s="3503"/>
      <c r="X33" s="3503"/>
      <c r="Y33" s="3503"/>
      <c r="Z33" s="3503"/>
      <c r="AA33" s="3503"/>
      <c r="AB33" s="3503"/>
      <c r="AC33" s="3503"/>
      <c r="AD33" s="3505"/>
      <c r="AE33" s="1312"/>
      <c r="AF33" s="1313"/>
      <c r="AG33" s="1330"/>
    </row>
    <row r="34" spans="2:33">
      <c r="C34" s="1331"/>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1"/>
      <c r="AA34" s="1331"/>
      <c r="AB34" s="1331"/>
      <c r="AC34" s="1331"/>
      <c r="AD34" s="1331"/>
    </row>
    <row r="35" spans="2:33">
      <c r="B35" s="1332" t="s">
        <v>2046</v>
      </c>
      <c r="C35" s="1333">
        <f>+AD26+1</f>
        <v>45924</v>
      </c>
      <c r="D35" s="1334">
        <f>+C35+1</f>
        <v>45925</v>
      </c>
      <c r="E35" s="1334">
        <f t="shared" ref="E35:AD35" si="6">+D35+1</f>
        <v>45926</v>
      </c>
      <c r="F35" s="1334">
        <f t="shared" si="6"/>
        <v>45927</v>
      </c>
      <c r="G35" s="1334">
        <f t="shared" si="6"/>
        <v>45928</v>
      </c>
      <c r="H35" s="1334">
        <f t="shared" si="6"/>
        <v>45929</v>
      </c>
      <c r="I35" s="1334">
        <f t="shared" si="6"/>
        <v>45930</v>
      </c>
      <c r="J35" s="1334">
        <f t="shared" si="6"/>
        <v>45931</v>
      </c>
      <c r="K35" s="1334">
        <f t="shared" si="6"/>
        <v>45932</v>
      </c>
      <c r="L35" s="1334">
        <f t="shared" si="6"/>
        <v>45933</v>
      </c>
      <c r="M35" s="1334">
        <f t="shared" si="6"/>
        <v>45934</v>
      </c>
      <c r="N35" s="1334">
        <f t="shared" si="6"/>
        <v>45935</v>
      </c>
      <c r="O35" s="1334">
        <f t="shared" si="6"/>
        <v>45936</v>
      </c>
      <c r="P35" s="1334">
        <f t="shared" si="6"/>
        <v>45937</v>
      </c>
      <c r="Q35" s="1334">
        <f t="shared" si="6"/>
        <v>45938</v>
      </c>
      <c r="R35" s="1334">
        <f t="shared" si="6"/>
        <v>45939</v>
      </c>
      <c r="S35" s="1334">
        <f t="shared" si="6"/>
        <v>45940</v>
      </c>
      <c r="T35" s="1334">
        <f t="shared" si="6"/>
        <v>45941</v>
      </c>
      <c r="U35" s="1334">
        <f t="shared" si="6"/>
        <v>45942</v>
      </c>
      <c r="V35" s="1334">
        <f t="shared" si="6"/>
        <v>45943</v>
      </c>
      <c r="W35" s="1334">
        <f>+V35+1</f>
        <v>45944</v>
      </c>
      <c r="X35" s="1334">
        <f t="shared" si="6"/>
        <v>45945</v>
      </c>
      <c r="Y35" s="1334">
        <f t="shared" si="6"/>
        <v>45946</v>
      </c>
      <c r="Z35" s="1334">
        <f t="shared" si="6"/>
        <v>45947</v>
      </c>
      <c r="AA35" s="1334">
        <f>+Z35+1</f>
        <v>45948</v>
      </c>
      <c r="AB35" s="1334">
        <f t="shared" si="6"/>
        <v>45949</v>
      </c>
      <c r="AC35" s="1334">
        <f>+AB35+1</f>
        <v>45950</v>
      </c>
      <c r="AD35" s="1335">
        <f t="shared" si="6"/>
        <v>45951</v>
      </c>
      <c r="AE35" s="1318"/>
      <c r="AF35" s="3521">
        <f>+AF26+1</f>
        <v>4</v>
      </c>
      <c r="AG35" s="3522"/>
    </row>
    <row r="36" spans="2:33">
      <c r="B36" s="1336" t="s">
        <v>846</v>
      </c>
      <c r="C36" s="1337" t="str">
        <f>TEXT(WEEKDAY(+C35),"aaa")</f>
        <v>水</v>
      </c>
      <c r="D36" s="1338" t="str">
        <f t="shared" ref="D36:AD36" si="7">TEXT(WEEKDAY(+D35),"aaa")</f>
        <v>木</v>
      </c>
      <c r="E36" s="1338" t="str">
        <f t="shared" si="7"/>
        <v>金</v>
      </c>
      <c r="F36" s="1338" t="str">
        <f t="shared" si="7"/>
        <v>土</v>
      </c>
      <c r="G36" s="1338" t="str">
        <f t="shared" si="7"/>
        <v>日</v>
      </c>
      <c r="H36" s="1338" t="str">
        <f t="shared" si="7"/>
        <v>月</v>
      </c>
      <c r="I36" s="1338" t="str">
        <f t="shared" si="7"/>
        <v>火</v>
      </c>
      <c r="J36" s="1338" t="str">
        <f t="shared" si="7"/>
        <v>水</v>
      </c>
      <c r="K36" s="1338" t="str">
        <f t="shared" si="7"/>
        <v>木</v>
      </c>
      <c r="L36" s="1338" t="str">
        <f t="shared" si="7"/>
        <v>金</v>
      </c>
      <c r="M36" s="1338" t="str">
        <f t="shared" si="7"/>
        <v>土</v>
      </c>
      <c r="N36" s="1338" t="str">
        <f t="shared" si="7"/>
        <v>日</v>
      </c>
      <c r="O36" s="1338" t="str">
        <f t="shared" si="7"/>
        <v>月</v>
      </c>
      <c r="P36" s="1338" t="str">
        <f t="shared" si="7"/>
        <v>火</v>
      </c>
      <c r="Q36" s="1338" t="str">
        <f t="shared" si="7"/>
        <v>水</v>
      </c>
      <c r="R36" s="1338" t="str">
        <f t="shared" si="7"/>
        <v>木</v>
      </c>
      <c r="S36" s="1338" t="str">
        <f t="shared" si="7"/>
        <v>金</v>
      </c>
      <c r="T36" s="1338" t="str">
        <f t="shared" si="7"/>
        <v>土</v>
      </c>
      <c r="U36" s="1338" t="str">
        <f t="shared" si="7"/>
        <v>日</v>
      </c>
      <c r="V36" s="1338" t="str">
        <f t="shared" si="7"/>
        <v>月</v>
      </c>
      <c r="W36" s="1338" t="str">
        <f t="shared" si="7"/>
        <v>火</v>
      </c>
      <c r="X36" s="1338" t="str">
        <f t="shared" si="7"/>
        <v>水</v>
      </c>
      <c r="Y36" s="1338" t="str">
        <f t="shared" si="7"/>
        <v>木</v>
      </c>
      <c r="Z36" s="1338" t="str">
        <f t="shared" si="7"/>
        <v>金</v>
      </c>
      <c r="AA36" s="1338" t="str">
        <f t="shared" si="7"/>
        <v>土</v>
      </c>
      <c r="AB36" s="1338" t="str">
        <f t="shared" si="7"/>
        <v>日</v>
      </c>
      <c r="AC36" s="1338" t="str">
        <f t="shared" si="7"/>
        <v>月</v>
      </c>
      <c r="AD36" s="1339" t="str">
        <f t="shared" si="7"/>
        <v>火</v>
      </c>
      <c r="AE36" s="1312"/>
      <c r="AF36" s="1323" t="s">
        <v>2047</v>
      </c>
      <c r="AG36" s="1304">
        <f>+COUNTA(C37:AD38)</f>
        <v>0</v>
      </c>
    </row>
    <row r="37" spans="2:33" ht="13.5" customHeight="1">
      <c r="B37" s="3523" t="s">
        <v>2048</v>
      </c>
      <c r="C37" s="3525"/>
      <c r="D37" s="3517"/>
      <c r="E37" s="3517"/>
      <c r="F37" s="3517"/>
      <c r="G37" s="3517"/>
      <c r="H37" s="3517"/>
      <c r="I37" s="3517"/>
      <c r="J37" s="3517"/>
      <c r="K37" s="3517"/>
      <c r="L37" s="3517"/>
      <c r="M37" s="3517"/>
      <c r="N37" s="3517"/>
      <c r="O37" s="3517"/>
      <c r="P37" s="3517"/>
      <c r="Q37" s="3517"/>
      <c r="R37" s="3517"/>
      <c r="S37" s="3517"/>
      <c r="T37" s="3517"/>
      <c r="U37" s="3517"/>
      <c r="V37" s="3517"/>
      <c r="W37" s="3517"/>
      <c r="X37" s="3517"/>
      <c r="Y37" s="3517"/>
      <c r="Z37" s="3517"/>
      <c r="AA37" s="3517"/>
      <c r="AB37" s="3517"/>
      <c r="AC37" s="3517"/>
      <c r="AD37" s="3519"/>
      <c r="AE37" s="1312"/>
      <c r="AF37" s="1324" t="s">
        <v>847</v>
      </c>
      <c r="AG37" s="1325">
        <f>COUNTA(C35:AD35)-AG36</f>
        <v>28</v>
      </c>
    </row>
    <row r="38" spans="2:33" ht="13.5" customHeight="1">
      <c r="B38" s="3524"/>
      <c r="C38" s="3525"/>
      <c r="D38" s="3518"/>
      <c r="E38" s="3518"/>
      <c r="F38" s="3518"/>
      <c r="G38" s="3518"/>
      <c r="H38" s="3518"/>
      <c r="I38" s="3518"/>
      <c r="J38" s="3518"/>
      <c r="K38" s="3518"/>
      <c r="L38" s="3518"/>
      <c r="M38" s="3518"/>
      <c r="N38" s="3518"/>
      <c r="O38" s="3518"/>
      <c r="P38" s="3518"/>
      <c r="Q38" s="3518"/>
      <c r="R38" s="3518"/>
      <c r="S38" s="3518"/>
      <c r="T38" s="3518"/>
      <c r="U38" s="3518"/>
      <c r="V38" s="3518"/>
      <c r="W38" s="3518"/>
      <c r="X38" s="3518"/>
      <c r="Y38" s="3518"/>
      <c r="Z38" s="3518"/>
      <c r="AA38" s="3518"/>
      <c r="AB38" s="3518"/>
      <c r="AC38" s="3518"/>
      <c r="AD38" s="3520"/>
      <c r="AE38" s="1312"/>
      <c r="AF38" s="1324" t="s">
        <v>848</v>
      </c>
      <c r="AG38" s="1326">
        <f>+COUNTA(C39:AD40)</f>
        <v>0</v>
      </c>
    </row>
    <row r="39" spans="2:33" ht="13.5" customHeight="1">
      <c r="B39" s="3528" t="s">
        <v>841</v>
      </c>
      <c r="C39" s="3516"/>
      <c r="D39" s="3506"/>
      <c r="E39" s="3506"/>
      <c r="F39" s="3506"/>
      <c r="G39" s="3506"/>
      <c r="H39" s="3506"/>
      <c r="I39" s="3506"/>
      <c r="J39" s="3506"/>
      <c r="K39" s="3506"/>
      <c r="L39" s="3506"/>
      <c r="M39" s="3506"/>
      <c r="N39" s="3506"/>
      <c r="O39" s="3506"/>
      <c r="P39" s="3506"/>
      <c r="Q39" s="3506"/>
      <c r="R39" s="3506"/>
      <c r="S39" s="3506"/>
      <c r="T39" s="3506"/>
      <c r="U39" s="3506"/>
      <c r="V39" s="3506"/>
      <c r="W39" s="3506"/>
      <c r="X39" s="3506"/>
      <c r="Y39" s="3506"/>
      <c r="Z39" s="3506"/>
      <c r="AA39" s="3506"/>
      <c r="AB39" s="3506"/>
      <c r="AC39" s="3506"/>
      <c r="AD39" s="3508"/>
      <c r="AE39" s="1312"/>
      <c r="AF39" s="1324" t="s">
        <v>849</v>
      </c>
      <c r="AG39" s="1327">
        <f>+AG38/AG37</f>
        <v>0</v>
      </c>
    </row>
    <row r="40" spans="2:33">
      <c r="B40" s="3529"/>
      <c r="C40" s="3516"/>
      <c r="D40" s="3507"/>
      <c r="E40" s="3507"/>
      <c r="F40" s="3507"/>
      <c r="G40" s="3507"/>
      <c r="H40" s="3507"/>
      <c r="I40" s="3507"/>
      <c r="J40" s="3507"/>
      <c r="K40" s="3507"/>
      <c r="L40" s="3507"/>
      <c r="M40" s="3507"/>
      <c r="N40" s="3507"/>
      <c r="O40" s="3507"/>
      <c r="P40" s="3507"/>
      <c r="Q40" s="3507"/>
      <c r="R40" s="3507"/>
      <c r="S40" s="3507"/>
      <c r="T40" s="3507"/>
      <c r="U40" s="3507"/>
      <c r="V40" s="3507"/>
      <c r="W40" s="3507"/>
      <c r="X40" s="3507"/>
      <c r="Y40" s="3507"/>
      <c r="Z40" s="3507"/>
      <c r="AA40" s="3507"/>
      <c r="AB40" s="3507"/>
      <c r="AC40" s="3507"/>
      <c r="AD40" s="3509"/>
      <c r="AE40" s="1312"/>
      <c r="AF40" s="1324" t="s">
        <v>838</v>
      </c>
      <c r="AG40" s="1326">
        <f>+COUNTA(C41:AD42)</f>
        <v>0</v>
      </c>
    </row>
    <row r="41" spans="2:33">
      <c r="B41" s="3526" t="s">
        <v>843</v>
      </c>
      <c r="C41" s="3512"/>
      <c r="D41" s="3502"/>
      <c r="E41" s="3502"/>
      <c r="F41" s="3502"/>
      <c r="G41" s="3502"/>
      <c r="H41" s="3502"/>
      <c r="I41" s="3502"/>
      <c r="J41" s="3502"/>
      <c r="K41" s="3502"/>
      <c r="L41" s="3502"/>
      <c r="M41" s="3502"/>
      <c r="N41" s="3502"/>
      <c r="O41" s="3502"/>
      <c r="P41" s="3502"/>
      <c r="Q41" s="3502"/>
      <c r="R41" s="3502"/>
      <c r="S41" s="3502"/>
      <c r="T41" s="3502"/>
      <c r="U41" s="3502"/>
      <c r="V41" s="3502"/>
      <c r="W41" s="3502"/>
      <c r="X41" s="3502"/>
      <c r="Y41" s="3502"/>
      <c r="Z41" s="3502"/>
      <c r="AA41" s="3502"/>
      <c r="AB41" s="3502"/>
      <c r="AC41" s="3502"/>
      <c r="AD41" s="3504"/>
      <c r="AE41" s="1312"/>
      <c r="AF41" s="1328" t="s">
        <v>850</v>
      </c>
      <c r="AG41" s="1329">
        <f>+AG40/AG37</f>
        <v>0</v>
      </c>
    </row>
    <row r="42" spans="2:33">
      <c r="B42" s="3527"/>
      <c r="C42" s="3513"/>
      <c r="D42" s="3503"/>
      <c r="E42" s="3503"/>
      <c r="F42" s="3503"/>
      <c r="G42" s="3503"/>
      <c r="H42" s="3503"/>
      <c r="I42" s="3503"/>
      <c r="J42" s="3503"/>
      <c r="K42" s="3503"/>
      <c r="L42" s="3503"/>
      <c r="M42" s="3503"/>
      <c r="N42" s="3503"/>
      <c r="O42" s="3503"/>
      <c r="P42" s="3503"/>
      <c r="Q42" s="3503"/>
      <c r="R42" s="3503"/>
      <c r="S42" s="3503"/>
      <c r="T42" s="3503"/>
      <c r="U42" s="3503"/>
      <c r="V42" s="3503"/>
      <c r="W42" s="3503"/>
      <c r="X42" s="3503"/>
      <c r="Y42" s="3503"/>
      <c r="Z42" s="3503"/>
      <c r="AA42" s="3503"/>
      <c r="AB42" s="3503"/>
      <c r="AC42" s="3503"/>
      <c r="AD42" s="3505"/>
      <c r="AE42" s="1312"/>
      <c r="AF42" s="1313"/>
      <c r="AG42" s="1330"/>
    </row>
    <row r="43" spans="2:33">
      <c r="C43" s="1331"/>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31"/>
      <c r="Z43" s="1331"/>
      <c r="AA43" s="1331"/>
      <c r="AB43" s="1331"/>
      <c r="AC43" s="1331"/>
      <c r="AD43" s="1331"/>
    </row>
    <row r="44" spans="2:33">
      <c r="B44" s="1314" t="s">
        <v>2046</v>
      </c>
      <c r="C44" s="1315">
        <f>+AD35+1</f>
        <v>45952</v>
      </c>
      <c r="D44" s="1316">
        <f>+C44+1</f>
        <v>45953</v>
      </c>
      <c r="E44" s="1316">
        <f t="shared" ref="E44:AD44" si="8">+D44+1</f>
        <v>45954</v>
      </c>
      <c r="F44" s="1316">
        <f t="shared" si="8"/>
        <v>45955</v>
      </c>
      <c r="G44" s="1316">
        <f t="shared" si="8"/>
        <v>45956</v>
      </c>
      <c r="H44" s="1316">
        <f t="shared" si="8"/>
        <v>45957</v>
      </c>
      <c r="I44" s="1316">
        <f t="shared" si="8"/>
        <v>45958</v>
      </c>
      <c r="J44" s="1316">
        <f t="shared" si="8"/>
        <v>45959</v>
      </c>
      <c r="K44" s="1316">
        <f t="shared" si="8"/>
        <v>45960</v>
      </c>
      <c r="L44" s="1316">
        <f t="shared" si="8"/>
        <v>45961</v>
      </c>
      <c r="M44" s="1316">
        <f t="shared" si="8"/>
        <v>45962</v>
      </c>
      <c r="N44" s="1316">
        <f t="shared" si="8"/>
        <v>45963</v>
      </c>
      <c r="O44" s="1316">
        <f t="shared" si="8"/>
        <v>45964</v>
      </c>
      <c r="P44" s="1316">
        <f t="shared" si="8"/>
        <v>45965</v>
      </c>
      <c r="Q44" s="1316">
        <f t="shared" si="8"/>
        <v>45966</v>
      </c>
      <c r="R44" s="1316">
        <f t="shared" si="8"/>
        <v>45967</v>
      </c>
      <c r="S44" s="1316">
        <f t="shared" si="8"/>
        <v>45968</v>
      </c>
      <c r="T44" s="1316">
        <f t="shared" si="8"/>
        <v>45969</v>
      </c>
      <c r="U44" s="1316">
        <f t="shared" si="8"/>
        <v>45970</v>
      </c>
      <c r="V44" s="1316">
        <f t="shared" si="8"/>
        <v>45971</v>
      </c>
      <c r="W44" s="1316">
        <f>+V44+1</f>
        <v>45972</v>
      </c>
      <c r="X44" s="1316">
        <f t="shared" si="8"/>
        <v>45973</v>
      </c>
      <c r="Y44" s="1316">
        <f t="shared" si="8"/>
        <v>45974</v>
      </c>
      <c r="Z44" s="1316">
        <f t="shared" si="8"/>
        <v>45975</v>
      </c>
      <c r="AA44" s="1316">
        <f>+Z44+1</f>
        <v>45976</v>
      </c>
      <c r="AB44" s="1316">
        <f t="shared" si="8"/>
        <v>45977</v>
      </c>
      <c r="AC44" s="1316">
        <f>+AB44+1</f>
        <v>45978</v>
      </c>
      <c r="AD44" s="1317">
        <f t="shared" si="8"/>
        <v>45979</v>
      </c>
      <c r="AE44" s="1318"/>
      <c r="AF44" s="3521">
        <f>+AF35+1</f>
        <v>5</v>
      </c>
      <c r="AG44" s="3522"/>
    </row>
    <row r="45" spans="2:33">
      <c r="B45" s="1319" t="s">
        <v>846</v>
      </c>
      <c r="C45" s="1320" t="str">
        <f>TEXT(WEEKDAY(+C44),"aaa")</f>
        <v>水</v>
      </c>
      <c r="D45" s="1321" t="str">
        <f t="shared" ref="D45:AD45" si="9">TEXT(WEEKDAY(+D44),"aaa")</f>
        <v>木</v>
      </c>
      <c r="E45" s="1321" t="str">
        <f t="shared" si="9"/>
        <v>金</v>
      </c>
      <c r="F45" s="1321" t="str">
        <f t="shared" si="9"/>
        <v>土</v>
      </c>
      <c r="G45" s="1321" t="str">
        <f t="shared" si="9"/>
        <v>日</v>
      </c>
      <c r="H45" s="1321" t="str">
        <f t="shared" si="9"/>
        <v>月</v>
      </c>
      <c r="I45" s="1321" t="str">
        <f t="shared" si="9"/>
        <v>火</v>
      </c>
      <c r="J45" s="1321" t="str">
        <f t="shared" si="9"/>
        <v>水</v>
      </c>
      <c r="K45" s="1321" t="str">
        <f t="shared" si="9"/>
        <v>木</v>
      </c>
      <c r="L45" s="1321" t="str">
        <f t="shared" si="9"/>
        <v>金</v>
      </c>
      <c r="M45" s="1321" t="str">
        <f t="shared" si="9"/>
        <v>土</v>
      </c>
      <c r="N45" s="1321" t="str">
        <f t="shared" si="9"/>
        <v>日</v>
      </c>
      <c r="O45" s="1321" t="str">
        <f t="shared" si="9"/>
        <v>月</v>
      </c>
      <c r="P45" s="1321" t="str">
        <f t="shared" si="9"/>
        <v>火</v>
      </c>
      <c r="Q45" s="1321" t="str">
        <f t="shared" si="9"/>
        <v>水</v>
      </c>
      <c r="R45" s="1321" t="str">
        <f t="shared" si="9"/>
        <v>木</v>
      </c>
      <c r="S45" s="1321" t="str">
        <f t="shared" si="9"/>
        <v>金</v>
      </c>
      <c r="T45" s="1321" t="str">
        <f t="shared" si="9"/>
        <v>土</v>
      </c>
      <c r="U45" s="1321" t="str">
        <f t="shared" si="9"/>
        <v>日</v>
      </c>
      <c r="V45" s="1321" t="str">
        <f t="shared" si="9"/>
        <v>月</v>
      </c>
      <c r="W45" s="1321" t="str">
        <f t="shared" si="9"/>
        <v>火</v>
      </c>
      <c r="X45" s="1321" t="str">
        <f t="shared" si="9"/>
        <v>水</v>
      </c>
      <c r="Y45" s="1321" t="str">
        <f t="shared" si="9"/>
        <v>木</v>
      </c>
      <c r="Z45" s="1321" t="str">
        <f t="shared" si="9"/>
        <v>金</v>
      </c>
      <c r="AA45" s="1321" t="str">
        <f t="shared" si="9"/>
        <v>土</v>
      </c>
      <c r="AB45" s="1321" t="str">
        <f t="shared" si="9"/>
        <v>日</v>
      </c>
      <c r="AC45" s="1321" t="str">
        <f t="shared" si="9"/>
        <v>月</v>
      </c>
      <c r="AD45" s="1322" t="str">
        <f t="shared" si="9"/>
        <v>火</v>
      </c>
      <c r="AE45" s="1312"/>
      <c r="AF45" s="1323" t="s">
        <v>2047</v>
      </c>
      <c r="AG45" s="1304">
        <f>+COUNTA(C46:AD47)</f>
        <v>0</v>
      </c>
    </row>
    <row r="46" spans="2:33" ht="13.5" customHeight="1">
      <c r="B46" s="3523" t="s">
        <v>2048</v>
      </c>
      <c r="C46" s="3525"/>
      <c r="D46" s="3517"/>
      <c r="E46" s="3517"/>
      <c r="F46" s="3517"/>
      <c r="G46" s="3517"/>
      <c r="H46" s="3517"/>
      <c r="I46" s="3517"/>
      <c r="J46" s="3517"/>
      <c r="K46" s="3517"/>
      <c r="L46" s="3517"/>
      <c r="M46" s="3517"/>
      <c r="N46" s="3517"/>
      <c r="O46" s="3517"/>
      <c r="P46" s="3517"/>
      <c r="Q46" s="3517"/>
      <c r="R46" s="3517"/>
      <c r="S46" s="3517"/>
      <c r="T46" s="3517"/>
      <c r="U46" s="3517"/>
      <c r="V46" s="3517"/>
      <c r="W46" s="3517"/>
      <c r="X46" s="3517"/>
      <c r="Y46" s="3517"/>
      <c r="Z46" s="3517"/>
      <c r="AA46" s="3517"/>
      <c r="AB46" s="3517"/>
      <c r="AC46" s="3517"/>
      <c r="AD46" s="3519"/>
      <c r="AE46" s="1312"/>
      <c r="AF46" s="1324" t="s">
        <v>847</v>
      </c>
      <c r="AG46" s="1325">
        <f>COUNTA(C44:AD44)-AG45</f>
        <v>28</v>
      </c>
    </row>
    <row r="47" spans="2:33" ht="13.5" customHeight="1">
      <c r="B47" s="3524"/>
      <c r="C47" s="3525"/>
      <c r="D47" s="3518"/>
      <c r="E47" s="3518"/>
      <c r="F47" s="3518"/>
      <c r="G47" s="3518"/>
      <c r="H47" s="3518"/>
      <c r="I47" s="3518"/>
      <c r="J47" s="3518"/>
      <c r="K47" s="3518"/>
      <c r="L47" s="3518"/>
      <c r="M47" s="3518"/>
      <c r="N47" s="3518"/>
      <c r="O47" s="3518"/>
      <c r="P47" s="3518"/>
      <c r="Q47" s="3518"/>
      <c r="R47" s="3518"/>
      <c r="S47" s="3518"/>
      <c r="T47" s="3518"/>
      <c r="U47" s="3518"/>
      <c r="V47" s="3518"/>
      <c r="W47" s="3518"/>
      <c r="X47" s="3518"/>
      <c r="Y47" s="3518"/>
      <c r="Z47" s="3518"/>
      <c r="AA47" s="3518"/>
      <c r="AB47" s="3518"/>
      <c r="AC47" s="3518"/>
      <c r="AD47" s="3520"/>
      <c r="AE47" s="1312"/>
      <c r="AF47" s="1324" t="s">
        <v>848</v>
      </c>
      <c r="AG47" s="1326">
        <f>+COUNTA(C48:AD49)</f>
        <v>0</v>
      </c>
    </row>
    <row r="48" spans="2:33" ht="13.5" customHeight="1">
      <c r="B48" s="3514" t="s">
        <v>841</v>
      </c>
      <c r="C48" s="3516"/>
      <c r="D48" s="3506"/>
      <c r="E48" s="3506"/>
      <c r="F48" s="3506"/>
      <c r="G48" s="3506"/>
      <c r="H48" s="3506"/>
      <c r="I48" s="3506"/>
      <c r="J48" s="3506"/>
      <c r="K48" s="3506"/>
      <c r="L48" s="3506"/>
      <c r="M48" s="3506"/>
      <c r="N48" s="3506"/>
      <c r="O48" s="3506"/>
      <c r="P48" s="3506"/>
      <c r="Q48" s="3506"/>
      <c r="R48" s="3506"/>
      <c r="S48" s="3506"/>
      <c r="T48" s="3506"/>
      <c r="U48" s="3506"/>
      <c r="V48" s="3506"/>
      <c r="W48" s="3506"/>
      <c r="X48" s="3506"/>
      <c r="Y48" s="3506"/>
      <c r="Z48" s="3506"/>
      <c r="AA48" s="3506"/>
      <c r="AB48" s="3506"/>
      <c r="AC48" s="3506"/>
      <c r="AD48" s="3508"/>
      <c r="AE48" s="1312"/>
      <c r="AF48" s="1324" t="s">
        <v>849</v>
      </c>
      <c r="AG48" s="1327">
        <f>+AG47/AG46</f>
        <v>0</v>
      </c>
    </row>
    <row r="49" spans="2:33">
      <c r="B49" s="3515"/>
      <c r="C49" s="3516"/>
      <c r="D49" s="3507"/>
      <c r="E49" s="3507"/>
      <c r="F49" s="3507"/>
      <c r="G49" s="3507"/>
      <c r="H49" s="3507"/>
      <c r="I49" s="3507"/>
      <c r="J49" s="3507"/>
      <c r="K49" s="3507"/>
      <c r="L49" s="3507"/>
      <c r="M49" s="3507"/>
      <c r="N49" s="3507"/>
      <c r="O49" s="3507"/>
      <c r="P49" s="3507"/>
      <c r="Q49" s="3507"/>
      <c r="R49" s="3507"/>
      <c r="S49" s="3507"/>
      <c r="T49" s="3507"/>
      <c r="U49" s="3507"/>
      <c r="V49" s="3507"/>
      <c r="W49" s="3507"/>
      <c r="X49" s="3507"/>
      <c r="Y49" s="3507"/>
      <c r="Z49" s="3507"/>
      <c r="AA49" s="3507"/>
      <c r="AB49" s="3507"/>
      <c r="AC49" s="3507"/>
      <c r="AD49" s="3509"/>
      <c r="AE49" s="1312"/>
      <c r="AF49" s="1324" t="s">
        <v>838</v>
      </c>
      <c r="AG49" s="1326">
        <f>+COUNTA(C50:AD51)</f>
        <v>0</v>
      </c>
    </row>
    <row r="50" spans="2:33">
      <c r="B50" s="3510" t="s">
        <v>843</v>
      </c>
      <c r="C50" s="3512"/>
      <c r="D50" s="3502"/>
      <c r="E50" s="3502"/>
      <c r="F50" s="3502"/>
      <c r="G50" s="3502"/>
      <c r="H50" s="3502"/>
      <c r="I50" s="3502"/>
      <c r="J50" s="3502"/>
      <c r="K50" s="3502"/>
      <c r="L50" s="3502"/>
      <c r="M50" s="3502"/>
      <c r="N50" s="3502"/>
      <c r="O50" s="3502"/>
      <c r="P50" s="3502"/>
      <c r="Q50" s="3502"/>
      <c r="R50" s="3502"/>
      <c r="S50" s="3502"/>
      <c r="T50" s="3502"/>
      <c r="U50" s="3502"/>
      <c r="V50" s="3502"/>
      <c r="W50" s="3502"/>
      <c r="X50" s="3502"/>
      <c r="Y50" s="3502"/>
      <c r="Z50" s="3502"/>
      <c r="AA50" s="3502"/>
      <c r="AB50" s="3502"/>
      <c r="AC50" s="3502"/>
      <c r="AD50" s="3504"/>
      <c r="AE50" s="1312"/>
      <c r="AF50" s="1328" t="s">
        <v>850</v>
      </c>
      <c r="AG50" s="1329">
        <f>+AG49/AG46</f>
        <v>0</v>
      </c>
    </row>
    <row r="51" spans="2:33">
      <c r="B51" s="3511"/>
      <c r="C51" s="3513"/>
      <c r="D51" s="3503"/>
      <c r="E51" s="3503"/>
      <c r="F51" s="3503"/>
      <c r="G51" s="3503"/>
      <c r="H51" s="3503"/>
      <c r="I51" s="3503"/>
      <c r="J51" s="3503"/>
      <c r="K51" s="3503"/>
      <c r="L51" s="3503"/>
      <c r="M51" s="3503"/>
      <c r="N51" s="3503"/>
      <c r="O51" s="3503"/>
      <c r="P51" s="3503"/>
      <c r="Q51" s="3503"/>
      <c r="R51" s="3503"/>
      <c r="S51" s="3503"/>
      <c r="T51" s="3503"/>
      <c r="U51" s="3503"/>
      <c r="V51" s="3503"/>
      <c r="W51" s="3503"/>
      <c r="X51" s="3503"/>
      <c r="Y51" s="3503"/>
      <c r="Z51" s="3503"/>
      <c r="AA51" s="3503"/>
      <c r="AB51" s="3503"/>
      <c r="AC51" s="3503"/>
      <c r="AD51" s="3505"/>
      <c r="AE51" s="1312"/>
      <c r="AF51" s="1313"/>
      <c r="AG51" s="1330"/>
    </row>
    <row r="52" spans="2:33">
      <c r="C52" s="1331"/>
      <c r="D52" s="1331"/>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331"/>
      <c r="AB52" s="1331"/>
      <c r="AC52" s="1331"/>
      <c r="AD52" s="1331"/>
    </row>
    <row r="53" spans="2:33">
      <c r="B53" s="1332" t="s">
        <v>2046</v>
      </c>
      <c r="C53" s="1333">
        <f>+AD44+1</f>
        <v>45980</v>
      </c>
      <c r="D53" s="1334">
        <f>+C53+1</f>
        <v>45981</v>
      </c>
      <c r="E53" s="1334">
        <f t="shared" ref="E53:AD53" si="10">+D53+1</f>
        <v>45982</v>
      </c>
      <c r="F53" s="1334">
        <f t="shared" si="10"/>
        <v>45983</v>
      </c>
      <c r="G53" s="1334">
        <f t="shared" si="10"/>
        <v>45984</v>
      </c>
      <c r="H53" s="1334">
        <f t="shared" si="10"/>
        <v>45985</v>
      </c>
      <c r="I53" s="1334">
        <f t="shared" si="10"/>
        <v>45986</v>
      </c>
      <c r="J53" s="1334">
        <f t="shared" si="10"/>
        <v>45987</v>
      </c>
      <c r="K53" s="1334">
        <f t="shared" si="10"/>
        <v>45988</v>
      </c>
      <c r="L53" s="1334">
        <f t="shared" si="10"/>
        <v>45989</v>
      </c>
      <c r="M53" s="1334">
        <f t="shared" si="10"/>
        <v>45990</v>
      </c>
      <c r="N53" s="1334">
        <f t="shared" si="10"/>
        <v>45991</v>
      </c>
      <c r="O53" s="1334">
        <f t="shared" si="10"/>
        <v>45992</v>
      </c>
      <c r="P53" s="1334">
        <f t="shared" si="10"/>
        <v>45993</v>
      </c>
      <c r="Q53" s="1334">
        <f t="shared" si="10"/>
        <v>45994</v>
      </c>
      <c r="R53" s="1334">
        <f t="shared" si="10"/>
        <v>45995</v>
      </c>
      <c r="S53" s="1334">
        <f t="shared" si="10"/>
        <v>45996</v>
      </c>
      <c r="T53" s="1334">
        <f t="shared" si="10"/>
        <v>45997</v>
      </c>
      <c r="U53" s="1334">
        <f t="shared" si="10"/>
        <v>45998</v>
      </c>
      <c r="V53" s="1334">
        <f t="shared" si="10"/>
        <v>45999</v>
      </c>
      <c r="W53" s="1334">
        <f>+V53+1</f>
        <v>46000</v>
      </c>
      <c r="X53" s="1334">
        <f t="shared" si="10"/>
        <v>46001</v>
      </c>
      <c r="Y53" s="1334">
        <f t="shared" si="10"/>
        <v>46002</v>
      </c>
      <c r="Z53" s="1334">
        <f t="shared" si="10"/>
        <v>46003</v>
      </c>
      <c r="AA53" s="1334">
        <f>+Z53+1</f>
        <v>46004</v>
      </c>
      <c r="AB53" s="1334">
        <f t="shared" si="10"/>
        <v>46005</v>
      </c>
      <c r="AC53" s="1334">
        <f>+AB53+1</f>
        <v>46006</v>
      </c>
      <c r="AD53" s="1335">
        <f t="shared" si="10"/>
        <v>46007</v>
      </c>
      <c r="AE53" s="1318"/>
      <c r="AF53" s="3521">
        <f>+AF44+1</f>
        <v>6</v>
      </c>
      <c r="AG53" s="3522"/>
    </row>
    <row r="54" spans="2:33">
      <c r="B54" s="1336" t="s">
        <v>846</v>
      </c>
      <c r="C54" s="1337" t="str">
        <f>TEXT(WEEKDAY(+C53),"aaa")</f>
        <v>水</v>
      </c>
      <c r="D54" s="1338" t="str">
        <f t="shared" ref="D54:AD54" si="11">TEXT(WEEKDAY(+D53),"aaa")</f>
        <v>木</v>
      </c>
      <c r="E54" s="1338" t="str">
        <f t="shared" si="11"/>
        <v>金</v>
      </c>
      <c r="F54" s="1338" t="str">
        <f t="shared" si="11"/>
        <v>土</v>
      </c>
      <c r="G54" s="1338" t="str">
        <f t="shared" si="11"/>
        <v>日</v>
      </c>
      <c r="H54" s="1338" t="str">
        <f t="shared" si="11"/>
        <v>月</v>
      </c>
      <c r="I54" s="1338" t="str">
        <f t="shared" si="11"/>
        <v>火</v>
      </c>
      <c r="J54" s="1338" t="str">
        <f t="shared" si="11"/>
        <v>水</v>
      </c>
      <c r="K54" s="1338" t="str">
        <f t="shared" si="11"/>
        <v>木</v>
      </c>
      <c r="L54" s="1338" t="str">
        <f t="shared" si="11"/>
        <v>金</v>
      </c>
      <c r="M54" s="1338" t="str">
        <f t="shared" si="11"/>
        <v>土</v>
      </c>
      <c r="N54" s="1338" t="str">
        <f t="shared" si="11"/>
        <v>日</v>
      </c>
      <c r="O54" s="1338" t="str">
        <f t="shared" si="11"/>
        <v>月</v>
      </c>
      <c r="P54" s="1338" t="str">
        <f t="shared" si="11"/>
        <v>火</v>
      </c>
      <c r="Q54" s="1338" t="str">
        <f t="shared" si="11"/>
        <v>水</v>
      </c>
      <c r="R54" s="1338" t="str">
        <f t="shared" si="11"/>
        <v>木</v>
      </c>
      <c r="S54" s="1338" t="str">
        <f t="shared" si="11"/>
        <v>金</v>
      </c>
      <c r="T54" s="1338" t="str">
        <f t="shared" si="11"/>
        <v>土</v>
      </c>
      <c r="U54" s="1338" t="str">
        <f t="shared" si="11"/>
        <v>日</v>
      </c>
      <c r="V54" s="1338" t="str">
        <f t="shared" si="11"/>
        <v>月</v>
      </c>
      <c r="W54" s="1338" t="str">
        <f t="shared" si="11"/>
        <v>火</v>
      </c>
      <c r="X54" s="1338" t="str">
        <f t="shared" si="11"/>
        <v>水</v>
      </c>
      <c r="Y54" s="1338" t="str">
        <f t="shared" si="11"/>
        <v>木</v>
      </c>
      <c r="Z54" s="1338" t="str">
        <f t="shared" si="11"/>
        <v>金</v>
      </c>
      <c r="AA54" s="1338" t="str">
        <f t="shared" si="11"/>
        <v>土</v>
      </c>
      <c r="AB54" s="1338" t="str">
        <f t="shared" si="11"/>
        <v>日</v>
      </c>
      <c r="AC54" s="1338" t="str">
        <f t="shared" si="11"/>
        <v>月</v>
      </c>
      <c r="AD54" s="1339" t="str">
        <f t="shared" si="11"/>
        <v>火</v>
      </c>
      <c r="AE54" s="1312"/>
      <c r="AF54" s="1323" t="s">
        <v>2047</v>
      </c>
      <c r="AG54" s="1304">
        <f>+COUNTA(C55:AD56)</f>
        <v>0</v>
      </c>
    </row>
    <row r="55" spans="2:33" ht="13.5" customHeight="1">
      <c r="B55" s="3523" t="s">
        <v>2048</v>
      </c>
      <c r="C55" s="3525"/>
      <c r="D55" s="3517"/>
      <c r="E55" s="3517"/>
      <c r="F55" s="3517"/>
      <c r="G55" s="3517"/>
      <c r="H55" s="3517"/>
      <c r="I55" s="3517"/>
      <c r="J55" s="3517"/>
      <c r="K55" s="3517"/>
      <c r="L55" s="3517"/>
      <c r="M55" s="3517"/>
      <c r="N55" s="3517"/>
      <c r="O55" s="3517"/>
      <c r="P55" s="3517"/>
      <c r="Q55" s="3517"/>
      <c r="R55" s="3517"/>
      <c r="S55" s="3517"/>
      <c r="T55" s="3517"/>
      <c r="U55" s="3517"/>
      <c r="V55" s="3517"/>
      <c r="W55" s="3517"/>
      <c r="X55" s="3517"/>
      <c r="Y55" s="3517"/>
      <c r="Z55" s="3517"/>
      <c r="AA55" s="3517"/>
      <c r="AB55" s="3517"/>
      <c r="AC55" s="3517"/>
      <c r="AD55" s="3519"/>
      <c r="AE55" s="1312"/>
      <c r="AF55" s="1324" t="s">
        <v>847</v>
      </c>
      <c r="AG55" s="1325">
        <f>COUNTA(C53:AD53)-AG54</f>
        <v>28</v>
      </c>
    </row>
    <row r="56" spans="2:33" ht="13.5" customHeight="1">
      <c r="B56" s="3524"/>
      <c r="C56" s="3525"/>
      <c r="D56" s="3518"/>
      <c r="E56" s="3518"/>
      <c r="F56" s="3518"/>
      <c r="G56" s="3518"/>
      <c r="H56" s="3518"/>
      <c r="I56" s="3518"/>
      <c r="J56" s="3518"/>
      <c r="K56" s="3518"/>
      <c r="L56" s="3518"/>
      <c r="M56" s="3518"/>
      <c r="N56" s="3518"/>
      <c r="O56" s="3518"/>
      <c r="P56" s="3518"/>
      <c r="Q56" s="3518"/>
      <c r="R56" s="3518"/>
      <c r="S56" s="3518"/>
      <c r="T56" s="3518"/>
      <c r="U56" s="3518"/>
      <c r="V56" s="3518"/>
      <c r="W56" s="3518"/>
      <c r="X56" s="3518"/>
      <c r="Y56" s="3518"/>
      <c r="Z56" s="3518"/>
      <c r="AA56" s="3518"/>
      <c r="AB56" s="3518"/>
      <c r="AC56" s="3518"/>
      <c r="AD56" s="3520"/>
      <c r="AE56" s="1312"/>
      <c r="AF56" s="1324" t="s">
        <v>848</v>
      </c>
      <c r="AG56" s="1326">
        <f>+COUNTA(C57:AD58)</f>
        <v>0</v>
      </c>
    </row>
    <row r="57" spans="2:33" ht="13.5" customHeight="1">
      <c r="B57" s="3528" t="s">
        <v>841</v>
      </c>
      <c r="C57" s="3516"/>
      <c r="D57" s="3506"/>
      <c r="E57" s="3506"/>
      <c r="F57" s="3506"/>
      <c r="G57" s="3506"/>
      <c r="H57" s="3506"/>
      <c r="I57" s="3506"/>
      <c r="J57" s="3506"/>
      <c r="K57" s="3506"/>
      <c r="L57" s="3506"/>
      <c r="M57" s="3506"/>
      <c r="N57" s="3506"/>
      <c r="O57" s="3506"/>
      <c r="P57" s="3506"/>
      <c r="Q57" s="3506"/>
      <c r="R57" s="3506"/>
      <c r="S57" s="3506"/>
      <c r="T57" s="3506"/>
      <c r="U57" s="3506"/>
      <c r="V57" s="3506"/>
      <c r="W57" s="3506"/>
      <c r="X57" s="3506"/>
      <c r="Y57" s="3506"/>
      <c r="Z57" s="3506"/>
      <c r="AA57" s="3506"/>
      <c r="AB57" s="3506"/>
      <c r="AC57" s="3506"/>
      <c r="AD57" s="3508"/>
      <c r="AE57" s="1312"/>
      <c r="AF57" s="1324" t="s">
        <v>849</v>
      </c>
      <c r="AG57" s="1327">
        <f>+AG56/AG55</f>
        <v>0</v>
      </c>
    </row>
    <row r="58" spans="2:33">
      <c r="B58" s="3529"/>
      <c r="C58" s="3516"/>
      <c r="D58" s="3507"/>
      <c r="E58" s="3507"/>
      <c r="F58" s="3507"/>
      <c r="G58" s="3507"/>
      <c r="H58" s="3507"/>
      <c r="I58" s="3507"/>
      <c r="J58" s="3507"/>
      <c r="K58" s="3507"/>
      <c r="L58" s="3507"/>
      <c r="M58" s="3507"/>
      <c r="N58" s="3507"/>
      <c r="O58" s="3507"/>
      <c r="P58" s="3507"/>
      <c r="Q58" s="3507"/>
      <c r="R58" s="3507"/>
      <c r="S58" s="3507"/>
      <c r="T58" s="3507"/>
      <c r="U58" s="3507"/>
      <c r="V58" s="3507"/>
      <c r="W58" s="3507"/>
      <c r="X58" s="3507"/>
      <c r="Y58" s="3507"/>
      <c r="Z58" s="3507"/>
      <c r="AA58" s="3507"/>
      <c r="AB58" s="3507"/>
      <c r="AC58" s="3507"/>
      <c r="AD58" s="3509"/>
      <c r="AE58" s="1312"/>
      <c r="AF58" s="1324" t="s">
        <v>838</v>
      </c>
      <c r="AG58" s="1326">
        <f>+COUNTA(C59:AD60)</f>
        <v>0</v>
      </c>
    </row>
    <row r="59" spans="2:33">
      <c r="B59" s="3526" t="s">
        <v>843</v>
      </c>
      <c r="C59" s="3512"/>
      <c r="D59" s="3502"/>
      <c r="E59" s="3502"/>
      <c r="F59" s="3502"/>
      <c r="G59" s="3502"/>
      <c r="H59" s="3502"/>
      <c r="I59" s="3502"/>
      <c r="J59" s="3502"/>
      <c r="K59" s="3502"/>
      <c r="L59" s="3502"/>
      <c r="M59" s="3502"/>
      <c r="N59" s="3502"/>
      <c r="O59" s="3502"/>
      <c r="P59" s="3502"/>
      <c r="Q59" s="3502"/>
      <c r="R59" s="3502"/>
      <c r="S59" s="3502"/>
      <c r="T59" s="3502"/>
      <c r="U59" s="3502"/>
      <c r="V59" s="3502"/>
      <c r="W59" s="3502"/>
      <c r="X59" s="3502"/>
      <c r="Y59" s="3502"/>
      <c r="Z59" s="3502"/>
      <c r="AA59" s="3502"/>
      <c r="AB59" s="3502"/>
      <c r="AC59" s="3502"/>
      <c r="AD59" s="3504"/>
      <c r="AE59" s="1312"/>
      <c r="AF59" s="1328" t="s">
        <v>850</v>
      </c>
      <c r="AG59" s="1329">
        <f>+AG58/AG55</f>
        <v>0</v>
      </c>
    </row>
    <row r="60" spans="2:33">
      <c r="B60" s="3527"/>
      <c r="C60" s="3513"/>
      <c r="D60" s="3503"/>
      <c r="E60" s="3503"/>
      <c r="F60" s="3503"/>
      <c r="G60" s="3503"/>
      <c r="H60" s="3503"/>
      <c r="I60" s="3503"/>
      <c r="J60" s="3503"/>
      <c r="K60" s="3503"/>
      <c r="L60" s="3503"/>
      <c r="M60" s="3503"/>
      <c r="N60" s="3503"/>
      <c r="O60" s="3503"/>
      <c r="P60" s="3503"/>
      <c r="Q60" s="3503"/>
      <c r="R60" s="3503"/>
      <c r="S60" s="3503"/>
      <c r="T60" s="3503"/>
      <c r="U60" s="3503"/>
      <c r="V60" s="3503"/>
      <c r="W60" s="3503"/>
      <c r="X60" s="3503"/>
      <c r="Y60" s="3503"/>
      <c r="Z60" s="3503"/>
      <c r="AA60" s="3503"/>
      <c r="AB60" s="3503"/>
      <c r="AC60" s="3503"/>
      <c r="AD60" s="3505"/>
      <c r="AE60" s="1312"/>
      <c r="AF60" s="1313"/>
      <c r="AG60" s="1330"/>
    </row>
    <row r="61" spans="2:33">
      <c r="C61" s="1331"/>
      <c r="D61" s="1331"/>
      <c r="E61" s="1331"/>
      <c r="F61" s="1331"/>
      <c r="G61" s="1331"/>
      <c r="H61" s="1331"/>
      <c r="I61" s="1331"/>
      <c r="J61" s="1331"/>
      <c r="K61" s="1331"/>
      <c r="L61" s="1331"/>
      <c r="M61" s="1331"/>
      <c r="N61" s="1331"/>
      <c r="O61" s="1331"/>
      <c r="P61" s="1331"/>
      <c r="Q61" s="1331"/>
      <c r="R61" s="1331"/>
      <c r="S61" s="1331"/>
      <c r="T61" s="1331"/>
      <c r="U61" s="1331"/>
      <c r="V61" s="1331"/>
      <c r="W61" s="1331"/>
      <c r="X61" s="1331"/>
      <c r="Y61" s="1331"/>
      <c r="Z61" s="1331"/>
      <c r="AA61" s="1331"/>
      <c r="AB61" s="1331"/>
      <c r="AC61" s="1331"/>
      <c r="AD61" s="1331"/>
    </row>
    <row r="62" spans="2:33">
      <c r="B62" s="1314" t="s">
        <v>2046</v>
      </c>
      <c r="C62" s="1315">
        <f>+AD53+1</f>
        <v>46008</v>
      </c>
      <c r="D62" s="1316">
        <f>+C62+1</f>
        <v>46009</v>
      </c>
      <c r="E62" s="1316">
        <f t="shared" ref="E62:AD62" si="12">+D62+1</f>
        <v>46010</v>
      </c>
      <c r="F62" s="1316">
        <f t="shared" si="12"/>
        <v>46011</v>
      </c>
      <c r="G62" s="1316">
        <f t="shared" si="12"/>
        <v>46012</v>
      </c>
      <c r="H62" s="1316">
        <f t="shared" si="12"/>
        <v>46013</v>
      </c>
      <c r="I62" s="1316">
        <f t="shared" si="12"/>
        <v>46014</v>
      </c>
      <c r="J62" s="1316">
        <f t="shared" si="12"/>
        <v>46015</v>
      </c>
      <c r="K62" s="1316">
        <f t="shared" si="12"/>
        <v>46016</v>
      </c>
      <c r="L62" s="1316">
        <f t="shared" si="12"/>
        <v>46017</v>
      </c>
      <c r="M62" s="1316">
        <f t="shared" si="12"/>
        <v>46018</v>
      </c>
      <c r="N62" s="1316">
        <f t="shared" si="12"/>
        <v>46019</v>
      </c>
      <c r="O62" s="1316">
        <f t="shared" si="12"/>
        <v>46020</v>
      </c>
      <c r="P62" s="1316">
        <f t="shared" si="12"/>
        <v>46021</v>
      </c>
      <c r="Q62" s="1316">
        <f t="shared" si="12"/>
        <v>46022</v>
      </c>
      <c r="R62" s="1316">
        <f t="shared" si="12"/>
        <v>46023</v>
      </c>
      <c r="S62" s="1316">
        <f t="shared" si="12"/>
        <v>46024</v>
      </c>
      <c r="T62" s="1316">
        <f t="shared" si="12"/>
        <v>46025</v>
      </c>
      <c r="U62" s="1316">
        <f t="shared" si="12"/>
        <v>46026</v>
      </c>
      <c r="V62" s="1316">
        <f t="shared" si="12"/>
        <v>46027</v>
      </c>
      <c r="W62" s="1316">
        <f>+V62+1</f>
        <v>46028</v>
      </c>
      <c r="X62" s="1316">
        <f t="shared" si="12"/>
        <v>46029</v>
      </c>
      <c r="Y62" s="1316">
        <f t="shared" si="12"/>
        <v>46030</v>
      </c>
      <c r="Z62" s="1316">
        <f t="shared" si="12"/>
        <v>46031</v>
      </c>
      <c r="AA62" s="1316">
        <f>+Z62+1</f>
        <v>46032</v>
      </c>
      <c r="AB62" s="1316">
        <f t="shared" si="12"/>
        <v>46033</v>
      </c>
      <c r="AC62" s="1316">
        <f>+AB62+1</f>
        <v>46034</v>
      </c>
      <c r="AD62" s="1317">
        <f t="shared" si="12"/>
        <v>46035</v>
      </c>
      <c r="AE62" s="1318"/>
      <c r="AF62" s="3521">
        <f>+AF53+1</f>
        <v>7</v>
      </c>
      <c r="AG62" s="3522"/>
    </row>
    <row r="63" spans="2:33">
      <c r="B63" s="1319" t="s">
        <v>846</v>
      </c>
      <c r="C63" s="1320" t="str">
        <f>TEXT(WEEKDAY(+C62),"aaa")</f>
        <v>水</v>
      </c>
      <c r="D63" s="1321" t="str">
        <f t="shared" ref="D63:AD63" si="13">TEXT(WEEKDAY(+D62),"aaa")</f>
        <v>木</v>
      </c>
      <c r="E63" s="1321" t="str">
        <f t="shared" si="13"/>
        <v>金</v>
      </c>
      <c r="F63" s="1321" t="str">
        <f t="shared" si="13"/>
        <v>土</v>
      </c>
      <c r="G63" s="1321" t="str">
        <f t="shared" si="13"/>
        <v>日</v>
      </c>
      <c r="H63" s="1321" t="str">
        <f t="shared" si="13"/>
        <v>月</v>
      </c>
      <c r="I63" s="1321" t="str">
        <f t="shared" si="13"/>
        <v>火</v>
      </c>
      <c r="J63" s="1321" t="str">
        <f t="shared" si="13"/>
        <v>水</v>
      </c>
      <c r="K63" s="1321" t="str">
        <f t="shared" si="13"/>
        <v>木</v>
      </c>
      <c r="L63" s="1321" t="str">
        <f t="shared" si="13"/>
        <v>金</v>
      </c>
      <c r="M63" s="1321" t="str">
        <f t="shared" si="13"/>
        <v>土</v>
      </c>
      <c r="N63" s="1321" t="str">
        <f t="shared" si="13"/>
        <v>日</v>
      </c>
      <c r="O63" s="1321" t="str">
        <f t="shared" si="13"/>
        <v>月</v>
      </c>
      <c r="P63" s="1321" t="str">
        <f t="shared" si="13"/>
        <v>火</v>
      </c>
      <c r="Q63" s="1321" t="str">
        <f t="shared" si="13"/>
        <v>水</v>
      </c>
      <c r="R63" s="1321" t="str">
        <f t="shared" si="13"/>
        <v>木</v>
      </c>
      <c r="S63" s="1321" t="str">
        <f t="shared" si="13"/>
        <v>金</v>
      </c>
      <c r="T63" s="1321" t="str">
        <f t="shared" si="13"/>
        <v>土</v>
      </c>
      <c r="U63" s="1321" t="str">
        <f t="shared" si="13"/>
        <v>日</v>
      </c>
      <c r="V63" s="1321" t="str">
        <f t="shared" si="13"/>
        <v>月</v>
      </c>
      <c r="W63" s="1321" t="str">
        <f t="shared" si="13"/>
        <v>火</v>
      </c>
      <c r="X63" s="1321" t="str">
        <f t="shared" si="13"/>
        <v>水</v>
      </c>
      <c r="Y63" s="1321" t="str">
        <f t="shared" si="13"/>
        <v>木</v>
      </c>
      <c r="Z63" s="1321" t="str">
        <f t="shared" si="13"/>
        <v>金</v>
      </c>
      <c r="AA63" s="1321" t="str">
        <f t="shared" si="13"/>
        <v>土</v>
      </c>
      <c r="AB63" s="1321" t="str">
        <f t="shared" si="13"/>
        <v>日</v>
      </c>
      <c r="AC63" s="1321" t="str">
        <f t="shared" si="13"/>
        <v>月</v>
      </c>
      <c r="AD63" s="1322" t="str">
        <f t="shared" si="13"/>
        <v>火</v>
      </c>
      <c r="AE63" s="1312"/>
      <c r="AF63" s="1323" t="s">
        <v>2047</v>
      </c>
      <c r="AG63" s="1304">
        <f>+COUNTA(C64:AD65)</f>
        <v>0</v>
      </c>
    </row>
    <row r="64" spans="2:33" ht="13.5" customHeight="1">
      <c r="B64" s="3523" t="s">
        <v>2048</v>
      </c>
      <c r="C64" s="3525"/>
      <c r="D64" s="3517"/>
      <c r="E64" s="3517"/>
      <c r="F64" s="3517"/>
      <c r="G64" s="3517"/>
      <c r="H64" s="3517"/>
      <c r="I64" s="3517"/>
      <c r="J64" s="3517"/>
      <c r="K64" s="3517"/>
      <c r="L64" s="3517"/>
      <c r="M64" s="3517"/>
      <c r="N64" s="3517"/>
      <c r="O64" s="3517"/>
      <c r="P64" s="3517"/>
      <c r="Q64" s="3517"/>
      <c r="R64" s="3517"/>
      <c r="S64" s="3517"/>
      <c r="T64" s="3517"/>
      <c r="U64" s="3517"/>
      <c r="V64" s="3517"/>
      <c r="W64" s="3517"/>
      <c r="X64" s="3517"/>
      <c r="Y64" s="3517"/>
      <c r="Z64" s="3517"/>
      <c r="AA64" s="3517"/>
      <c r="AB64" s="3517"/>
      <c r="AC64" s="3517"/>
      <c r="AD64" s="3519"/>
      <c r="AE64" s="1312"/>
      <c r="AF64" s="1324" t="s">
        <v>847</v>
      </c>
      <c r="AG64" s="1325">
        <f>COUNTA(C62:AD62)-AG63</f>
        <v>28</v>
      </c>
    </row>
    <row r="65" spans="2:33" ht="13.5" customHeight="1">
      <c r="B65" s="3524"/>
      <c r="C65" s="3525"/>
      <c r="D65" s="3518"/>
      <c r="E65" s="3518"/>
      <c r="F65" s="3518"/>
      <c r="G65" s="3518"/>
      <c r="H65" s="3518"/>
      <c r="I65" s="3518"/>
      <c r="J65" s="3518"/>
      <c r="K65" s="3518"/>
      <c r="L65" s="3518"/>
      <c r="M65" s="3518"/>
      <c r="N65" s="3518"/>
      <c r="O65" s="3518"/>
      <c r="P65" s="3518"/>
      <c r="Q65" s="3518"/>
      <c r="R65" s="3518"/>
      <c r="S65" s="3518"/>
      <c r="T65" s="3518"/>
      <c r="U65" s="3518"/>
      <c r="V65" s="3518"/>
      <c r="W65" s="3518"/>
      <c r="X65" s="3518"/>
      <c r="Y65" s="3518"/>
      <c r="Z65" s="3518"/>
      <c r="AA65" s="3518"/>
      <c r="AB65" s="3518"/>
      <c r="AC65" s="3518"/>
      <c r="AD65" s="3520"/>
      <c r="AE65" s="1312"/>
      <c r="AF65" s="1324" t="s">
        <v>848</v>
      </c>
      <c r="AG65" s="1326">
        <f>+COUNTA(C66:AD67)</f>
        <v>0</v>
      </c>
    </row>
    <row r="66" spans="2:33" ht="13.5" customHeight="1">
      <c r="B66" s="3514" t="s">
        <v>841</v>
      </c>
      <c r="C66" s="3516"/>
      <c r="D66" s="3506"/>
      <c r="E66" s="3506"/>
      <c r="F66" s="3506"/>
      <c r="G66" s="3506"/>
      <c r="H66" s="3506"/>
      <c r="I66" s="3506"/>
      <c r="J66" s="3506"/>
      <c r="K66" s="3506"/>
      <c r="L66" s="3506"/>
      <c r="M66" s="3506"/>
      <c r="N66" s="3506"/>
      <c r="O66" s="3506"/>
      <c r="P66" s="3506"/>
      <c r="Q66" s="3506"/>
      <c r="R66" s="3506"/>
      <c r="S66" s="3506"/>
      <c r="T66" s="3506"/>
      <c r="U66" s="3506"/>
      <c r="V66" s="3506"/>
      <c r="W66" s="3506"/>
      <c r="X66" s="3506"/>
      <c r="Y66" s="3506"/>
      <c r="Z66" s="3506"/>
      <c r="AA66" s="3506"/>
      <c r="AB66" s="3506"/>
      <c r="AC66" s="3506"/>
      <c r="AD66" s="3508"/>
      <c r="AE66" s="1312"/>
      <c r="AF66" s="1324" t="s">
        <v>849</v>
      </c>
      <c r="AG66" s="1327">
        <f>+AG65/AG64</f>
        <v>0</v>
      </c>
    </row>
    <row r="67" spans="2:33">
      <c r="B67" s="3515"/>
      <c r="C67" s="3516"/>
      <c r="D67" s="3507"/>
      <c r="E67" s="3507"/>
      <c r="F67" s="3507"/>
      <c r="G67" s="3507"/>
      <c r="H67" s="3507"/>
      <c r="I67" s="3507"/>
      <c r="J67" s="3507"/>
      <c r="K67" s="3507"/>
      <c r="L67" s="3507"/>
      <c r="M67" s="3507"/>
      <c r="N67" s="3507"/>
      <c r="O67" s="3507"/>
      <c r="P67" s="3507"/>
      <c r="Q67" s="3507"/>
      <c r="R67" s="3507"/>
      <c r="S67" s="3507"/>
      <c r="T67" s="3507"/>
      <c r="U67" s="3507"/>
      <c r="V67" s="3507"/>
      <c r="W67" s="3507"/>
      <c r="X67" s="3507"/>
      <c r="Y67" s="3507"/>
      <c r="Z67" s="3507"/>
      <c r="AA67" s="3507"/>
      <c r="AB67" s="3507"/>
      <c r="AC67" s="3507"/>
      <c r="AD67" s="3509"/>
      <c r="AE67" s="1312"/>
      <c r="AF67" s="1324" t="s">
        <v>838</v>
      </c>
      <c r="AG67" s="1326">
        <f>+COUNTA(C68:AD69)</f>
        <v>0</v>
      </c>
    </row>
    <row r="68" spans="2:33">
      <c r="B68" s="3510" t="s">
        <v>843</v>
      </c>
      <c r="C68" s="3512"/>
      <c r="D68" s="3502"/>
      <c r="E68" s="3502"/>
      <c r="F68" s="3502"/>
      <c r="G68" s="3502"/>
      <c r="H68" s="3502"/>
      <c r="I68" s="3502"/>
      <c r="J68" s="3502"/>
      <c r="K68" s="3502"/>
      <c r="L68" s="3502"/>
      <c r="M68" s="3502"/>
      <c r="N68" s="3502"/>
      <c r="O68" s="3502"/>
      <c r="P68" s="3502"/>
      <c r="Q68" s="3502"/>
      <c r="R68" s="3502"/>
      <c r="S68" s="3502"/>
      <c r="T68" s="3502"/>
      <c r="U68" s="3502"/>
      <c r="V68" s="3502"/>
      <c r="W68" s="3502"/>
      <c r="X68" s="3502"/>
      <c r="Y68" s="3502"/>
      <c r="Z68" s="3502"/>
      <c r="AA68" s="3502"/>
      <c r="AB68" s="3502"/>
      <c r="AC68" s="3502"/>
      <c r="AD68" s="3504"/>
      <c r="AE68" s="1312"/>
      <c r="AF68" s="1328" t="s">
        <v>850</v>
      </c>
      <c r="AG68" s="1329">
        <f>+AG67/AG64</f>
        <v>0</v>
      </c>
    </row>
    <row r="69" spans="2:33">
      <c r="B69" s="3511"/>
      <c r="C69" s="3513"/>
      <c r="D69" s="3503"/>
      <c r="E69" s="3503"/>
      <c r="F69" s="3503"/>
      <c r="G69" s="3503"/>
      <c r="H69" s="3503"/>
      <c r="I69" s="3503"/>
      <c r="J69" s="3503"/>
      <c r="K69" s="3503"/>
      <c r="L69" s="3503"/>
      <c r="M69" s="3503"/>
      <c r="N69" s="3503"/>
      <c r="O69" s="3503"/>
      <c r="P69" s="3503"/>
      <c r="Q69" s="3503"/>
      <c r="R69" s="3503"/>
      <c r="S69" s="3503"/>
      <c r="T69" s="3503"/>
      <c r="U69" s="3503"/>
      <c r="V69" s="3503"/>
      <c r="W69" s="3503"/>
      <c r="X69" s="3503"/>
      <c r="Y69" s="3503"/>
      <c r="Z69" s="3503"/>
      <c r="AA69" s="3503"/>
      <c r="AB69" s="3503"/>
      <c r="AC69" s="3503"/>
      <c r="AD69" s="3505"/>
      <c r="AE69" s="1312"/>
      <c r="AF69" s="1313"/>
      <c r="AG69" s="1330"/>
    </row>
    <row r="70" spans="2:33">
      <c r="C70" s="1331"/>
      <c r="D70" s="1331"/>
      <c r="E70" s="1331"/>
      <c r="F70" s="1331"/>
      <c r="G70" s="1331"/>
      <c r="H70" s="1331"/>
      <c r="I70" s="1331"/>
      <c r="J70" s="1331"/>
      <c r="K70" s="1331"/>
      <c r="L70" s="1331"/>
      <c r="M70" s="1331"/>
      <c r="N70" s="1331"/>
      <c r="O70" s="1331"/>
      <c r="P70" s="1331"/>
      <c r="Q70" s="1331"/>
      <c r="R70" s="1331"/>
      <c r="S70" s="1331"/>
      <c r="T70" s="1331"/>
      <c r="U70" s="1331"/>
      <c r="V70" s="1331"/>
      <c r="W70" s="1331"/>
      <c r="X70" s="1331"/>
      <c r="Y70" s="1331"/>
      <c r="Z70" s="1331"/>
      <c r="AA70" s="1331"/>
      <c r="AB70" s="1331"/>
      <c r="AC70" s="1331"/>
      <c r="AD70" s="1331"/>
    </row>
    <row r="71" spans="2:33">
      <c r="B71" s="1332" t="s">
        <v>2046</v>
      </c>
      <c r="C71" s="1333">
        <f>+AD62+1</f>
        <v>46036</v>
      </c>
      <c r="D71" s="1334">
        <f>+C71+1</f>
        <v>46037</v>
      </c>
      <c r="E71" s="1334">
        <f t="shared" ref="E71:AD71" si="14">+D71+1</f>
        <v>46038</v>
      </c>
      <c r="F71" s="1334">
        <f t="shared" si="14"/>
        <v>46039</v>
      </c>
      <c r="G71" s="1334">
        <f t="shared" si="14"/>
        <v>46040</v>
      </c>
      <c r="H71" s="1334">
        <f t="shared" si="14"/>
        <v>46041</v>
      </c>
      <c r="I71" s="1334">
        <f t="shared" si="14"/>
        <v>46042</v>
      </c>
      <c r="J71" s="1334">
        <f t="shared" si="14"/>
        <v>46043</v>
      </c>
      <c r="K71" s="1334">
        <f t="shared" si="14"/>
        <v>46044</v>
      </c>
      <c r="L71" s="1334">
        <f t="shared" si="14"/>
        <v>46045</v>
      </c>
      <c r="M71" s="1334">
        <f t="shared" si="14"/>
        <v>46046</v>
      </c>
      <c r="N71" s="1334">
        <f t="shared" si="14"/>
        <v>46047</v>
      </c>
      <c r="O71" s="1334">
        <f t="shared" si="14"/>
        <v>46048</v>
      </c>
      <c r="P71" s="1334">
        <f t="shared" si="14"/>
        <v>46049</v>
      </c>
      <c r="Q71" s="1334">
        <f t="shared" si="14"/>
        <v>46050</v>
      </c>
      <c r="R71" s="1334">
        <f t="shared" si="14"/>
        <v>46051</v>
      </c>
      <c r="S71" s="1334">
        <f t="shared" si="14"/>
        <v>46052</v>
      </c>
      <c r="T71" s="1334">
        <f t="shared" si="14"/>
        <v>46053</v>
      </c>
      <c r="U71" s="1334">
        <f t="shared" si="14"/>
        <v>46054</v>
      </c>
      <c r="V71" s="1334">
        <f t="shared" si="14"/>
        <v>46055</v>
      </c>
      <c r="W71" s="1334">
        <f>+V71+1</f>
        <v>46056</v>
      </c>
      <c r="X71" s="1334">
        <f t="shared" si="14"/>
        <v>46057</v>
      </c>
      <c r="Y71" s="1334">
        <f t="shared" si="14"/>
        <v>46058</v>
      </c>
      <c r="Z71" s="1334">
        <f t="shared" si="14"/>
        <v>46059</v>
      </c>
      <c r="AA71" s="1334">
        <f>+Z71+1</f>
        <v>46060</v>
      </c>
      <c r="AB71" s="1334">
        <f t="shared" si="14"/>
        <v>46061</v>
      </c>
      <c r="AC71" s="1334">
        <f>+AB71+1</f>
        <v>46062</v>
      </c>
      <c r="AD71" s="1335">
        <f t="shared" si="14"/>
        <v>46063</v>
      </c>
      <c r="AE71" s="1318"/>
      <c r="AF71" s="3521">
        <f>+AF62+1</f>
        <v>8</v>
      </c>
      <c r="AG71" s="3522"/>
    </row>
    <row r="72" spans="2:33">
      <c r="B72" s="1336" t="s">
        <v>846</v>
      </c>
      <c r="C72" s="1337" t="str">
        <f>TEXT(WEEKDAY(+C71),"aaa")</f>
        <v>水</v>
      </c>
      <c r="D72" s="1338" t="str">
        <f t="shared" ref="D72:AD72" si="15">TEXT(WEEKDAY(+D71),"aaa")</f>
        <v>木</v>
      </c>
      <c r="E72" s="1338" t="str">
        <f t="shared" si="15"/>
        <v>金</v>
      </c>
      <c r="F72" s="1338" t="str">
        <f t="shared" si="15"/>
        <v>土</v>
      </c>
      <c r="G72" s="1338" t="str">
        <f t="shared" si="15"/>
        <v>日</v>
      </c>
      <c r="H72" s="1338" t="str">
        <f t="shared" si="15"/>
        <v>月</v>
      </c>
      <c r="I72" s="1338" t="str">
        <f t="shared" si="15"/>
        <v>火</v>
      </c>
      <c r="J72" s="1338" t="str">
        <f t="shared" si="15"/>
        <v>水</v>
      </c>
      <c r="K72" s="1338" t="str">
        <f t="shared" si="15"/>
        <v>木</v>
      </c>
      <c r="L72" s="1338" t="str">
        <f t="shared" si="15"/>
        <v>金</v>
      </c>
      <c r="M72" s="1338" t="str">
        <f t="shared" si="15"/>
        <v>土</v>
      </c>
      <c r="N72" s="1338" t="str">
        <f t="shared" si="15"/>
        <v>日</v>
      </c>
      <c r="O72" s="1338" t="str">
        <f t="shared" si="15"/>
        <v>月</v>
      </c>
      <c r="P72" s="1338" t="str">
        <f t="shared" si="15"/>
        <v>火</v>
      </c>
      <c r="Q72" s="1338" t="str">
        <f t="shared" si="15"/>
        <v>水</v>
      </c>
      <c r="R72" s="1338" t="str">
        <f t="shared" si="15"/>
        <v>木</v>
      </c>
      <c r="S72" s="1338" t="str">
        <f t="shared" si="15"/>
        <v>金</v>
      </c>
      <c r="T72" s="1338" t="str">
        <f t="shared" si="15"/>
        <v>土</v>
      </c>
      <c r="U72" s="1338" t="str">
        <f t="shared" si="15"/>
        <v>日</v>
      </c>
      <c r="V72" s="1338" t="str">
        <f t="shared" si="15"/>
        <v>月</v>
      </c>
      <c r="W72" s="1338" t="str">
        <f t="shared" si="15"/>
        <v>火</v>
      </c>
      <c r="X72" s="1338" t="str">
        <f t="shared" si="15"/>
        <v>水</v>
      </c>
      <c r="Y72" s="1338" t="str">
        <f t="shared" si="15"/>
        <v>木</v>
      </c>
      <c r="Z72" s="1338" t="str">
        <f t="shared" si="15"/>
        <v>金</v>
      </c>
      <c r="AA72" s="1338" t="str">
        <f t="shared" si="15"/>
        <v>土</v>
      </c>
      <c r="AB72" s="1338" t="str">
        <f t="shared" si="15"/>
        <v>日</v>
      </c>
      <c r="AC72" s="1338" t="str">
        <f t="shared" si="15"/>
        <v>月</v>
      </c>
      <c r="AD72" s="1339" t="str">
        <f t="shared" si="15"/>
        <v>火</v>
      </c>
      <c r="AE72" s="1312"/>
      <c r="AF72" s="1323" t="s">
        <v>2047</v>
      </c>
      <c r="AG72" s="1304">
        <f>+COUNTA(C73:AD74)</f>
        <v>0</v>
      </c>
    </row>
    <row r="73" spans="2:33" ht="13.5" customHeight="1">
      <c r="B73" s="3523" t="s">
        <v>2048</v>
      </c>
      <c r="C73" s="3525"/>
      <c r="D73" s="3517"/>
      <c r="E73" s="3517"/>
      <c r="F73" s="3517"/>
      <c r="G73" s="3517"/>
      <c r="H73" s="3517"/>
      <c r="I73" s="3517"/>
      <c r="J73" s="3517"/>
      <c r="K73" s="3517"/>
      <c r="L73" s="3517"/>
      <c r="M73" s="3517"/>
      <c r="N73" s="3517"/>
      <c r="O73" s="3517"/>
      <c r="P73" s="3517"/>
      <c r="Q73" s="3517"/>
      <c r="R73" s="3517"/>
      <c r="S73" s="3517"/>
      <c r="T73" s="3517"/>
      <c r="U73" s="3517"/>
      <c r="V73" s="3517"/>
      <c r="W73" s="3517"/>
      <c r="X73" s="3517"/>
      <c r="Y73" s="3517"/>
      <c r="Z73" s="3517"/>
      <c r="AA73" s="3517"/>
      <c r="AB73" s="3517"/>
      <c r="AC73" s="3517"/>
      <c r="AD73" s="3519"/>
      <c r="AE73" s="1312"/>
      <c r="AF73" s="1324" t="s">
        <v>847</v>
      </c>
      <c r="AG73" s="1325">
        <f>COUNTA(C71:AD71)-AG72</f>
        <v>28</v>
      </c>
    </row>
    <row r="74" spans="2:33" ht="13.5" customHeight="1">
      <c r="B74" s="3524"/>
      <c r="C74" s="3525"/>
      <c r="D74" s="3518"/>
      <c r="E74" s="3518"/>
      <c r="F74" s="3518"/>
      <c r="G74" s="3518"/>
      <c r="H74" s="3518"/>
      <c r="I74" s="3518"/>
      <c r="J74" s="3518"/>
      <c r="K74" s="3518"/>
      <c r="L74" s="3518"/>
      <c r="M74" s="3518"/>
      <c r="N74" s="3518"/>
      <c r="O74" s="3518"/>
      <c r="P74" s="3518"/>
      <c r="Q74" s="3518"/>
      <c r="R74" s="3518"/>
      <c r="S74" s="3518"/>
      <c r="T74" s="3518"/>
      <c r="U74" s="3518"/>
      <c r="V74" s="3518"/>
      <c r="W74" s="3518"/>
      <c r="X74" s="3518"/>
      <c r="Y74" s="3518"/>
      <c r="Z74" s="3518"/>
      <c r="AA74" s="3518"/>
      <c r="AB74" s="3518"/>
      <c r="AC74" s="3518"/>
      <c r="AD74" s="3520"/>
      <c r="AE74" s="1312"/>
      <c r="AF74" s="1324" t="s">
        <v>848</v>
      </c>
      <c r="AG74" s="1326">
        <f>+COUNTA(C75:AD76)</f>
        <v>0</v>
      </c>
    </row>
    <row r="75" spans="2:33" ht="13.5" customHeight="1">
      <c r="B75" s="3528" t="s">
        <v>841</v>
      </c>
      <c r="C75" s="3516"/>
      <c r="D75" s="3506"/>
      <c r="E75" s="3506"/>
      <c r="F75" s="3506"/>
      <c r="G75" s="3506"/>
      <c r="H75" s="3506"/>
      <c r="I75" s="3506"/>
      <c r="J75" s="3506"/>
      <c r="K75" s="3506"/>
      <c r="L75" s="3506"/>
      <c r="M75" s="3506"/>
      <c r="N75" s="3506"/>
      <c r="O75" s="3506"/>
      <c r="P75" s="3506"/>
      <c r="Q75" s="3506"/>
      <c r="R75" s="3506"/>
      <c r="S75" s="3506"/>
      <c r="T75" s="3506"/>
      <c r="U75" s="3506"/>
      <c r="V75" s="3506"/>
      <c r="W75" s="3506"/>
      <c r="X75" s="3506"/>
      <c r="Y75" s="3506"/>
      <c r="Z75" s="3506"/>
      <c r="AA75" s="3506"/>
      <c r="AB75" s="3506"/>
      <c r="AC75" s="3506"/>
      <c r="AD75" s="3508"/>
      <c r="AE75" s="1312"/>
      <c r="AF75" s="1324" t="s">
        <v>849</v>
      </c>
      <c r="AG75" s="1327">
        <f>+AG74/AG73</f>
        <v>0</v>
      </c>
    </row>
    <row r="76" spans="2:33">
      <c r="B76" s="3529"/>
      <c r="C76" s="3516"/>
      <c r="D76" s="3507"/>
      <c r="E76" s="3507"/>
      <c r="F76" s="3507"/>
      <c r="G76" s="3507"/>
      <c r="H76" s="3507"/>
      <c r="I76" s="3507"/>
      <c r="J76" s="3507"/>
      <c r="K76" s="3507"/>
      <c r="L76" s="3507"/>
      <c r="M76" s="3507"/>
      <c r="N76" s="3507"/>
      <c r="O76" s="3507"/>
      <c r="P76" s="3507"/>
      <c r="Q76" s="3507"/>
      <c r="R76" s="3507"/>
      <c r="S76" s="3507"/>
      <c r="T76" s="3507"/>
      <c r="U76" s="3507"/>
      <c r="V76" s="3507"/>
      <c r="W76" s="3507"/>
      <c r="X76" s="3507"/>
      <c r="Y76" s="3507"/>
      <c r="Z76" s="3507"/>
      <c r="AA76" s="3507"/>
      <c r="AB76" s="3507"/>
      <c r="AC76" s="3507"/>
      <c r="AD76" s="3509"/>
      <c r="AE76" s="1312"/>
      <c r="AF76" s="1324" t="s">
        <v>838</v>
      </c>
      <c r="AG76" s="1326">
        <f>+COUNTA(C77:AD78)</f>
        <v>0</v>
      </c>
    </row>
    <row r="77" spans="2:33">
      <c r="B77" s="3526" t="s">
        <v>843</v>
      </c>
      <c r="C77" s="3512"/>
      <c r="D77" s="3502"/>
      <c r="E77" s="3502"/>
      <c r="F77" s="3502"/>
      <c r="G77" s="3502"/>
      <c r="H77" s="3502"/>
      <c r="I77" s="3502"/>
      <c r="J77" s="3502"/>
      <c r="K77" s="3502"/>
      <c r="L77" s="3502"/>
      <c r="M77" s="3502"/>
      <c r="N77" s="3502"/>
      <c r="O77" s="3502"/>
      <c r="P77" s="3502"/>
      <c r="Q77" s="3502"/>
      <c r="R77" s="3502"/>
      <c r="S77" s="3502"/>
      <c r="T77" s="3502"/>
      <c r="U77" s="3502"/>
      <c r="V77" s="3502"/>
      <c r="W77" s="3502"/>
      <c r="X77" s="3502"/>
      <c r="Y77" s="3502"/>
      <c r="Z77" s="3502"/>
      <c r="AA77" s="3502"/>
      <c r="AB77" s="3502"/>
      <c r="AC77" s="3502"/>
      <c r="AD77" s="3504"/>
      <c r="AE77" s="1312"/>
      <c r="AF77" s="1328" t="s">
        <v>850</v>
      </c>
      <c r="AG77" s="1329">
        <f>+AG76/AG73</f>
        <v>0</v>
      </c>
    </row>
    <row r="78" spans="2:33">
      <c r="B78" s="3527"/>
      <c r="C78" s="3513"/>
      <c r="D78" s="3503"/>
      <c r="E78" s="3503"/>
      <c r="F78" s="3503"/>
      <c r="G78" s="3503"/>
      <c r="H78" s="3503"/>
      <c r="I78" s="3503"/>
      <c r="J78" s="3503"/>
      <c r="K78" s="3503"/>
      <c r="L78" s="3503"/>
      <c r="M78" s="3503"/>
      <c r="N78" s="3503"/>
      <c r="O78" s="3503"/>
      <c r="P78" s="3503"/>
      <c r="Q78" s="3503"/>
      <c r="R78" s="3503"/>
      <c r="S78" s="3503"/>
      <c r="T78" s="3503"/>
      <c r="U78" s="3503"/>
      <c r="V78" s="3503"/>
      <c r="W78" s="3503"/>
      <c r="X78" s="3503"/>
      <c r="Y78" s="3503"/>
      <c r="Z78" s="3503"/>
      <c r="AA78" s="3503"/>
      <c r="AB78" s="3503"/>
      <c r="AC78" s="3503"/>
      <c r="AD78" s="3505"/>
      <c r="AE78" s="1312"/>
      <c r="AF78" s="1313"/>
      <c r="AG78" s="1330"/>
    </row>
    <row r="79" spans="2:33">
      <c r="C79" s="1331"/>
      <c r="D79" s="1331"/>
      <c r="E79" s="1331"/>
      <c r="F79" s="1331"/>
      <c r="G79" s="1331"/>
      <c r="H79" s="1331"/>
      <c r="I79" s="1331"/>
      <c r="J79" s="1331"/>
      <c r="K79" s="1331"/>
      <c r="L79" s="1331"/>
      <c r="M79" s="1331"/>
      <c r="N79" s="1331"/>
      <c r="O79" s="1331"/>
      <c r="P79" s="1331"/>
      <c r="Q79" s="1331"/>
      <c r="R79" s="1331"/>
      <c r="S79" s="1331"/>
      <c r="T79" s="1331"/>
      <c r="U79" s="1331"/>
      <c r="V79" s="1331"/>
      <c r="W79" s="1331"/>
      <c r="X79" s="1331"/>
      <c r="Y79" s="1331"/>
      <c r="Z79" s="1331"/>
      <c r="AA79" s="1331"/>
      <c r="AB79" s="1331"/>
      <c r="AC79" s="1331"/>
      <c r="AD79" s="1331"/>
    </row>
    <row r="80" spans="2:33">
      <c r="B80" s="1314" t="s">
        <v>2046</v>
      </c>
      <c r="C80" s="1340">
        <f>+AD71+1</f>
        <v>46064</v>
      </c>
      <c r="D80" s="1316">
        <f>+C80+1</f>
        <v>46065</v>
      </c>
      <c r="E80" s="1316">
        <f t="shared" ref="E80:AD80" si="16">+D80+1</f>
        <v>46066</v>
      </c>
      <c r="F80" s="1316">
        <f t="shared" si="16"/>
        <v>46067</v>
      </c>
      <c r="G80" s="1316">
        <f t="shared" si="16"/>
        <v>46068</v>
      </c>
      <c r="H80" s="1316">
        <f t="shared" si="16"/>
        <v>46069</v>
      </c>
      <c r="I80" s="1316">
        <f t="shared" si="16"/>
        <v>46070</v>
      </c>
      <c r="J80" s="1316">
        <f t="shared" si="16"/>
        <v>46071</v>
      </c>
      <c r="K80" s="1316">
        <f t="shared" si="16"/>
        <v>46072</v>
      </c>
      <c r="L80" s="1316">
        <f t="shared" si="16"/>
        <v>46073</v>
      </c>
      <c r="M80" s="1316">
        <f t="shared" si="16"/>
        <v>46074</v>
      </c>
      <c r="N80" s="1316">
        <f t="shared" si="16"/>
        <v>46075</v>
      </c>
      <c r="O80" s="1316">
        <f t="shared" si="16"/>
        <v>46076</v>
      </c>
      <c r="P80" s="1316">
        <f t="shared" si="16"/>
        <v>46077</v>
      </c>
      <c r="Q80" s="1316">
        <f t="shared" si="16"/>
        <v>46078</v>
      </c>
      <c r="R80" s="1316">
        <f t="shared" si="16"/>
        <v>46079</v>
      </c>
      <c r="S80" s="1316">
        <f t="shared" si="16"/>
        <v>46080</v>
      </c>
      <c r="T80" s="1316">
        <f t="shared" si="16"/>
        <v>46081</v>
      </c>
      <c r="U80" s="1316">
        <f t="shared" si="16"/>
        <v>46082</v>
      </c>
      <c r="V80" s="1316">
        <f t="shared" si="16"/>
        <v>46083</v>
      </c>
      <c r="W80" s="1316">
        <f>+V80+1</f>
        <v>46084</v>
      </c>
      <c r="X80" s="1316">
        <f t="shared" si="16"/>
        <v>46085</v>
      </c>
      <c r="Y80" s="1316">
        <f t="shared" si="16"/>
        <v>46086</v>
      </c>
      <c r="Z80" s="1316">
        <f t="shared" si="16"/>
        <v>46087</v>
      </c>
      <c r="AA80" s="1316">
        <f>+Z80+1</f>
        <v>46088</v>
      </c>
      <c r="AB80" s="1316">
        <f t="shared" si="16"/>
        <v>46089</v>
      </c>
      <c r="AC80" s="1316">
        <f t="shared" si="16"/>
        <v>46090</v>
      </c>
      <c r="AD80" s="1341">
        <f t="shared" si="16"/>
        <v>46091</v>
      </c>
      <c r="AE80" s="1318"/>
      <c r="AF80" s="3521">
        <f>+AF71+1</f>
        <v>9</v>
      </c>
      <c r="AG80" s="3522"/>
    </row>
    <row r="81" spans="1:33">
      <c r="B81" s="1319" t="s">
        <v>846</v>
      </c>
      <c r="C81" s="1342" t="str">
        <f>TEXT(WEEKDAY(+C80),"aaa")</f>
        <v>水</v>
      </c>
      <c r="D81" s="1321" t="str">
        <f t="shared" ref="D81:AD81" si="17">TEXT(WEEKDAY(+D80),"aaa")</f>
        <v>木</v>
      </c>
      <c r="E81" s="1321" t="str">
        <f t="shared" si="17"/>
        <v>金</v>
      </c>
      <c r="F81" s="1321" t="str">
        <f t="shared" si="17"/>
        <v>土</v>
      </c>
      <c r="G81" s="1321" t="str">
        <f t="shared" si="17"/>
        <v>日</v>
      </c>
      <c r="H81" s="1321" t="str">
        <f t="shared" si="17"/>
        <v>月</v>
      </c>
      <c r="I81" s="1321" t="str">
        <f t="shared" si="17"/>
        <v>火</v>
      </c>
      <c r="J81" s="1321" t="str">
        <f t="shared" si="17"/>
        <v>水</v>
      </c>
      <c r="K81" s="1321" t="str">
        <f t="shared" si="17"/>
        <v>木</v>
      </c>
      <c r="L81" s="1321" t="str">
        <f t="shared" si="17"/>
        <v>金</v>
      </c>
      <c r="M81" s="1321" t="str">
        <f t="shared" si="17"/>
        <v>土</v>
      </c>
      <c r="N81" s="1321" t="str">
        <f t="shared" si="17"/>
        <v>日</v>
      </c>
      <c r="O81" s="1321" t="str">
        <f t="shared" si="17"/>
        <v>月</v>
      </c>
      <c r="P81" s="1321" t="str">
        <f t="shared" si="17"/>
        <v>火</v>
      </c>
      <c r="Q81" s="1321" t="str">
        <f t="shared" si="17"/>
        <v>水</v>
      </c>
      <c r="R81" s="1321" t="str">
        <f t="shared" si="17"/>
        <v>木</v>
      </c>
      <c r="S81" s="1321" t="str">
        <f t="shared" si="17"/>
        <v>金</v>
      </c>
      <c r="T81" s="1321" t="str">
        <f t="shared" si="17"/>
        <v>土</v>
      </c>
      <c r="U81" s="1321" t="str">
        <f t="shared" si="17"/>
        <v>日</v>
      </c>
      <c r="V81" s="1321" t="str">
        <f t="shared" si="17"/>
        <v>月</v>
      </c>
      <c r="W81" s="1321" t="str">
        <f t="shared" si="17"/>
        <v>火</v>
      </c>
      <c r="X81" s="1321" t="str">
        <f t="shared" si="17"/>
        <v>水</v>
      </c>
      <c r="Y81" s="1321" t="str">
        <f t="shared" si="17"/>
        <v>木</v>
      </c>
      <c r="Z81" s="1321" t="str">
        <f t="shared" si="17"/>
        <v>金</v>
      </c>
      <c r="AA81" s="1321" t="str">
        <f t="shared" si="17"/>
        <v>土</v>
      </c>
      <c r="AB81" s="1321" t="str">
        <f t="shared" si="17"/>
        <v>日</v>
      </c>
      <c r="AC81" s="1321" t="str">
        <f t="shared" si="17"/>
        <v>月</v>
      </c>
      <c r="AD81" s="1322" t="str">
        <f t="shared" si="17"/>
        <v>火</v>
      </c>
      <c r="AE81" s="1312"/>
      <c r="AF81" s="1323" t="s">
        <v>2047</v>
      </c>
      <c r="AG81" s="1304">
        <f>+COUNTA(C82:AD83)</f>
        <v>0</v>
      </c>
    </row>
    <row r="82" spans="1:33" ht="13.5" customHeight="1">
      <c r="B82" s="3523" t="s">
        <v>2048</v>
      </c>
      <c r="C82" s="3525"/>
      <c r="D82" s="3517"/>
      <c r="E82" s="3517"/>
      <c r="F82" s="3517"/>
      <c r="G82" s="3517"/>
      <c r="H82" s="3517"/>
      <c r="I82" s="3517"/>
      <c r="J82" s="3517"/>
      <c r="K82" s="3517"/>
      <c r="L82" s="3517"/>
      <c r="M82" s="3517"/>
      <c r="N82" s="3517"/>
      <c r="O82" s="3517"/>
      <c r="P82" s="3517"/>
      <c r="Q82" s="3517"/>
      <c r="R82" s="3517"/>
      <c r="S82" s="3517"/>
      <c r="T82" s="3517"/>
      <c r="U82" s="3517"/>
      <c r="V82" s="3517"/>
      <c r="W82" s="3517"/>
      <c r="X82" s="3517"/>
      <c r="Y82" s="3517"/>
      <c r="Z82" s="3517"/>
      <c r="AA82" s="3517"/>
      <c r="AB82" s="3517"/>
      <c r="AC82" s="3517"/>
      <c r="AD82" s="3519"/>
      <c r="AE82" s="1312"/>
      <c r="AF82" s="1324" t="s">
        <v>847</v>
      </c>
      <c r="AG82" s="1325">
        <f>COUNTA(C80:AD80)-AG81</f>
        <v>28</v>
      </c>
    </row>
    <row r="83" spans="1:33" ht="13.5" customHeight="1">
      <c r="B83" s="3524"/>
      <c r="C83" s="3525"/>
      <c r="D83" s="3518"/>
      <c r="E83" s="3518"/>
      <c r="F83" s="3518"/>
      <c r="G83" s="3518"/>
      <c r="H83" s="3518"/>
      <c r="I83" s="3518"/>
      <c r="J83" s="3518"/>
      <c r="K83" s="3518"/>
      <c r="L83" s="3518"/>
      <c r="M83" s="3518"/>
      <c r="N83" s="3518"/>
      <c r="O83" s="3518"/>
      <c r="P83" s="3518"/>
      <c r="Q83" s="3518"/>
      <c r="R83" s="3518"/>
      <c r="S83" s="3518"/>
      <c r="T83" s="3518"/>
      <c r="U83" s="3518"/>
      <c r="V83" s="3518"/>
      <c r="W83" s="3518"/>
      <c r="X83" s="3518"/>
      <c r="Y83" s="3518"/>
      <c r="Z83" s="3518"/>
      <c r="AA83" s="3518"/>
      <c r="AB83" s="3518"/>
      <c r="AC83" s="3518"/>
      <c r="AD83" s="3520"/>
      <c r="AE83" s="1312"/>
      <c r="AF83" s="1324" t="s">
        <v>848</v>
      </c>
      <c r="AG83" s="1326">
        <f>+COUNTA(C84:AD85)</f>
        <v>0</v>
      </c>
    </row>
    <row r="84" spans="1:33" ht="13.5" customHeight="1">
      <c r="B84" s="3514" t="s">
        <v>841</v>
      </c>
      <c r="C84" s="3516"/>
      <c r="D84" s="3506"/>
      <c r="E84" s="3506"/>
      <c r="F84" s="3506"/>
      <c r="G84" s="3506"/>
      <c r="H84" s="3506"/>
      <c r="I84" s="3506"/>
      <c r="J84" s="3506"/>
      <c r="K84" s="3506"/>
      <c r="L84" s="3506"/>
      <c r="M84" s="3506"/>
      <c r="N84" s="3506"/>
      <c r="O84" s="3506"/>
      <c r="P84" s="3506"/>
      <c r="Q84" s="3506"/>
      <c r="R84" s="3506"/>
      <c r="S84" s="3506"/>
      <c r="T84" s="3506"/>
      <c r="U84" s="3506"/>
      <c r="V84" s="3506"/>
      <c r="W84" s="3506"/>
      <c r="X84" s="3506"/>
      <c r="Y84" s="3506"/>
      <c r="Z84" s="3506"/>
      <c r="AA84" s="3506"/>
      <c r="AB84" s="3506"/>
      <c r="AC84" s="3506"/>
      <c r="AD84" s="3508"/>
      <c r="AE84" s="1312"/>
      <c r="AF84" s="1324" t="s">
        <v>849</v>
      </c>
      <c r="AG84" s="1327">
        <f>+AG83/AG82</f>
        <v>0</v>
      </c>
    </row>
    <row r="85" spans="1:33">
      <c r="B85" s="3515"/>
      <c r="C85" s="3516"/>
      <c r="D85" s="3507"/>
      <c r="E85" s="3507"/>
      <c r="F85" s="3507"/>
      <c r="G85" s="3507"/>
      <c r="H85" s="3507"/>
      <c r="I85" s="3507"/>
      <c r="J85" s="3507"/>
      <c r="K85" s="3507"/>
      <c r="L85" s="3507"/>
      <c r="M85" s="3507"/>
      <c r="N85" s="3507"/>
      <c r="O85" s="3507"/>
      <c r="P85" s="3507"/>
      <c r="Q85" s="3507"/>
      <c r="R85" s="3507"/>
      <c r="S85" s="3507"/>
      <c r="T85" s="3507"/>
      <c r="U85" s="3507"/>
      <c r="V85" s="3507"/>
      <c r="W85" s="3507"/>
      <c r="X85" s="3507"/>
      <c r="Y85" s="3507"/>
      <c r="Z85" s="3507"/>
      <c r="AA85" s="3507"/>
      <c r="AB85" s="3507"/>
      <c r="AC85" s="3507"/>
      <c r="AD85" s="3509"/>
      <c r="AE85" s="1312"/>
      <c r="AF85" s="1324" t="s">
        <v>838</v>
      </c>
      <c r="AG85" s="1326">
        <f>+COUNTA(C86:AD87)</f>
        <v>0</v>
      </c>
    </row>
    <row r="86" spans="1:33">
      <c r="B86" s="3510" t="s">
        <v>843</v>
      </c>
      <c r="C86" s="351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4"/>
      <c r="AE86" s="1312"/>
      <c r="AF86" s="1328" t="s">
        <v>850</v>
      </c>
      <c r="AG86" s="1329">
        <f>+AG85/AG82</f>
        <v>0</v>
      </c>
    </row>
    <row r="87" spans="1:33">
      <c r="B87" s="3511"/>
      <c r="C87" s="3513"/>
      <c r="D87" s="3503"/>
      <c r="E87" s="3503"/>
      <c r="F87" s="3503"/>
      <c r="G87" s="3503"/>
      <c r="H87" s="3503"/>
      <c r="I87" s="3503"/>
      <c r="J87" s="3503"/>
      <c r="K87" s="3503"/>
      <c r="L87" s="3503"/>
      <c r="M87" s="3503"/>
      <c r="N87" s="3503"/>
      <c r="O87" s="3503"/>
      <c r="P87" s="3503"/>
      <c r="Q87" s="3503"/>
      <c r="R87" s="3503"/>
      <c r="S87" s="3503"/>
      <c r="T87" s="3503"/>
      <c r="U87" s="3503"/>
      <c r="V87" s="3503"/>
      <c r="W87" s="3503"/>
      <c r="X87" s="3503"/>
      <c r="Y87" s="3503"/>
      <c r="Z87" s="3503"/>
      <c r="AA87" s="3503"/>
      <c r="AB87" s="3503"/>
      <c r="AC87" s="3503"/>
      <c r="AD87" s="3505"/>
      <c r="AE87" s="1312"/>
      <c r="AF87" s="1313"/>
      <c r="AG87" s="1330"/>
    </row>
    <row r="88" spans="1:33">
      <c r="C88" s="1331"/>
      <c r="D88" s="1331"/>
      <c r="E88" s="1331"/>
      <c r="F88" s="1331"/>
      <c r="G88" s="1331"/>
      <c r="H88" s="1331"/>
      <c r="I88" s="1331"/>
      <c r="J88" s="1331"/>
      <c r="K88" s="1331"/>
      <c r="L88" s="1331"/>
      <c r="M88" s="1331"/>
      <c r="N88" s="1331"/>
      <c r="O88" s="1331"/>
      <c r="P88" s="1331"/>
      <c r="Q88" s="1331"/>
      <c r="R88" s="1331"/>
      <c r="S88" s="1331"/>
      <c r="T88" s="1331"/>
      <c r="U88" s="1331"/>
      <c r="V88" s="1331"/>
      <c r="W88" s="1331"/>
      <c r="X88" s="1331"/>
      <c r="Y88" s="1331"/>
      <c r="Z88" s="1331"/>
      <c r="AA88" s="1331"/>
      <c r="AB88" s="1331"/>
      <c r="AC88" s="1331"/>
      <c r="AD88" s="1331"/>
    </row>
    <row r="90" spans="1:33" ht="18.75">
      <c r="A90" s="1297" t="s">
        <v>2052</v>
      </c>
      <c r="AG90" s="1301" t="s">
        <v>2053</v>
      </c>
    </row>
    <row r="92" spans="1:33">
      <c r="B92" s="3536" t="s">
        <v>840</v>
      </c>
      <c r="C92" s="3536"/>
      <c r="D92" s="3536"/>
      <c r="E92" s="3536"/>
      <c r="F92" s="1298" t="s">
        <v>2054</v>
      </c>
      <c r="G92" s="1343" t="str">
        <f>G3</f>
        <v>県道博多天神線排水性舗装工事（第２工区）</v>
      </c>
    </row>
    <row r="93" spans="1:33">
      <c r="B93" s="3536" t="s">
        <v>2055</v>
      </c>
      <c r="C93" s="3536"/>
      <c r="D93" s="3536"/>
      <c r="E93" s="3536"/>
      <c r="F93" s="1298" t="s">
        <v>2054</v>
      </c>
      <c r="G93" s="3559">
        <f>G4</f>
        <v>45840</v>
      </c>
      <c r="H93" s="3559"/>
      <c r="I93" s="3559"/>
      <c r="J93" s="3559"/>
      <c r="K93" s="3559"/>
    </row>
    <row r="94" spans="1:33">
      <c r="B94" s="3530" t="s">
        <v>844</v>
      </c>
      <c r="C94" s="3530"/>
      <c r="D94" s="3530"/>
      <c r="E94" s="3530"/>
      <c r="F94" s="1298" t="s">
        <v>2054</v>
      </c>
      <c r="G94" s="3559">
        <f>G5</f>
        <v>45988</v>
      </c>
      <c r="H94" s="3559"/>
      <c r="I94" s="3559"/>
      <c r="J94" s="3559"/>
      <c r="K94" s="3559"/>
      <c r="L94" s="3532" t="s">
        <v>845</v>
      </c>
      <c r="M94" s="3532"/>
      <c r="N94" s="3532"/>
      <c r="O94" s="1298" t="s">
        <v>2056</v>
      </c>
      <c r="P94" s="3558">
        <f>P5</f>
        <v>149</v>
      </c>
      <c r="Q94" s="3558"/>
      <c r="R94" s="3558"/>
    </row>
    <row r="97" spans="2:33">
      <c r="B97" s="1314" t="s">
        <v>2046</v>
      </c>
      <c r="C97" s="1315">
        <f>+AD80+1</f>
        <v>46092</v>
      </c>
      <c r="D97" s="1316">
        <f>+C97+1</f>
        <v>46093</v>
      </c>
      <c r="E97" s="1316">
        <f t="shared" ref="E97:V97" si="18">+D97+1</f>
        <v>46094</v>
      </c>
      <c r="F97" s="1316">
        <f t="shared" si="18"/>
        <v>46095</v>
      </c>
      <c r="G97" s="1316">
        <f t="shared" si="18"/>
        <v>46096</v>
      </c>
      <c r="H97" s="1316">
        <f t="shared" si="18"/>
        <v>46097</v>
      </c>
      <c r="I97" s="1316">
        <f t="shared" si="18"/>
        <v>46098</v>
      </c>
      <c r="J97" s="1316">
        <f t="shared" si="18"/>
        <v>46099</v>
      </c>
      <c r="K97" s="1316">
        <f t="shared" si="18"/>
        <v>46100</v>
      </c>
      <c r="L97" s="1316">
        <f t="shared" si="18"/>
        <v>46101</v>
      </c>
      <c r="M97" s="1316">
        <f t="shared" si="18"/>
        <v>46102</v>
      </c>
      <c r="N97" s="1316">
        <f t="shared" si="18"/>
        <v>46103</v>
      </c>
      <c r="O97" s="1316">
        <f t="shared" si="18"/>
        <v>46104</v>
      </c>
      <c r="P97" s="1316">
        <f t="shared" si="18"/>
        <v>46105</v>
      </c>
      <c r="Q97" s="1316">
        <f t="shared" si="18"/>
        <v>46106</v>
      </c>
      <c r="R97" s="1316">
        <f t="shared" si="18"/>
        <v>46107</v>
      </c>
      <c r="S97" s="1316">
        <f t="shared" si="18"/>
        <v>46108</v>
      </c>
      <c r="T97" s="1316">
        <f t="shared" si="18"/>
        <v>46109</v>
      </c>
      <c r="U97" s="1316">
        <f t="shared" si="18"/>
        <v>46110</v>
      </c>
      <c r="V97" s="1316">
        <f t="shared" si="18"/>
        <v>46111</v>
      </c>
      <c r="W97" s="1316">
        <f>+V97+1</f>
        <v>46112</v>
      </c>
      <c r="X97" s="1316">
        <f t="shared" ref="X97:Z97" si="19">+W97+1</f>
        <v>46113</v>
      </c>
      <c r="Y97" s="1316">
        <f t="shared" si="19"/>
        <v>46114</v>
      </c>
      <c r="Z97" s="1316">
        <f t="shared" si="19"/>
        <v>46115</v>
      </c>
      <c r="AA97" s="1316">
        <f>+Z97+1</f>
        <v>46116</v>
      </c>
      <c r="AB97" s="1316">
        <f t="shared" ref="AB97" si="20">+AA97+1</f>
        <v>46117</v>
      </c>
      <c r="AC97" s="1316">
        <f>+AB97+1</f>
        <v>46118</v>
      </c>
      <c r="AD97" s="1317">
        <f t="shared" ref="AD97" si="21">+AC97+1</f>
        <v>46119</v>
      </c>
      <c r="AE97" s="1318"/>
      <c r="AF97" s="3521">
        <f>AF80+1</f>
        <v>10</v>
      </c>
      <c r="AG97" s="3522"/>
    </row>
    <row r="98" spans="2:33">
      <c r="B98" s="1319" t="s">
        <v>846</v>
      </c>
      <c r="C98" s="1320" t="str">
        <f>TEXT(WEEKDAY(+C97),"aaa")</f>
        <v>水</v>
      </c>
      <c r="D98" s="1321" t="str">
        <f t="shared" ref="D98:AD98" si="22">TEXT(WEEKDAY(+D97),"aaa")</f>
        <v>木</v>
      </c>
      <c r="E98" s="1321" t="str">
        <f t="shared" si="22"/>
        <v>金</v>
      </c>
      <c r="F98" s="1321" t="str">
        <f t="shared" si="22"/>
        <v>土</v>
      </c>
      <c r="G98" s="1321" t="str">
        <f t="shared" si="22"/>
        <v>日</v>
      </c>
      <c r="H98" s="1321" t="str">
        <f t="shared" si="22"/>
        <v>月</v>
      </c>
      <c r="I98" s="1321" t="str">
        <f t="shared" si="22"/>
        <v>火</v>
      </c>
      <c r="J98" s="1321" t="str">
        <f t="shared" si="22"/>
        <v>水</v>
      </c>
      <c r="K98" s="1321" t="str">
        <f t="shared" si="22"/>
        <v>木</v>
      </c>
      <c r="L98" s="1321" t="str">
        <f t="shared" si="22"/>
        <v>金</v>
      </c>
      <c r="M98" s="1321" t="str">
        <f t="shared" si="22"/>
        <v>土</v>
      </c>
      <c r="N98" s="1321" t="str">
        <f t="shared" si="22"/>
        <v>日</v>
      </c>
      <c r="O98" s="1321" t="str">
        <f t="shared" si="22"/>
        <v>月</v>
      </c>
      <c r="P98" s="1321" t="str">
        <f t="shared" si="22"/>
        <v>火</v>
      </c>
      <c r="Q98" s="1321" t="str">
        <f t="shared" si="22"/>
        <v>水</v>
      </c>
      <c r="R98" s="1321" t="str">
        <f t="shared" si="22"/>
        <v>木</v>
      </c>
      <c r="S98" s="1321" t="str">
        <f t="shared" si="22"/>
        <v>金</v>
      </c>
      <c r="T98" s="1321" t="str">
        <f t="shared" si="22"/>
        <v>土</v>
      </c>
      <c r="U98" s="1321" t="str">
        <f t="shared" si="22"/>
        <v>日</v>
      </c>
      <c r="V98" s="1321" t="str">
        <f t="shared" si="22"/>
        <v>月</v>
      </c>
      <c r="W98" s="1321" t="str">
        <f t="shared" si="22"/>
        <v>火</v>
      </c>
      <c r="X98" s="1321" t="str">
        <f t="shared" si="22"/>
        <v>水</v>
      </c>
      <c r="Y98" s="1321" t="str">
        <f t="shared" si="22"/>
        <v>木</v>
      </c>
      <c r="Z98" s="1321" t="str">
        <f t="shared" si="22"/>
        <v>金</v>
      </c>
      <c r="AA98" s="1321" t="str">
        <f t="shared" si="22"/>
        <v>土</v>
      </c>
      <c r="AB98" s="1321" t="str">
        <f t="shared" si="22"/>
        <v>日</v>
      </c>
      <c r="AC98" s="1321" t="str">
        <f t="shared" si="22"/>
        <v>月</v>
      </c>
      <c r="AD98" s="1322" t="str">
        <f t="shared" si="22"/>
        <v>火</v>
      </c>
      <c r="AE98" s="1312"/>
      <c r="AF98" s="1323" t="s">
        <v>2047</v>
      </c>
      <c r="AG98" s="1304">
        <f>+COUNTA(C99:AD100)</f>
        <v>0</v>
      </c>
    </row>
    <row r="99" spans="2:33" ht="13.5" customHeight="1">
      <c r="B99" s="3523" t="s">
        <v>2048</v>
      </c>
      <c r="C99" s="3525"/>
      <c r="D99" s="3517"/>
      <c r="E99" s="3517"/>
      <c r="F99" s="3517"/>
      <c r="G99" s="3517"/>
      <c r="H99" s="3517"/>
      <c r="I99" s="3517"/>
      <c r="J99" s="3517"/>
      <c r="K99" s="3517"/>
      <c r="L99" s="3517"/>
      <c r="M99" s="3517"/>
      <c r="N99" s="3517"/>
      <c r="O99" s="3517"/>
      <c r="P99" s="3517"/>
      <c r="Q99" s="3517"/>
      <c r="R99" s="3517"/>
      <c r="S99" s="3517"/>
      <c r="T99" s="3517"/>
      <c r="U99" s="3517"/>
      <c r="V99" s="3517"/>
      <c r="W99" s="3517"/>
      <c r="X99" s="3517"/>
      <c r="Y99" s="3517"/>
      <c r="Z99" s="3517"/>
      <c r="AA99" s="3517"/>
      <c r="AB99" s="3517"/>
      <c r="AC99" s="3517"/>
      <c r="AD99" s="3519"/>
      <c r="AE99" s="1312"/>
      <c r="AF99" s="1324" t="s">
        <v>847</v>
      </c>
      <c r="AG99" s="1325">
        <f>COUNTA(C97:AD97)-AG98</f>
        <v>28</v>
      </c>
    </row>
    <row r="100" spans="2:33" ht="13.5" customHeight="1">
      <c r="B100" s="3524"/>
      <c r="C100" s="3525"/>
      <c r="D100" s="3518"/>
      <c r="E100" s="3518"/>
      <c r="F100" s="3518"/>
      <c r="G100" s="3518"/>
      <c r="H100" s="3518"/>
      <c r="I100" s="3518"/>
      <c r="J100" s="3518"/>
      <c r="K100" s="3518"/>
      <c r="L100" s="3518"/>
      <c r="M100" s="3518"/>
      <c r="N100" s="3518"/>
      <c r="O100" s="3518"/>
      <c r="P100" s="3518"/>
      <c r="Q100" s="3518"/>
      <c r="R100" s="3518"/>
      <c r="S100" s="3518"/>
      <c r="T100" s="3518"/>
      <c r="U100" s="3518"/>
      <c r="V100" s="3518"/>
      <c r="W100" s="3518"/>
      <c r="X100" s="3518"/>
      <c r="Y100" s="3518"/>
      <c r="Z100" s="3518"/>
      <c r="AA100" s="3518"/>
      <c r="AB100" s="3518"/>
      <c r="AC100" s="3518"/>
      <c r="AD100" s="3520"/>
      <c r="AE100" s="1312"/>
      <c r="AF100" s="1324" t="s">
        <v>848</v>
      </c>
      <c r="AG100" s="1326">
        <f>+COUNTA(C101:AD102)</f>
        <v>0</v>
      </c>
    </row>
    <row r="101" spans="2:33" ht="13.5" customHeight="1">
      <c r="B101" s="3514" t="s">
        <v>841</v>
      </c>
      <c r="C101" s="3516"/>
      <c r="D101" s="3506"/>
      <c r="E101" s="3506"/>
      <c r="F101" s="3506"/>
      <c r="G101" s="3506"/>
      <c r="H101" s="3506"/>
      <c r="I101" s="3506"/>
      <c r="J101" s="3506"/>
      <c r="K101" s="3506"/>
      <c r="L101" s="3506"/>
      <c r="M101" s="3506"/>
      <c r="N101" s="3506"/>
      <c r="O101" s="3506"/>
      <c r="P101" s="3506"/>
      <c r="Q101" s="3506"/>
      <c r="R101" s="3506"/>
      <c r="S101" s="3506"/>
      <c r="T101" s="3506"/>
      <c r="U101" s="3506"/>
      <c r="V101" s="3506"/>
      <c r="W101" s="3506"/>
      <c r="X101" s="3506"/>
      <c r="Y101" s="3506"/>
      <c r="Z101" s="3506"/>
      <c r="AA101" s="3506"/>
      <c r="AB101" s="3506"/>
      <c r="AC101" s="3506"/>
      <c r="AD101" s="3508"/>
      <c r="AE101" s="1312"/>
      <c r="AF101" s="1324" t="s">
        <v>849</v>
      </c>
      <c r="AG101" s="1327">
        <f>+AG100/AG99</f>
        <v>0</v>
      </c>
    </row>
    <row r="102" spans="2:33">
      <c r="B102" s="3515"/>
      <c r="C102" s="3516"/>
      <c r="D102" s="3507"/>
      <c r="E102" s="3507"/>
      <c r="F102" s="3507"/>
      <c r="G102" s="3507"/>
      <c r="H102" s="3507"/>
      <c r="I102" s="3507"/>
      <c r="J102" s="3507"/>
      <c r="K102" s="3507"/>
      <c r="L102" s="3507"/>
      <c r="M102" s="3507"/>
      <c r="N102" s="3507"/>
      <c r="O102" s="3507"/>
      <c r="P102" s="3507"/>
      <c r="Q102" s="3507"/>
      <c r="R102" s="3507"/>
      <c r="S102" s="3507"/>
      <c r="T102" s="3507"/>
      <c r="U102" s="3507"/>
      <c r="V102" s="3507"/>
      <c r="W102" s="3507"/>
      <c r="X102" s="3507"/>
      <c r="Y102" s="3507"/>
      <c r="Z102" s="3507"/>
      <c r="AA102" s="3507"/>
      <c r="AB102" s="3507"/>
      <c r="AC102" s="3507"/>
      <c r="AD102" s="3509"/>
      <c r="AE102" s="1312"/>
      <c r="AF102" s="1324" t="s">
        <v>838</v>
      </c>
      <c r="AG102" s="1326">
        <f>+COUNTA(C103:AD104)</f>
        <v>0</v>
      </c>
    </row>
    <row r="103" spans="2:33">
      <c r="B103" s="3510" t="s">
        <v>843</v>
      </c>
      <c r="C103" s="3512"/>
      <c r="D103" s="3502"/>
      <c r="E103" s="3502"/>
      <c r="F103" s="3502"/>
      <c r="G103" s="3502"/>
      <c r="H103" s="3502"/>
      <c r="I103" s="3502"/>
      <c r="J103" s="3502"/>
      <c r="K103" s="3502"/>
      <c r="L103" s="3502"/>
      <c r="M103" s="3502"/>
      <c r="N103" s="3502"/>
      <c r="O103" s="3502"/>
      <c r="P103" s="3502"/>
      <c r="Q103" s="3502"/>
      <c r="R103" s="3502"/>
      <c r="S103" s="3502"/>
      <c r="T103" s="3502"/>
      <c r="U103" s="3502"/>
      <c r="V103" s="3502"/>
      <c r="W103" s="3502"/>
      <c r="X103" s="3502"/>
      <c r="Y103" s="3502"/>
      <c r="Z103" s="3502"/>
      <c r="AA103" s="3502"/>
      <c r="AB103" s="3502"/>
      <c r="AC103" s="3502"/>
      <c r="AD103" s="3504"/>
      <c r="AE103" s="1312"/>
      <c r="AF103" s="1328" t="s">
        <v>850</v>
      </c>
      <c r="AG103" s="1329">
        <f>+AG102/AG99</f>
        <v>0</v>
      </c>
    </row>
    <row r="104" spans="2:33">
      <c r="B104" s="3511"/>
      <c r="C104" s="3513"/>
      <c r="D104" s="3503"/>
      <c r="E104" s="3503"/>
      <c r="F104" s="3503"/>
      <c r="G104" s="3503"/>
      <c r="H104" s="3503"/>
      <c r="I104" s="3503"/>
      <c r="J104" s="3503"/>
      <c r="K104" s="3503"/>
      <c r="L104" s="3503"/>
      <c r="M104" s="3503"/>
      <c r="N104" s="3503"/>
      <c r="O104" s="3503"/>
      <c r="P104" s="3503"/>
      <c r="Q104" s="3503"/>
      <c r="R104" s="3503"/>
      <c r="S104" s="3503"/>
      <c r="T104" s="3503"/>
      <c r="U104" s="3503"/>
      <c r="V104" s="3503"/>
      <c r="W104" s="3503"/>
      <c r="X104" s="3503"/>
      <c r="Y104" s="3503"/>
      <c r="Z104" s="3503"/>
      <c r="AA104" s="3503"/>
      <c r="AB104" s="3503"/>
      <c r="AC104" s="3503"/>
      <c r="AD104" s="3505"/>
      <c r="AE104" s="1312"/>
      <c r="AF104" s="1313"/>
      <c r="AG104" s="1330"/>
    </row>
    <row r="105" spans="2:33">
      <c r="C105" s="1331"/>
      <c r="D105" s="1331"/>
      <c r="E105" s="1331"/>
      <c r="F105" s="1331"/>
      <c r="G105" s="1331"/>
      <c r="H105" s="1331"/>
      <c r="I105" s="1331"/>
      <c r="J105" s="1331"/>
      <c r="K105" s="1331"/>
      <c r="L105" s="1331"/>
      <c r="M105" s="1331"/>
      <c r="N105" s="1331"/>
      <c r="O105" s="1331"/>
      <c r="P105" s="1331"/>
      <c r="Q105" s="1331"/>
      <c r="R105" s="1331"/>
      <c r="S105" s="1331"/>
      <c r="T105" s="1331"/>
      <c r="U105" s="1331"/>
      <c r="V105" s="1331"/>
      <c r="W105" s="1331"/>
      <c r="X105" s="1331"/>
      <c r="Y105" s="1331"/>
      <c r="Z105" s="1331"/>
      <c r="AA105" s="1331"/>
      <c r="AB105" s="1331"/>
      <c r="AC105" s="1331"/>
      <c r="AD105" s="1331"/>
    </row>
    <row r="106" spans="2:33">
      <c r="B106" s="1332" t="s">
        <v>2046</v>
      </c>
      <c r="C106" s="1333">
        <f>+AD97+1</f>
        <v>46120</v>
      </c>
      <c r="D106" s="1334">
        <f>+C106+1</f>
        <v>46121</v>
      </c>
      <c r="E106" s="1334">
        <f t="shared" ref="E106:V106" si="23">+D106+1</f>
        <v>46122</v>
      </c>
      <c r="F106" s="1334">
        <f t="shared" si="23"/>
        <v>46123</v>
      </c>
      <c r="G106" s="1334">
        <f t="shared" si="23"/>
        <v>46124</v>
      </c>
      <c r="H106" s="1334">
        <f t="shared" si="23"/>
        <v>46125</v>
      </c>
      <c r="I106" s="1334">
        <f t="shared" si="23"/>
        <v>46126</v>
      </c>
      <c r="J106" s="1334">
        <f t="shared" si="23"/>
        <v>46127</v>
      </c>
      <c r="K106" s="1334">
        <f t="shared" si="23"/>
        <v>46128</v>
      </c>
      <c r="L106" s="1334">
        <f t="shared" si="23"/>
        <v>46129</v>
      </c>
      <c r="M106" s="1334">
        <f t="shared" si="23"/>
        <v>46130</v>
      </c>
      <c r="N106" s="1334">
        <f t="shared" si="23"/>
        <v>46131</v>
      </c>
      <c r="O106" s="1334">
        <f t="shared" si="23"/>
        <v>46132</v>
      </c>
      <c r="P106" s="1334">
        <f t="shared" si="23"/>
        <v>46133</v>
      </c>
      <c r="Q106" s="1334">
        <f t="shared" si="23"/>
        <v>46134</v>
      </c>
      <c r="R106" s="1334">
        <f t="shared" si="23"/>
        <v>46135</v>
      </c>
      <c r="S106" s="1334">
        <f t="shared" si="23"/>
        <v>46136</v>
      </c>
      <c r="T106" s="1334">
        <f t="shared" si="23"/>
        <v>46137</v>
      </c>
      <c r="U106" s="1334">
        <f t="shared" si="23"/>
        <v>46138</v>
      </c>
      <c r="V106" s="1334">
        <f t="shared" si="23"/>
        <v>46139</v>
      </c>
      <c r="W106" s="1334">
        <f>+V106+1</f>
        <v>46140</v>
      </c>
      <c r="X106" s="1334">
        <f t="shared" ref="X106:Z106" si="24">+W106+1</f>
        <v>46141</v>
      </c>
      <c r="Y106" s="1334">
        <f t="shared" si="24"/>
        <v>46142</v>
      </c>
      <c r="Z106" s="1334">
        <f t="shared" si="24"/>
        <v>46143</v>
      </c>
      <c r="AA106" s="1334">
        <f>+Z106+1</f>
        <v>46144</v>
      </c>
      <c r="AB106" s="1334">
        <f t="shared" ref="AB106" si="25">+AA106+1</f>
        <v>46145</v>
      </c>
      <c r="AC106" s="1334">
        <f>+AB106+1</f>
        <v>46146</v>
      </c>
      <c r="AD106" s="1335">
        <f t="shared" ref="AD106" si="26">+AC106+1</f>
        <v>46147</v>
      </c>
      <c r="AE106" s="1318"/>
      <c r="AF106" s="3521">
        <f>+AF97+1</f>
        <v>11</v>
      </c>
      <c r="AG106" s="3522"/>
    </row>
    <row r="107" spans="2:33">
      <c r="B107" s="1336" t="s">
        <v>846</v>
      </c>
      <c r="C107" s="1337" t="str">
        <f>TEXT(WEEKDAY(+C106),"aaa")</f>
        <v>水</v>
      </c>
      <c r="D107" s="1338" t="str">
        <f t="shared" ref="D107:AD107" si="27">TEXT(WEEKDAY(+D106),"aaa")</f>
        <v>木</v>
      </c>
      <c r="E107" s="1338" t="str">
        <f t="shared" si="27"/>
        <v>金</v>
      </c>
      <c r="F107" s="1338" t="str">
        <f t="shared" si="27"/>
        <v>土</v>
      </c>
      <c r="G107" s="1338" t="str">
        <f t="shared" si="27"/>
        <v>日</v>
      </c>
      <c r="H107" s="1338" t="str">
        <f t="shared" si="27"/>
        <v>月</v>
      </c>
      <c r="I107" s="1338" t="str">
        <f t="shared" si="27"/>
        <v>火</v>
      </c>
      <c r="J107" s="1338" t="str">
        <f t="shared" si="27"/>
        <v>水</v>
      </c>
      <c r="K107" s="1338" t="str">
        <f t="shared" si="27"/>
        <v>木</v>
      </c>
      <c r="L107" s="1338" t="str">
        <f t="shared" si="27"/>
        <v>金</v>
      </c>
      <c r="M107" s="1338" t="str">
        <f t="shared" si="27"/>
        <v>土</v>
      </c>
      <c r="N107" s="1338" t="str">
        <f t="shared" si="27"/>
        <v>日</v>
      </c>
      <c r="O107" s="1338" t="str">
        <f t="shared" si="27"/>
        <v>月</v>
      </c>
      <c r="P107" s="1338" t="str">
        <f t="shared" si="27"/>
        <v>火</v>
      </c>
      <c r="Q107" s="1338" t="str">
        <f t="shared" si="27"/>
        <v>水</v>
      </c>
      <c r="R107" s="1338" t="str">
        <f t="shared" si="27"/>
        <v>木</v>
      </c>
      <c r="S107" s="1338" t="str">
        <f t="shared" si="27"/>
        <v>金</v>
      </c>
      <c r="T107" s="1338" t="str">
        <f t="shared" si="27"/>
        <v>土</v>
      </c>
      <c r="U107" s="1338" t="str">
        <f t="shared" si="27"/>
        <v>日</v>
      </c>
      <c r="V107" s="1338" t="str">
        <f t="shared" si="27"/>
        <v>月</v>
      </c>
      <c r="W107" s="1338" t="str">
        <f t="shared" si="27"/>
        <v>火</v>
      </c>
      <c r="X107" s="1338" t="str">
        <f t="shared" si="27"/>
        <v>水</v>
      </c>
      <c r="Y107" s="1338" t="str">
        <f t="shared" si="27"/>
        <v>木</v>
      </c>
      <c r="Z107" s="1338" t="str">
        <f t="shared" si="27"/>
        <v>金</v>
      </c>
      <c r="AA107" s="1338" t="str">
        <f t="shared" si="27"/>
        <v>土</v>
      </c>
      <c r="AB107" s="1338" t="str">
        <f t="shared" si="27"/>
        <v>日</v>
      </c>
      <c r="AC107" s="1338" t="str">
        <f t="shared" si="27"/>
        <v>月</v>
      </c>
      <c r="AD107" s="1339" t="str">
        <f t="shared" si="27"/>
        <v>火</v>
      </c>
      <c r="AE107" s="1312"/>
      <c r="AF107" s="1323" t="s">
        <v>2047</v>
      </c>
      <c r="AG107" s="1304">
        <f>+COUNTA(C108:AD109)</f>
        <v>0</v>
      </c>
    </row>
    <row r="108" spans="2:33" ht="13.5" customHeight="1">
      <c r="B108" s="3523" t="s">
        <v>2048</v>
      </c>
      <c r="C108" s="3525"/>
      <c r="D108" s="3517"/>
      <c r="E108" s="3517"/>
      <c r="F108" s="3517"/>
      <c r="G108" s="3517"/>
      <c r="H108" s="3517"/>
      <c r="I108" s="3517"/>
      <c r="J108" s="3517"/>
      <c r="K108" s="3517"/>
      <c r="L108" s="3517"/>
      <c r="M108" s="3517"/>
      <c r="N108" s="3517"/>
      <c r="O108" s="3517"/>
      <c r="P108" s="3517"/>
      <c r="Q108" s="3517"/>
      <c r="R108" s="3517"/>
      <c r="S108" s="3517"/>
      <c r="T108" s="3517"/>
      <c r="U108" s="3517"/>
      <c r="V108" s="3517"/>
      <c r="W108" s="3517"/>
      <c r="X108" s="3517"/>
      <c r="Y108" s="3517"/>
      <c r="Z108" s="3517"/>
      <c r="AA108" s="3517"/>
      <c r="AB108" s="3517"/>
      <c r="AC108" s="3517"/>
      <c r="AD108" s="3519"/>
      <c r="AE108" s="1312"/>
      <c r="AF108" s="1324" t="s">
        <v>847</v>
      </c>
      <c r="AG108" s="1325">
        <f>COUNTA(C106:AD106)-AG107</f>
        <v>28</v>
      </c>
    </row>
    <row r="109" spans="2:33" ht="13.5" customHeight="1">
      <c r="B109" s="3524"/>
      <c r="C109" s="3525"/>
      <c r="D109" s="3518"/>
      <c r="E109" s="3518"/>
      <c r="F109" s="3518"/>
      <c r="G109" s="3518"/>
      <c r="H109" s="3518"/>
      <c r="I109" s="3518"/>
      <c r="J109" s="3518"/>
      <c r="K109" s="3518"/>
      <c r="L109" s="3518"/>
      <c r="M109" s="3518"/>
      <c r="N109" s="3518"/>
      <c r="O109" s="3518"/>
      <c r="P109" s="3518"/>
      <c r="Q109" s="3518"/>
      <c r="R109" s="3518"/>
      <c r="S109" s="3518"/>
      <c r="T109" s="3518"/>
      <c r="U109" s="3518"/>
      <c r="V109" s="3518"/>
      <c r="W109" s="3518"/>
      <c r="X109" s="3518"/>
      <c r="Y109" s="3518"/>
      <c r="Z109" s="3518"/>
      <c r="AA109" s="3518"/>
      <c r="AB109" s="3518"/>
      <c r="AC109" s="3518"/>
      <c r="AD109" s="3520"/>
      <c r="AE109" s="1312"/>
      <c r="AF109" s="1324" t="s">
        <v>848</v>
      </c>
      <c r="AG109" s="1326">
        <f>+COUNTA(C110:AD111)</f>
        <v>0</v>
      </c>
    </row>
    <row r="110" spans="2:33" ht="13.5" customHeight="1">
      <c r="B110" s="3528" t="s">
        <v>841</v>
      </c>
      <c r="C110" s="3516"/>
      <c r="D110" s="3506"/>
      <c r="E110" s="3506"/>
      <c r="F110" s="3506"/>
      <c r="G110" s="3506"/>
      <c r="H110" s="3506"/>
      <c r="I110" s="3506"/>
      <c r="J110" s="3506"/>
      <c r="K110" s="3506"/>
      <c r="L110" s="3506"/>
      <c r="M110" s="3506"/>
      <c r="N110" s="3506"/>
      <c r="O110" s="3506"/>
      <c r="P110" s="3506"/>
      <c r="Q110" s="3506"/>
      <c r="R110" s="3506"/>
      <c r="S110" s="3506"/>
      <c r="T110" s="3506"/>
      <c r="U110" s="3506"/>
      <c r="V110" s="3506"/>
      <c r="W110" s="3506"/>
      <c r="X110" s="3506"/>
      <c r="Y110" s="3506"/>
      <c r="Z110" s="3506"/>
      <c r="AA110" s="3506"/>
      <c r="AB110" s="3506"/>
      <c r="AC110" s="3506"/>
      <c r="AD110" s="3508"/>
      <c r="AE110" s="1312"/>
      <c r="AF110" s="1324" t="s">
        <v>849</v>
      </c>
      <c r="AG110" s="1327">
        <f>+AG109/AG108</f>
        <v>0</v>
      </c>
    </row>
    <row r="111" spans="2:33">
      <c r="B111" s="3529"/>
      <c r="C111" s="3516"/>
      <c r="D111" s="3507"/>
      <c r="E111" s="3507"/>
      <c r="F111" s="3507"/>
      <c r="G111" s="3507"/>
      <c r="H111" s="3507"/>
      <c r="I111" s="3507"/>
      <c r="J111" s="3507"/>
      <c r="K111" s="3507"/>
      <c r="L111" s="3507"/>
      <c r="M111" s="3507"/>
      <c r="N111" s="3507"/>
      <c r="O111" s="3507"/>
      <c r="P111" s="3507"/>
      <c r="Q111" s="3507"/>
      <c r="R111" s="3507"/>
      <c r="S111" s="3507"/>
      <c r="T111" s="3507"/>
      <c r="U111" s="3507"/>
      <c r="V111" s="3507"/>
      <c r="W111" s="3507"/>
      <c r="X111" s="3507"/>
      <c r="Y111" s="3507"/>
      <c r="Z111" s="3507"/>
      <c r="AA111" s="3507"/>
      <c r="AB111" s="3507"/>
      <c r="AC111" s="3507"/>
      <c r="AD111" s="3509"/>
      <c r="AE111" s="1312"/>
      <c r="AF111" s="1324" t="s">
        <v>838</v>
      </c>
      <c r="AG111" s="1326">
        <f>+COUNTA(C112:AD113)</f>
        <v>0</v>
      </c>
    </row>
    <row r="112" spans="2:33">
      <c r="B112" s="3526" t="s">
        <v>843</v>
      </c>
      <c r="C112" s="3512"/>
      <c r="D112" s="3502"/>
      <c r="E112" s="3502"/>
      <c r="F112" s="3502"/>
      <c r="G112" s="3502"/>
      <c r="H112" s="3502"/>
      <c r="I112" s="3502"/>
      <c r="J112" s="3502"/>
      <c r="K112" s="3502"/>
      <c r="L112" s="3502"/>
      <c r="M112" s="3502"/>
      <c r="N112" s="3502"/>
      <c r="O112" s="3502"/>
      <c r="P112" s="3502"/>
      <c r="Q112" s="3502"/>
      <c r="R112" s="3502"/>
      <c r="S112" s="3502"/>
      <c r="T112" s="3502"/>
      <c r="U112" s="3502"/>
      <c r="V112" s="3502"/>
      <c r="W112" s="3502"/>
      <c r="X112" s="3502"/>
      <c r="Y112" s="3502"/>
      <c r="Z112" s="3502"/>
      <c r="AA112" s="3502"/>
      <c r="AB112" s="3502"/>
      <c r="AC112" s="3502"/>
      <c r="AD112" s="3504"/>
      <c r="AE112" s="1312"/>
      <c r="AF112" s="1328" t="s">
        <v>850</v>
      </c>
      <c r="AG112" s="1329">
        <f>+AG111/AG108</f>
        <v>0</v>
      </c>
    </row>
    <row r="113" spans="2:33">
      <c r="B113" s="3527"/>
      <c r="C113" s="3513"/>
      <c r="D113" s="3503"/>
      <c r="E113" s="3503"/>
      <c r="F113" s="3503"/>
      <c r="G113" s="3503"/>
      <c r="H113" s="3503"/>
      <c r="I113" s="3503"/>
      <c r="J113" s="3503"/>
      <c r="K113" s="3503"/>
      <c r="L113" s="3503"/>
      <c r="M113" s="3503"/>
      <c r="N113" s="3503"/>
      <c r="O113" s="3503"/>
      <c r="P113" s="3503"/>
      <c r="Q113" s="3503"/>
      <c r="R113" s="3503"/>
      <c r="S113" s="3503"/>
      <c r="T113" s="3503"/>
      <c r="U113" s="3503"/>
      <c r="V113" s="3503"/>
      <c r="W113" s="3503"/>
      <c r="X113" s="3503"/>
      <c r="Y113" s="3503"/>
      <c r="Z113" s="3503"/>
      <c r="AA113" s="3503"/>
      <c r="AB113" s="3503"/>
      <c r="AC113" s="3503"/>
      <c r="AD113" s="3505"/>
      <c r="AE113" s="1312"/>
      <c r="AF113" s="1313"/>
      <c r="AG113" s="1330"/>
    </row>
    <row r="114" spans="2:33">
      <c r="C114" s="1331"/>
      <c r="D114" s="1331"/>
      <c r="E114" s="1331"/>
      <c r="F114" s="1331"/>
      <c r="G114" s="1331"/>
      <c r="H114" s="1331"/>
      <c r="I114" s="1331"/>
      <c r="J114" s="1331"/>
      <c r="K114" s="1331"/>
      <c r="L114" s="1331"/>
      <c r="M114" s="1331"/>
      <c r="N114" s="1331"/>
      <c r="O114" s="1331"/>
      <c r="P114" s="1331"/>
      <c r="Q114" s="1331"/>
      <c r="R114" s="1331"/>
      <c r="S114" s="1331"/>
      <c r="T114" s="1331"/>
      <c r="U114" s="1331"/>
      <c r="V114" s="1331"/>
      <c r="W114" s="1331"/>
      <c r="X114" s="1331"/>
      <c r="Y114" s="1331"/>
      <c r="Z114" s="1331"/>
      <c r="AA114" s="1331"/>
      <c r="AB114" s="1331"/>
      <c r="AC114" s="1331"/>
      <c r="AD114" s="1331"/>
    </row>
    <row r="115" spans="2:33">
      <c r="B115" s="1314" t="s">
        <v>2046</v>
      </c>
      <c r="C115" s="1315">
        <f>+AD106+1</f>
        <v>46148</v>
      </c>
      <c r="D115" s="1316">
        <f>+C115+1</f>
        <v>46149</v>
      </c>
      <c r="E115" s="1316">
        <f t="shared" ref="E115:V115" si="28">+D115+1</f>
        <v>46150</v>
      </c>
      <c r="F115" s="1316">
        <f t="shared" si="28"/>
        <v>46151</v>
      </c>
      <c r="G115" s="1316">
        <f t="shared" si="28"/>
        <v>46152</v>
      </c>
      <c r="H115" s="1316">
        <f t="shared" si="28"/>
        <v>46153</v>
      </c>
      <c r="I115" s="1316">
        <f t="shared" si="28"/>
        <v>46154</v>
      </c>
      <c r="J115" s="1316">
        <f t="shared" si="28"/>
        <v>46155</v>
      </c>
      <c r="K115" s="1316">
        <f t="shared" si="28"/>
        <v>46156</v>
      </c>
      <c r="L115" s="1316">
        <f t="shared" si="28"/>
        <v>46157</v>
      </c>
      <c r="M115" s="1316">
        <f t="shared" si="28"/>
        <v>46158</v>
      </c>
      <c r="N115" s="1316">
        <f t="shared" si="28"/>
        <v>46159</v>
      </c>
      <c r="O115" s="1316">
        <f t="shared" si="28"/>
        <v>46160</v>
      </c>
      <c r="P115" s="1316">
        <f t="shared" si="28"/>
        <v>46161</v>
      </c>
      <c r="Q115" s="1316">
        <f t="shared" si="28"/>
        <v>46162</v>
      </c>
      <c r="R115" s="1316">
        <f t="shared" si="28"/>
        <v>46163</v>
      </c>
      <c r="S115" s="1316">
        <f t="shared" si="28"/>
        <v>46164</v>
      </c>
      <c r="T115" s="1316">
        <f t="shared" si="28"/>
        <v>46165</v>
      </c>
      <c r="U115" s="1316">
        <f t="shared" si="28"/>
        <v>46166</v>
      </c>
      <c r="V115" s="1316">
        <f t="shared" si="28"/>
        <v>46167</v>
      </c>
      <c r="W115" s="1316">
        <f>+V115+1</f>
        <v>46168</v>
      </c>
      <c r="X115" s="1316">
        <f t="shared" ref="X115:Z115" si="29">+W115+1</f>
        <v>46169</v>
      </c>
      <c r="Y115" s="1316">
        <f t="shared" si="29"/>
        <v>46170</v>
      </c>
      <c r="Z115" s="1316">
        <f t="shared" si="29"/>
        <v>46171</v>
      </c>
      <c r="AA115" s="1316">
        <f>+Z115+1</f>
        <v>46172</v>
      </c>
      <c r="AB115" s="1316">
        <f t="shared" ref="AB115" si="30">+AA115+1</f>
        <v>46173</v>
      </c>
      <c r="AC115" s="1316">
        <f>+AB115+1</f>
        <v>46174</v>
      </c>
      <c r="AD115" s="1317">
        <f t="shared" ref="AD115" si="31">+AC115+1</f>
        <v>46175</v>
      </c>
      <c r="AE115" s="1318"/>
      <c r="AF115" s="3521">
        <f>+AF106+1</f>
        <v>12</v>
      </c>
      <c r="AG115" s="3522"/>
    </row>
    <row r="116" spans="2:33">
      <c r="B116" s="1319" t="s">
        <v>846</v>
      </c>
      <c r="C116" s="1320" t="str">
        <f>TEXT(WEEKDAY(+C115),"aaa")</f>
        <v>水</v>
      </c>
      <c r="D116" s="1321" t="str">
        <f t="shared" ref="D116:AD116" si="32">TEXT(WEEKDAY(+D115),"aaa")</f>
        <v>木</v>
      </c>
      <c r="E116" s="1321" t="str">
        <f t="shared" si="32"/>
        <v>金</v>
      </c>
      <c r="F116" s="1321" t="str">
        <f t="shared" si="32"/>
        <v>土</v>
      </c>
      <c r="G116" s="1321" t="str">
        <f t="shared" si="32"/>
        <v>日</v>
      </c>
      <c r="H116" s="1321" t="str">
        <f t="shared" si="32"/>
        <v>月</v>
      </c>
      <c r="I116" s="1321" t="str">
        <f t="shared" si="32"/>
        <v>火</v>
      </c>
      <c r="J116" s="1321" t="str">
        <f t="shared" si="32"/>
        <v>水</v>
      </c>
      <c r="K116" s="1321" t="str">
        <f t="shared" si="32"/>
        <v>木</v>
      </c>
      <c r="L116" s="1321" t="str">
        <f t="shared" si="32"/>
        <v>金</v>
      </c>
      <c r="M116" s="1321" t="str">
        <f t="shared" si="32"/>
        <v>土</v>
      </c>
      <c r="N116" s="1321" t="str">
        <f t="shared" si="32"/>
        <v>日</v>
      </c>
      <c r="O116" s="1321" t="str">
        <f t="shared" si="32"/>
        <v>月</v>
      </c>
      <c r="P116" s="1321" t="str">
        <f t="shared" si="32"/>
        <v>火</v>
      </c>
      <c r="Q116" s="1321" t="str">
        <f t="shared" si="32"/>
        <v>水</v>
      </c>
      <c r="R116" s="1321" t="str">
        <f t="shared" si="32"/>
        <v>木</v>
      </c>
      <c r="S116" s="1321" t="str">
        <f t="shared" si="32"/>
        <v>金</v>
      </c>
      <c r="T116" s="1321" t="str">
        <f t="shared" si="32"/>
        <v>土</v>
      </c>
      <c r="U116" s="1321" t="str">
        <f t="shared" si="32"/>
        <v>日</v>
      </c>
      <c r="V116" s="1321" t="str">
        <f t="shared" si="32"/>
        <v>月</v>
      </c>
      <c r="W116" s="1321" t="str">
        <f t="shared" si="32"/>
        <v>火</v>
      </c>
      <c r="X116" s="1321" t="str">
        <f t="shared" si="32"/>
        <v>水</v>
      </c>
      <c r="Y116" s="1321" t="str">
        <f t="shared" si="32"/>
        <v>木</v>
      </c>
      <c r="Z116" s="1321" t="str">
        <f t="shared" si="32"/>
        <v>金</v>
      </c>
      <c r="AA116" s="1321" t="str">
        <f t="shared" si="32"/>
        <v>土</v>
      </c>
      <c r="AB116" s="1321" t="str">
        <f t="shared" si="32"/>
        <v>日</v>
      </c>
      <c r="AC116" s="1321" t="str">
        <f t="shared" si="32"/>
        <v>月</v>
      </c>
      <c r="AD116" s="1322" t="str">
        <f t="shared" si="32"/>
        <v>火</v>
      </c>
      <c r="AE116" s="1312"/>
      <c r="AF116" s="1323" t="s">
        <v>2047</v>
      </c>
      <c r="AG116" s="1304">
        <f>+COUNTA(C117:AD118)</f>
        <v>0</v>
      </c>
    </row>
    <row r="117" spans="2:33" ht="13.5" customHeight="1">
      <c r="B117" s="3523" t="s">
        <v>2048</v>
      </c>
      <c r="C117" s="3525"/>
      <c r="D117" s="3517"/>
      <c r="E117" s="3517"/>
      <c r="F117" s="3517"/>
      <c r="G117" s="3517"/>
      <c r="H117" s="3517"/>
      <c r="I117" s="3517"/>
      <c r="J117" s="3517"/>
      <c r="K117" s="3517"/>
      <c r="L117" s="3517"/>
      <c r="M117" s="3517"/>
      <c r="N117" s="3517"/>
      <c r="O117" s="3517"/>
      <c r="P117" s="3517"/>
      <c r="Q117" s="3517"/>
      <c r="R117" s="3517"/>
      <c r="S117" s="3517"/>
      <c r="T117" s="3517"/>
      <c r="U117" s="3517"/>
      <c r="V117" s="3517"/>
      <c r="W117" s="3517"/>
      <c r="X117" s="3517"/>
      <c r="Y117" s="3517"/>
      <c r="Z117" s="3517"/>
      <c r="AA117" s="3517"/>
      <c r="AB117" s="3517"/>
      <c r="AC117" s="3517"/>
      <c r="AD117" s="3519"/>
      <c r="AE117" s="1312"/>
      <c r="AF117" s="1324" t="s">
        <v>847</v>
      </c>
      <c r="AG117" s="1325">
        <f>COUNTA(C115:AD115)-AG116</f>
        <v>28</v>
      </c>
    </row>
    <row r="118" spans="2:33" ht="13.5" customHeight="1">
      <c r="B118" s="3524"/>
      <c r="C118" s="3525"/>
      <c r="D118" s="3518"/>
      <c r="E118" s="3518"/>
      <c r="F118" s="3518"/>
      <c r="G118" s="3518"/>
      <c r="H118" s="3518"/>
      <c r="I118" s="3518"/>
      <c r="J118" s="3518"/>
      <c r="K118" s="3518"/>
      <c r="L118" s="3518"/>
      <c r="M118" s="3518"/>
      <c r="N118" s="3518"/>
      <c r="O118" s="3518"/>
      <c r="P118" s="3518"/>
      <c r="Q118" s="3518"/>
      <c r="R118" s="3518"/>
      <c r="S118" s="3518"/>
      <c r="T118" s="3518"/>
      <c r="U118" s="3518"/>
      <c r="V118" s="3518"/>
      <c r="W118" s="3518"/>
      <c r="X118" s="3518"/>
      <c r="Y118" s="3518"/>
      <c r="Z118" s="3518"/>
      <c r="AA118" s="3518"/>
      <c r="AB118" s="3518"/>
      <c r="AC118" s="3518"/>
      <c r="AD118" s="3520"/>
      <c r="AE118" s="1312"/>
      <c r="AF118" s="1324" t="s">
        <v>848</v>
      </c>
      <c r="AG118" s="1326">
        <f>+COUNTA(C119:AD120)</f>
        <v>0</v>
      </c>
    </row>
    <row r="119" spans="2:33" ht="13.5" customHeight="1">
      <c r="B119" s="3514" t="s">
        <v>841</v>
      </c>
      <c r="C119" s="3516"/>
      <c r="D119" s="3506"/>
      <c r="E119" s="3506"/>
      <c r="F119" s="3506"/>
      <c r="G119" s="3506"/>
      <c r="H119" s="3506"/>
      <c r="I119" s="3506"/>
      <c r="J119" s="3506"/>
      <c r="K119" s="3506"/>
      <c r="L119" s="3506"/>
      <c r="M119" s="3506"/>
      <c r="N119" s="3506"/>
      <c r="O119" s="3506"/>
      <c r="P119" s="3506"/>
      <c r="Q119" s="3506"/>
      <c r="R119" s="3506"/>
      <c r="S119" s="3506"/>
      <c r="T119" s="3506"/>
      <c r="U119" s="3506"/>
      <c r="V119" s="3506"/>
      <c r="W119" s="3506"/>
      <c r="X119" s="3506"/>
      <c r="Y119" s="3506"/>
      <c r="Z119" s="3506"/>
      <c r="AA119" s="3506"/>
      <c r="AB119" s="3506"/>
      <c r="AC119" s="3506"/>
      <c r="AD119" s="3508"/>
      <c r="AE119" s="1312"/>
      <c r="AF119" s="1324" t="s">
        <v>849</v>
      </c>
      <c r="AG119" s="1327">
        <f>+AG118/AG117</f>
        <v>0</v>
      </c>
    </row>
    <row r="120" spans="2:33">
      <c r="B120" s="3515"/>
      <c r="C120" s="3516"/>
      <c r="D120" s="3507"/>
      <c r="E120" s="3507"/>
      <c r="F120" s="3507"/>
      <c r="G120" s="3507"/>
      <c r="H120" s="3507"/>
      <c r="I120" s="3507"/>
      <c r="J120" s="3507"/>
      <c r="K120" s="3507"/>
      <c r="L120" s="3507"/>
      <c r="M120" s="3507"/>
      <c r="N120" s="3507"/>
      <c r="O120" s="3507"/>
      <c r="P120" s="3507"/>
      <c r="Q120" s="3507"/>
      <c r="R120" s="3507"/>
      <c r="S120" s="3507"/>
      <c r="T120" s="3507"/>
      <c r="U120" s="3507"/>
      <c r="V120" s="3507"/>
      <c r="W120" s="3507"/>
      <c r="X120" s="3507"/>
      <c r="Y120" s="3507"/>
      <c r="Z120" s="3507"/>
      <c r="AA120" s="3507"/>
      <c r="AB120" s="3507"/>
      <c r="AC120" s="3507"/>
      <c r="AD120" s="3509"/>
      <c r="AE120" s="1312"/>
      <c r="AF120" s="1324" t="s">
        <v>838</v>
      </c>
      <c r="AG120" s="1326">
        <f>+COUNTA(C121:AD122)</f>
        <v>0</v>
      </c>
    </row>
    <row r="121" spans="2:33">
      <c r="B121" s="3510" t="s">
        <v>843</v>
      </c>
      <c r="C121" s="3512"/>
      <c r="D121" s="3502"/>
      <c r="E121" s="3502"/>
      <c r="F121" s="3502"/>
      <c r="G121" s="3502"/>
      <c r="H121" s="3502"/>
      <c r="I121" s="3502"/>
      <c r="J121" s="3502"/>
      <c r="K121" s="3502"/>
      <c r="L121" s="3502"/>
      <c r="M121" s="3502"/>
      <c r="N121" s="3502"/>
      <c r="O121" s="3502"/>
      <c r="P121" s="3502"/>
      <c r="Q121" s="3502"/>
      <c r="R121" s="3502"/>
      <c r="S121" s="3502"/>
      <c r="T121" s="3502"/>
      <c r="U121" s="3502"/>
      <c r="V121" s="3502"/>
      <c r="W121" s="3502"/>
      <c r="X121" s="3502"/>
      <c r="Y121" s="3502"/>
      <c r="Z121" s="3502"/>
      <c r="AA121" s="3502"/>
      <c r="AB121" s="3502"/>
      <c r="AC121" s="3502"/>
      <c r="AD121" s="3504"/>
      <c r="AE121" s="1312"/>
      <c r="AF121" s="1328" t="s">
        <v>850</v>
      </c>
      <c r="AG121" s="1329">
        <f>+AG120/AG117</f>
        <v>0</v>
      </c>
    </row>
    <row r="122" spans="2:33">
      <c r="B122" s="3511"/>
      <c r="C122" s="3513"/>
      <c r="D122" s="3503"/>
      <c r="E122" s="3503"/>
      <c r="F122" s="3503"/>
      <c r="G122" s="3503"/>
      <c r="H122" s="3503"/>
      <c r="I122" s="3503"/>
      <c r="J122" s="3503"/>
      <c r="K122" s="3503"/>
      <c r="L122" s="3503"/>
      <c r="M122" s="3503"/>
      <c r="N122" s="3503"/>
      <c r="O122" s="3503"/>
      <c r="P122" s="3503"/>
      <c r="Q122" s="3503"/>
      <c r="R122" s="3503"/>
      <c r="S122" s="3503"/>
      <c r="T122" s="3503"/>
      <c r="U122" s="3503"/>
      <c r="V122" s="3503"/>
      <c r="W122" s="3503"/>
      <c r="X122" s="3503"/>
      <c r="Y122" s="3503"/>
      <c r="Z122" s="3503"/>
      <c r="AA122" s="3503"/>
      <c r="AB122" s="3503"/>
      <c r="AC122" s="3503"/>
      <c r="AD122" s="3505"/>
      <c r="AE122" s="1312"/>
      <c r="AF122" s="1313"/>
      <c r="AG122" s="1330"/>
    </row>
    <row r="123" spans="2:33">
      <c r="C123" s="1331"/>
      <c r="D123" s="1331"/>
      <c r="E123" s="1331"/>
      <c r="F123" s="1331"/>
      <c r="G123" s="1331"/>
      <c r="H123" s="1331"/>
      <c r="I123" s="1331"/>
      <c r="J123" s="1331"/>
      <c r="K123" s="1331"/>
      <c r="L123" s="1331"/>
      <c r="M123" s="1331"/>
      <c r="N123" s="1331"/>
      <c r="O123" s="1331"/>
      <c r="P123" s="1331"/>
      <c r="Q123" s="1331"/>
      <c r="R123" s="1331"/>
      <c r="S123" s="1331"/>
      <c r="T123" s="1331"/>
      <c r="U123" s="1331"/>
      <c r="V123" s="1331"/>
      <c r="W123" s="1331"/>
      <c r="X123" s="1331"/>
      <c r="Y123" s="1331"/>
      <c r="Z123" s="1331"/>
      <c r="AA123" s="1331"/>
      <c r="AB123" s="1331"/>
      <c r="AC123" s="1331"/>
      <c r="AD123" s="1331"/>
    </row>
    <row r="124" spans="2:33">
      <c r="B124" s="1332" t="s">
        <v>2046</v>
      </c>
      <c r="C124" s="1333">
        <f>+AD115+1</f>
        <v>46176</v>
      </c>
      <c r="D124" s="1334">
        <f>+C124+1</f>
        <v>46177</v>
      </c>
      <c r="E124" s="1334">
        <f t="shared" ref="E124:V124" si="33">+D124+1</f>
        <v>46178</v>
      </c>
      <c r="F124" s="1334">
        <f t="shared" si="33"/>
        <v>46179</v>
      </c>
      <c r="G124" s="1334">
        <f t="shared" si="33"/>
        <v>46180</v>
      </c>
      <c r="H124" s="1334">
        <f t="shared" si="33"/>
        <v>46181</v>
      </c>
      <c r="I124" s="1334">
        <f t="shared" si="33"/>
        <v>46182</v>
      </c>
      <c r="J124" s="1334">
        <f t="shared" si="33"/>
        <v>46183</v>
      </c>
      <c r="K124" s="1334">
        <f t="shared" si="33"/>
        <v>46184</v>
      </c>
      <c r="L124" s="1334">
        <f t="shared" si="33"/>
        <v>46185</v>
      </c>
      <c r="M124" s="1334">
        <f t="shared" si="33"/>
        <v>46186</v>
      </c>
      <c r="N124" s="1334">
        <f t="shared" si="33"/>
        <v>46187</v>
      </c>
      <c r="O124" s="1334">
        <f t="shared" si="33"/>
        <v>46188</v>
      </c>
      <c r="P124" s="1334">
        <f t="shared" si="33"/>
        <v>46189</v>
      </c>
      <c r="Q124" s="1334">
        <f t="shared" si="33"/>
        <v>46190</v>
      </c>
      <c r="R124" s="1334">
        <f t="shared" si="33"/>
        <v>46191</v>
      </c>
      <c r="S124" s="1334">
        <f t="shared" si="33"/>
        <v>46192</v>
      </c>
      <c r="T124" s="1334">
        <f t="shared" si="33"/>
        <v>46193</v>
      </c>
      <c r="U124" s="1334">
        <f t="shared" si="33"/>
        <v>46194</v>
      </c>
      <c r="V124" s="1334">
        <f t="shared" si="33"/>
        <v>46195</v>
      </c>
      <c r="W124" s="1334">
        <f>+V124+1</f>
        <v>46196</v>
      </c>
      <c r="X124" s="1334">
        <f t="shared" ref="X124:Z124" si="34">+W124+1</f>
        <v>46197</v>
      </c>
      <c r="Y124" s="1334">
        <f t="shared" si="34"/>
        <v>46198</v>
      </c>
      <c r="Z124" s="1334">
        <f t="shared" si="34"/>
        <v>46199</v>
      </c>
      <c r="AA124" s="1334">
        <f>+Z124+1</f>
        <v>46200</v>
      </c>
      <c r="AB124" s="1334">
        <f t="shared" ref="AB124" si="35">+AA124+1</f>
        <v>46201</v>
      </c>
      <c r="AC124" s="1334">
        <f>+AB124+1</f>
        <v>46202</v>
      </c>
      <c r="AD124" s="1335">
        <f t="shared" ref="AD124" si="36">+AC124+1</f>
        <v>46203</v>
      </c>
      <c r="AE124" s="1318"/>
      <c r="AF124" s="3521">
        <f>+AF115+1</f>
        <v>13</v>
      </c>
      <c r="AG124" s="3522"/>
    </row>
    <row r="125" spans="2:33">
      <c r="B125" s="1336" t="s">
        <v>846</v>
      </c>
      <c r="C125" s="1337" t="str">
        <f>TEXT(WEEKDAY(+C124),"aaa")</f>
        <v>水</v>
      </c>
      <c r="D125" s="1338" t="str">
        <f t="shared" ref="D125:AD125" si="37">TEXT(WEEKDAY(+D124),"aaa")</f>
        <v>木</v>
      </c>
      <c r="E125" s="1338" t="str">
        <f t="shared" si="37"/>
        <v>金</v>
      </c>
      <c r="F125" s="1338" t="str">
        <f t="shared" si="37"/>
        <v>土</v>
      </c>
      <c r="G125" s="1338" t="str">
        <f t="shared" si="37"/>
        <v>日</v>
      </c>
      <c r="H125" s="1338" t="str">
        <f t="shared" si="37"/>
        <v>月</v>
      </c>
      <c r="I125" s="1338" t="str">
        <f t="shared" si="37"/>
        <v>火</v>
      </c>
      <c r="J125" s="1338" t="str">
        <f t="shared" si="37"/>
        <v>水</v>
      </c>
      <c r="K125" s="1338" t="str">
        <f t="shared" si="37"/>
        <v>木</v>
      </c>
      <c r="L125" s="1338" t="str">
        <f t="shared" si="37"/>
        <v>金</v>
      </c>
      <c r="M125" s="1338" t="str">
        <f t="shared" si="37"/>
        <v>土</v>
      </c>
      <c r="N125" s="1338" t="str">
        <f t="shared" si="37"/>
        <v>日</v>
      </c>
      <c r="O125" s="1338" t="str">
        <f t="shared" si="37"/>
        <v>月</v>
      </c>
      <c r="P125" s="1338" t="str">
        <f t="shared" si="37"/>
        <v>火</v>
      </c>
      <c r="Q125" s="1338" t="str">
        <f t="shared" si="37"/>
        <v>水</v>
      </c>
      <c r="R125" s="1338" t="str">
        <f t="shared" si="37"/>
        <v>木</v>
      </c>
      <c r="S125" s="1338" t="str">
        <f t="shared" si="37"/>
        <v>金</v>
      </c>
      <c r="T125" s="1338" t="str">
        <f t="shared" si="37"/>
        <v>土</v>
      </c>
      <c r="U125" s="1338" t="str">
        <f t="shared" si="37"/>
        <v>日</v>
      </c>
      <c r="V125" s="1338" t="str">
        <f t="shared" si="37"/>
        <v>月</v>
      </c>
      <c r="W125" s="1338" t="str">
        <f t="shared" si="37"/>
        <v>火</v>
      </c>
      <c r="X125" s="1338" t="str">
        <f t="shared" si="37"/>
        <v>水</v>
      </c>
      <c r="Y125" s="1338" t="str">
        <f t="shared" si="37"/>
        <v>木</v>
      </c>
      <c r="Z125" s="1338" t="str">
        <f t="shared" si="37"/>
        <v>金</v>
      </c>
      <c r="AA125" s="1338" t="str">
        <f t="shared" si="37"/>
        <v>土</v>
      </c>
      <c r="AB125" s="1338" t="str">
        <f t="shared" si="37"/>
        <v>日</v>
      </c>
      <c r="AC125" s="1338" t="str">
        <f t="shared" si="37"/>
        <v>月</v>
      </c>
      <c r="AD125" s="1339" t="str">
        <f t="shared" si="37"/>
        <v>火</v>
      </c>
      <c r="AE125" s="1312"/>
      <c r="AF125" s="1323" t="s">
        <v>2047</v>
      </c>
      <c r="AG125" s="1304">
        <f>+COUNTA(C126:AD127)</f>
        <v>0</v>
      </c>
    </row>
    <row r="126" spans="2:33" ht="13.5" customHeight="1">
      <c r="B126" s="3523" t="s">
        <v>2048</v>
      </c>
      <c r="C126" s="3525"/>
      <c r="D126" s="3517"/>
      <c r="E126" s="3517"/>
      <c r="F126" s="3517"/>
      <c r="G126" s="3517"/>
      <c r="H126" s="3517"/>
      <c r="I126" s="3517"/>
      <c r="J126" s="3517"/>
      <c r="K126" s="3517"/>
      <c r="L126" s="3517"/>
      <c r="M126" s="3517"/>
      <c r="N126" s="3517"/>
      <c r="O126" s="3517"/>
      <c r="P126" s="3517"/>
      <c r="Q126" s="3517"/>
      <c r="R126" s="3517"/>
      <c r="S126" s="3517"/>
      <c r="T126" s="3517"/>
      <c r="U126" s="3517"/>
      <c r="V126" s="3517"/>
      <c r="W126" s="3517"/>
      <c r="X126" s="3517"/>
      <c r="Y126" s="3517"/>
      <c r="Z126" s="3517"/>
      <c r="AA126" s="3517"/>
      <c r="AB126" s="3517"/>
      <c r="AC126" s="3517"/>
      <c r="AD126" s="3519"/>
      <c r="AE126" s="1312"/>
      <c r="AF126" s="1324" t="s">
        <v>847</v>
      </c>
      <c r="AG126" s="1325">
        <f>COUNTA(C124:AD124)-AG125</f>
        <v>28</v>
      </c>
    </row>
    <row r="127" spans="2:33" ht="13.5" customHeight="1">
      <c r="B127" s="3524"/>
      <c r="C127" s="3525"/>
      <c r="D127" s="3518"/>
      <c r="E127" s="3518"/>
      <c r="F127" s="3518"/>
      <c r="G127" s="3518"/>
      <c r="H127" s="3518"/>
      <c r="I127" s="3518"/>
      <c r="J127" s="3518"/>
      <c r="K127" s="3518"/>
      <c r="L127" s="3518"/>
      <c r="M127" s="3518"/>
      <c r="N127" s="3518"/>
      <c r="O127" s="3518"/>
      <c r="P127" s="3518"/>
      <c r="Q127" s="3518"/>
      <c r="R127" s="3518"/>
      <c r="S127" s="3518"/>
      <c r="T127" s="3518"/>
      <c r="U127" s="3518"/>
      <c r="V127" s="3518"/>
      <c r="W127" s="3518"/>
      <c r="X127" s="3518"/>
      <c r="Y127" s="3518"/>
      <c r="Z127" s="3518"/>
      <c r="AA127" s="3518"/>
      <c r="AB127" s="3518"/>
      <c r="AC127" s="3518"/>
      <c r="AD127" s="3520"/>
      <c r="AE127" s="1312"/>
      <c r="AF127" s="1324" t="s">
        <v>848</v>
      </c>
      <c r="AG127" s="1326">
        <f>+COUNTA(C128:AD129)</f>
        <v>0</v>
      </c>
    </row>
    <row r="128" spans="2:33" ht="13.5" customHeight="1">
      <c r="B128" s="3528" t="s">
        <v>841</v>
      </c>
      <c r="C128" s="3516"/>
      <c r="D128" s="3506"/>
      <c r="E128" s="3506"/>
      <c r="F128" s="3506"/>
      <c r="G128" s="3506"/>
      <c r="H128" s="3506"/>
      <c r="I128" s="3506"/>
      <c r="J128" s="3506"/>
      <c r="K128" s="3506"/>
      <c r="L128" s="3506"/>
      <c r="M128" s="3506"/>
      <c r="N128" s="3506"/>
      <c r="O128" s="3506"/>
      <c r="P128" s="3506"/>
      <c r="Q128" s="3506"/>
      <c r="R128" s="3506"/>
      <c r="S128" s="3506"/>
      <c r="T128" s="3506"/>
      <c r="U128" s="3506"/>
      <c r="V128" s="3506"/>
      <c r="W128" s="3506"/>
      <c r="X128" s="3506"/>
      <c r="Y128" s="3506"/>
      <c r="Z128" s="3506"/>
      <c r="AA128" s="3506"/>
      <c r="AB128" s="3506"/>
      <c r="AC128" s="3506"/>
      <c r="AD128" s="3508"/>
      <c r="AE128" s="1312"/>
      <c r="AF128" s="1324" t="s">
        <v>849</v>
      </c>
      <c r="AG128" s="1327">
        <f>+AG127/AG126</f>
        <v>0</v>
      </c>
    </row>
    <row r="129" spans="2:33">
      <c r="B129" s="3529"/>
      <c r="C129" s="3516"/>
      <c r="D129" s="3507"/>
      <c r="E129" s="3507"/>
      <c r="F129" s="3507"/>
      <c r="G129" s="3507"/>
      <c r="H129" s="3507"/>
      <c r="I129" s="3507"/>
      <c r="J129" s="3507"/>
      <c r="K129" s="3507"/>
      <c r="L129" s="3507"/>
      <c r="M129" s="3507"/>
      <c r="N129" s="3507"/>
      <c r="O129" s="3507"/>
      <c r="P129" s="3507"/>
      <c r="Q129" s="3507"/>
      <c r="R129" s="3507"/>
      <c r="S129" s="3507"/>
      <c r="T129" s="3507"/>
      <c r="U129" s="3507"/>
      <c r="V129" s="3507"/>
      <c r="W129" s="3507"/>
      <c r="X129" s="3507"/>
      <c r="Y129" s="3507"/>
      <c r="Z129" s="3507"/>
      <c r="AA129" s="3507"/>
      <c r="AB129" s="3507"/>
      <c r="AC129" s="3507"/>
      <c r="AD129" s="3509"/>
      <c r="AE129" s="1312"/>
      <c r="AF129" s="1324" t="s">
        <v>838</v>
      </c>
      <c r="AG129" s="1326">
        <f>+COUNTA(C130:AD131)</f>
        <v>0</v>
      </c>
    </row>
    <row r="130" spans="2:33">
      <c r="B130" s="3526" t="s">
        <v>843</v>
      </c>
      <c r="C130" s="3512"/>
      <c r="D130" s="3502"/>
      <c r="E130" s="3502"/>
      <c r="F130" s="3502"/>
      <c r="G130" s="3502"/>
      <c r="H130" s="3502"/>
      <c r="I130" s="3502"/>
      <c r="J130" s="3502"/>
      <c r="K130" s="3502"/>
      <c r="L130" s="3502"/>
      <c r="M130" s="3502"/>
      <c r="N130" s="3502"/>
      <c r="O130" s="3502"/>
      <c r="P130" s="3502"/>
      <c r="Q130" s="3502"/>
      <c r="R130" s="3502"/>
      <c r="S130" s="3502"/>
      <c r="T130" s="3502"/>
      <c r="U130" s="3502"/>
      <c r="V130" s="3502"/>
      <c r="W130" s="3502"/>
      <c r="X130" s="3502"/>
      <c r="Y130" s="3502"/>
      <c r="Z130" s="3502"/>
      <c r="AA130" s="3502"/>
      <c r="AB130" s="3502"/>
      <c r="AC130" s="3502"/>
      <c r="AD130" s="3504"/>
      <c r="AE130" s="1312"/>
      <c r="AF130" s="1328" t="s">
        <v>850</v>
      </c>
      <c r="AG130" s="1329">
        <f>+AG129/AG126</f>
        <v>0</v>
      </c>
    </row>
    <row r="131" spans="2:33">
      <c r="B131" s="3527"/>
      <c r="C131" s="3513"/>
      <c r="D131" s="3503"/>
      <c r="E131" s="3503"/>
      <c r="F131" s="3503"/>
      <c r="G131" s="3503"/>
      <c r="H131" s="3503"/>
      <c r="I131" s="3503"/>
      <c r="J131" s="3503"/>
      <c r="K131" s="3503"/>
      <c r="L131" s="3503"/>
      <c r="M131" s="3503"/>
      <c r="N131" s="3503"/>
      <c r="O131" s="3503"/>
      <c r="P131" s="3503"/>
      <c r="Q131" s="3503"/>
      <c r="R131" s="3503"/>
      <c r="S131" s="3503"/>
      <c r="T131" s="3503"/>
      <c r="U131" s="3503"/>
      <c r="V131" s="3503"/>
      <c r="W131" s="3503"/>
      <c r="X131" s="3503"/>
      <c r="Y131" s="3503"/>
      <c r="Z131" s="3503"/>
      <c r="AA131" s="3503"/>
      <c r="AB131" s="3503"/>
      <c r="AC131" s="3503"/>
      <c r="AD131" s="3505"/>
      <c r="AE131" s="1312"/>
      <c r="AF131" s="1313"/>
      <c r="AG131" s="1330"/>
    </row>
    <row r="132" spans="2:33">
      <c r="C132" s="1331"/>
      <c r="D132" s="1331"/>
      <c r="E132" s="1331"/>
      <c r="F132" s="1331"/>
      <c r="G132" s="1331"/>
      <c r="H132" s="1331"/>
      <c r="I132" s="1331"/>
      <c r="J132" s="1331"/>
      <c r="K132" s="1331"/>
      <c r="L132" s="1331"/>
      <c r="M132" s="1331"/>
      <c r="N132" s="1331"/>
      <c r="O132" s="1331"/>
      <c r="P132" s="1331"/>
      <c r="Q132" s="1331"/>
      <c r="R132" s="1331"/>
      <c r="S132" s="1331"/>
      <c r="T132" s="1331"/>
      <c r="U132" s="1331"/>
      <c r="V132" s="1331"/>
      <c r="W132" s="1331"/>
      <c r="X132" s="1331"/>
      <c r="Y132" s="1331"/>
      <c r="Z132" s="1331"/>
      <c r="AA132" s="1331"/>
      <c r="AB132" s="1331"/>
      <c r="AC132" s="1331"/>
      <c r="AD132" s="1331"/>
    </row>
    <row r="133" spans="2:33">
      <c r="B133" s="1314" t="s">
        <v>2046</v>
      </c>
      <c r="C133" s="1315">
        <f>+AD124+1</f>
        <v>46204</v>
      </c>
      <c r="D133" s="1316">
        <f>+C133+1</f>
        <v>46205</v>
      </c>
      <c r="E133" s="1316">
        <f t="shared" ref="E133:V133" si="38">+D133+1</f>
        <v>46206</v>
      </c>
      <c r="F133" s="1316">
        <f t="shared" si="38"/>
        <v>46207</v>
      </c>
      <c r="G133" s="1316">
        <f t="shared" si="38"/>
        <v>46208</v>
      </c>
      <c r="H133" s="1316">
        <f t="shared" si="38"/>
        <v>46209</v>
      </c>
      <c r="I133" s="1316">
        <f t="shared" si="38"/>
        <v>46210</v>
      </c>
      <c r="J133" s="1316">
        <f t="shared" si="38"/>
        <v>46211</v>
      </c>
      <c r="K133" s="1316">
        <f t="shared" si="38"/>
        <v>46212</v>
      </c>
      <c r="L133" s="1316">
        <f t="shared" si="38"/>
        <v>46213</v>
      </c>
      <c r="M133" s="1316">
        <f t="shared" si="38"/>
        <v>46214</v>
      </c>
      <c r="N133" s="1316">
        <f t="shared" si="38"/>
        <v>46215</v>
      </c>
      <c r="O133" s="1316">
        <f t="shared" si="38"/>
        <v>46216</v>
      </c>
      <c r="P133" s="1316">
        <f t="shared" si="38"/>
        <v>46217</v>
      </c>
      <c r="Q133" s="1316">
        <f t="shared" si="38"/>
        <v>46218</v>
      </c>
      <c r="R133" s="1316">
        <f t="shared" si="38"/>
        <v>46219</v>
      </c>
      <c r="S133" s="1316">
        <f t="shared" si="38"/>
        <v>46220</v>
      </c>
      <c r="T133" s="1316">
        <f t="shared" si="38"/>
        <v>46221</v>
      </c>
      <c r="U133" s="1316">
        <f t="shared" si="38"/>
        <v>46222</v>
      </c>
      <c r="V133" s="1316">
        <f t="shared" si="38"/>
        <v>46223</v>
      </c>
      <c r="W133" s="1316">
        <f>+V133+1</f>
        <v>46224</v>
      </c>
      <c r="X133" s="1316">
        <f t="shared" ref="X133:Z133" si="39">+W133+1</f>
        <v>46225</v>
      </c>
      <c r="Y133" s="1316">
        <f t="shared" si="39"/>
        <v>46226</v>
      </c>
      <c r="Z133" s="1316">
        <f t="shared" si="39"/>
        <v>46227</v>
      </c>
      <c r="AA133" s="1316">
        <f>+Z133+1</f>
        <v>46228</v>
      </c>
      <c r="AB133" s="1316">
        <f t="shared" ref="AB133" si="40">+AA133+1</f>
        <v>46229</v>
      </c>
      <c r="AC133" s="1316">
        <f>+AB133+1</f>
        <v>46230</v>
      </c>
      <c r="AD133" s="1317">
        <f t="shared" ref="AD133" si="41">+AC133+1</f>
        <v>46231</v>
      </c>
      <c r="AE133" s="1318"/>
      <c r="AF133" s="3521">
        <f>+AF124+1</f>
        <v>14</v>
      </c>
      <c r="AG133" s="3522"/>
    </row>
    <row r="134" spans="2:33">
      <c r="B134" s="1319" t="s">
        <v>846</v>
      </c>
      <c r="C134" s="1320" t="str">
        <f>TEXT(WEEKDAY(+C133),"aaa")</f>
        <v>水</v>
      </c>
      <c r="D134" s="1321" t="str">
        <f t="shared" ref="D134:AD134" si="42">TEXT(WEEKDAY(+D133),"aaa")</f>
        <v>木</v>
      </c>
      <c r="E134" s="1321" t="str">
        <f t="shared" si="42"/>
        <v>金</v>
      </c>
      <c r="F134" s="1321" t="str">
        <f t="shared" si="42"/>
        <v>土</v>
      </c>
      <c r="G134" s="1321" t="str">
        <f t="shared" si="42"/>
        <v>日</v>
      </c>
      <c r="H134" s="1321" t="str">
        <f t="shared" si="42"/>
        <v>月</v>
      </c>
      <c r="I134" s="1321" t="str">
        <f t="shared" si="42"/>
        <v>火</v>
      </c>
      <c r="J134" s="1321" t="str">
        <f t="shared" si="42"/>
        <v>水</v>
      </c>
      <c r="K134" s="1321" t="str">
        <f t="shared" si="42"/>
        <v>木</v>
      </c>
      <c r="L134" s="1321" t="str">
        <f t="shared" si="42"/>
        <v>金</v>
      </c>
      <c r="M134" s="1321" t="str">
        <f t="shared" si="42"/>
        <v>土</v>
      </c>
      <c r="N134" s="1321" t="str">
        <f t="shared" si="42"/>
        <v>日</v>
      </c>
      <c r="O134" s="1321" t="str">
        <f t="shared" si="42"/>
        <v>月</v>
      </c>
      <c r="P134" s="1321" t="str">
        <f t="shared" si="42"/>
        <v>火</v>
      </c>
      <c r="Q134" s="1321" t="str">
        <f t="shared" si="42"/>
        <v>水</v>
      </c>
      <c r="R134" s="1321" t="str">
        <f t="shared" si="42"/>
        <v>木</v>
      </c>
      <c r="S134" s="1321" t="str">
        <f t="shared" si="42"/>
        <v>金</v>
      </c>
      <c r="T134" s="1321" t="str">
        <f t="shared" si="42"/>
        <v>土</v>
      </c>
      <c r="U134" s="1321" t="str">
        <f t="shared" si="42"/>
        <v>日</v>
      </c>
      <c r="V134" s="1321" t="str">
        <f t="shared" si="42"/>
        <v>月</v>
      </c>
      <c r="W134" s="1321" t="str">
        <f t="shared" si="42"/>
        <v>火</v>
      </c>
      <c r="X134" s="1321" t="str">
        <f t="shared" si="42"/>
        <v>水</v>
      </c>
      <c r="Y134" s="1321" t="str">
        <f t="shared" si="42"/>
        <v>木</v>
      </c>
      <c r="Z134" s="1321" t="str">
        <f t="shared" si="42"/>
        <v>金</v>
      </c>
      <c r="AA134" s="1321" t="str">
        <f t="shared" si="42"/>
        <v>土</v>
      </c>
      <c r="AB134" s="1321" t="str">
        <f t="shared" si="42"/>
        <v>日</v>
      </c>
      <c r="AC134" s="1321" t="str">
        <f t="shared" si="42"/>
        <v>月</v>
      </c>
      <c r="AD134" s="1322" t="str">
        <f t="shared" si="42"/>
        <v>火</v>
      </c>
      <c r="AE134" s="1312"/>
      <c r="AF134" s="1323" t="s">
        <v>2047</v>
      </c>
      <c r="AG134" s="1304">
        <f>+COUNTA(C135:AD136)</f>
        <v>0</v>
      </c>
    </row>
    <row r="135" spans="2:33" ht="13.5" customHeight="1">
      <c r="B135" s="3523" t="s">
        <v>2048</v>
      </c>
      <c r="C135" s="3525"/>
      <c r="D135" s="3517"/>
      <c r="E135" s="3517"/>
      <c r="F135" s="3517"/>
      <c r="G135" s="3517"/>
      <c r="H135" s="3517"/>
      <c r="I135" s="3517"/>
      <c r="J135" s="3517"/>
      <c r="K135" s="3517"/>
      <c r="L135" s="3517"/>
      <c r="M135" s="3517"/>
      <c r="N135" s="3517"/>
      <c r="O135" s="3517"/>
      <c r="P135" s="3517"/>
      <c r="Q135" s="3517"/>
      <c r="R135" s="3517"/>
      <c r="S135" s="3517"/>
      <c r="T135" s="3517"/>
      <c r="U135" s="3517"/>
      <c r="V135" s="3517"/>
      <c r="W135" s="3517"/>
      <c r="X135" s="3517"/>
      <c r="Y135" s="3517"/>
      <c r="Z135" s="3517"/>
      <c r="AA135" s="3517"/>
      <c r="AB135" s="3517"/>
      <c r="AC135" s="3517"/>
      <c r="AD135" s="3519"/>
      <c r="AE135" s="1312"/>
      <c r="AF135" s="1324" t="s">
        <v>847</v>
      </c>
      <c r="AG135" s="1325">
        <f>COUNTA(C133:AD133)-AG134</f>
        <v>28</v>
      </c>
    </row>
    <row r="136" spans="2:33" ht="13.5" customHeight="1">
      <c r="B136" s="3524"/>
      <c r="C136" s="3525"/>
      <c r="D136" s="3518"/>
      <c r="E136" s="3518"/>
      <c r="F136" s="3518"/>
      <c r="G136" s="3518"/>
      <c r="H136" s="3518"/>
      <c r="I136" s="3518"/>
      <c r="J136" s="3518"/>
      <c r="K136" s="3518"/>
      <c r="L136" s="3518"/>
      <c r="M136" s="3518"/>
      <c r="N136" s="3518"/>
      <c r="O136" s="3518"/>
      <c r="P136" s="3518"/>
      <c r="Q136" s="3518"/>
      <c r="R136" s="3518"/>
      <c r="S136" s="3518"/>
      <c r="T136" s="3518"/>
      <c r="U136" s="3518"/>
      <c r="V136" s="3518"/>
      <c r="W136" s="3518"/>
      <c r="X136" s="3518"/>
      <c r="Y136" s="3518"/>
      <c r="Z136" s="3518"/>
      <c r="AA136" s="3518"/>
      <c r="AB136" s="3518"/>
      <c r="AC136" s="3518"/>
      <c r="AD136" s="3520"/>
      <c r="AE136" s="1312"/>
      <c r="AF136" s="1324" t="s">
        <v>848</v>
      </c>
      <c r="AG136" s="1326">
        <f>+COUNTA(C137:AD138)</f>
        <v>0</v>
      </c>
    </row>
    <row r="137" spans="2:33" ht="13.5" customHeight="1">
      <c r="B137" s="3514" t="s">
        <v>841</v>
      </c>
      <c r="C137" s="3516"/>
      <c r="D137" s="3506"/>
      <c r="E137" s="3506"/>
      <c r="F137" s="3506"/>
      <c r="G137" s="3506"/>
      <c r="H137" s="3506"/>
      <c r="I137" s="3506"/>
      <c r="J137" s="3506"/>
      <c r="K137" s="3506"/>
      <c r="L137" s="3506"/>
      <c r="M137" s="3506"/>
      <c r="N137" s="3506"/>
      <c r="O137" s="3506"/>
      <c r="P137" s="3506"/>
      <c r="Q137" s="3506"/>
      <c r="R137" s="3506"/>
      <c r="S137" s="3506"/>
      <c r="T137" s="3506"/>
      <c r="U137" s="3506"/>
      <c r="V137" s="3506"/>
      <c r="W137" s="3506"/>
      <c r="X137" s="3506"/>
      <c r="Y137" s="3506"/>
      <c r="Z137" s="3506"/>
      <c r="AA137" s="3506"/>
      <c r="AB137" s="3506"/>
      <c r="AC137" s="3506"/>
      <c r="AD137" s="3508"/>
      <c r="AE137" s="1312"/>
      <c r="AF137" s="1324" t="s">
        <v>849</v>
      </c>
      <c r="AG137" s="1327">
        <f>+AG136/AG135</f>
        <v>0</v>
      </c>
    </row>
    <row r="138" spans="2:33">
      <c r="B138" s="3515"/>
      <c r="C138" s="3516"/>
      <c r="D138" s="3507"/>
      <c r="E138" s="3507"/>
      <c r="F138" s="3507"/>
      <c r="G138" s="3507"/>
      <c r="H138" s="3507"/>
      <c r="I138" s="3507"/>
      <c r="J138" s="3507"/>
      <c r="K138" s="3507"/>
      <c r="L138" s="3507"/>
      <c r="M138" s="3507"/>
      <c r="N138" s="3507"/>
      <c r="O138" s="3507"/>
      <c r="P138" s="3507"/>
      <c r="Q138" s="3507"/>
      <c r="R138" s="3507"/>
      <c r="S138" s="3507"/>
      <c r="T138" s="3507"/>
      <c r="U138" s="3507"/>
      <c r="V138" s="3507"/>
      <c r="W138" s="3507"/>
      <c r="X138" s="3507"/>
      <c r="Y138" s="3507"/>
      <c r="Z138" s="3507"/>
      <c r="AA138" s="3507"/>
      <c r="AB138" s="3507"/>
      <c r="AC138" s="3507"/>
      <c r="AD138" s="3509"/>
      <c r="AE138" s="1312"/>
      <c r="AF138" s="1324" t="s">
        <v>838</v>
      </c>
      <c r="AG138" s="1326">
        <f>+COUNTA(C139:AD140)</f>
        <v>0</v>
      </c>
    </row>
    <row r="139" spans="2:33">
      <c r="B139" s="3510" t="s">
        <v>843</v>
      </c>
      <c r="C139" s="3512"/>
      <c r="D139" s="3502"/>
      <c r="E139" s="3502"/>
      <c r="F139" s="3502"/>
      <c r="G139" s="3502"/>
      <c r="H139" s="3502"/>
      <c r="I139" s="3502"/>
      <c r="J139" s="3502"/>
      <c r="K139" s="3502"/>
      <c r="L139" s="3502"/>
      <c r="M139" s="3502"/>
      <c r="N139" s="3502"/>
      <c r="O139" s="3502"/>
      <c r="P139" s="3502"/>
      <c r="Q139" s="3502"/>
      <c r="R139" s="3502"/>
      <c r="S139" s="3502"/>
      <c r="T139" s="3502"/>
      <c r="U139" s="3502"/>
      <c r="V139" s="3502"/>
      <c r="W139" s="3502"/>
      <c r="X139" s="3502"/>
      <c r="Y139" s="3502"/>
      <c r="Z139" s="3502"/>
      <c r="AA139" s="3502"/>
      <c r="AB139" s="3502"/>
      <c r="AC139" s="3502"/>
      <c r="AD139" s="3504"/>
      <c r="AE139" s="1312"/>
      <c r="AF139" s="1328" t="s">
        <v>850</v>
      </c>
      <c r="AG139" s="1329">
        <f>+AG138/AG135</f>
        <v>0</v>
      </c>
    </row>
    <row r="140" spans="2:33">
      <c r="B140" s="3511"/>
      <c r="C140" s="3513"/>
      <c r="D140" s="3503"/>
      <c r="E140" s="3503"/>
      <c r="F140" s="3503"/>
      <c r="G140" s="3503"/>
      <c r="H140" s="3503"/>
      <c r="I140" s="3503"/>
      <c r="J140" s="3503"/>
      <c r="K140" s="3503"/>
      <c r="L140" s="3503"/>
      <c r="M140" s="3503"/>
      <c r="N140" s="3503"/>
      <c r="O140" s="3503"/>
      <c r="P140" s="3503"/>
      <c r="Q140" s="3503"/>
      <c r="R140" s="3503"/>
      <c r="S140" s="3503"/>
      <c r="T140" s="3503"/>
      <c r="U140" s="3503"/>
      <c r="V140" s="3503"/>
      <c r="W140" s="3503"/>
      <c r="X140" s="3503"/>
      <c r="Y140" s="3503"/>
      <c r="Z140" s="3503"/>
      <c r="AA140" s="3503"/>
      <c r="AB140" s="3503"/>
      <c r="AC140" s="3503"/>
      <c r="AD140" s="3505"/>
      <c r="AE140" s="1312"/>
      <c r="AF140" s="1313"/>
      <c r="AG140" s="1330"/>
    </row>
    <row r="141" spans="2:33">
      <c r="C141" s="1331"/>
      <c r="D141" s="1331"/>
      <c r="E141" s="1331"/>
      <c r="F141" s="1331"/>
      <c r="G141" s="1331"/>
      <c r="H141" s="1331"/>
      <c r="I141" s="1331"/>
      <c r="J141" s="1331"/>
      <c r="K141" s="1331"/>
      <c r="L141" s="1331"/>
      <c r="M141" s="1331"/>
      <c r="N141" s="1331"/>
      <c r="O141" s="1331"/>
      <c r="P141" s="1331"/>
      <c r="Q141" s="1331"/>
      <c r="R141" s="1331"/>
      <c r="S141" s="1331"/>
      <c r="T141" s="1331"/>
      <c r="U141" s="1331"/>
      <c r="V141" s="1331"/>
      <c r="W141" s="1331"/>
      <c r="X141" s="1331"/>
      <c r="Y141" s="1331"/>
      <c r="Z141" s="1331"/>
      <c r="AA141" s="1331"/>
      <c r="AB141" s="1331"/>
      <c r="AC141" s="1331"/>
      <c r="AD141" s="1331"/>
    </row>
    <row r="142" spans="2:33">
      <c r="B142" s="1332" t="s">
        <v>2046</v>
      </c>
      <c r="C142" s="1333">
        <f>+AD133+1</f>
        <v>46232</v>
      </c>
      <c r="D142" s="1334">
        <f>+C142+1</f>
        <v>46233</v>
      </c>
      <c r="E142" s="1334">
        <f t="shared" ref="E142:V142" si="43">+D142+1</f>
        <v>46234</v>
      </c>
      <c r="F142" s="1334">
        <f t="shared" si="43"/>
        <v>46235</v>
      </c>
      <c r="G142" s="1334">
        <f t="shared" si="43"/>
        <v>46236</v>
      </c>
      <c r="H142" s="1334">
        <f t="shared" si="43"/>
        <v>46237</v>
      </c>
      <c r="I142" s="1334">
        <f t="shared" si="43"/>
        <v>46238</v>
      </c>
      <c r="J142" s="1334">
        <f t="shared" si="43"/>
        <v>46239</v>
      </c>
      <c r="K142" s="1334">
        <f t="shared" si="43"/>
        <v>46240</v>
      </c>
      <c r="L142" s="1334">
        <f t="shared" si="43"/>
        <v>46241</v>
      </c>
      <c r="M142" s="1334">
        <f t="shared" si="43"/>
        <v>46242</v>
      </c>
      <c r="N142" s="1334">
        <f t="shared" si="43"/>
        <v>46243</v>
      </c>
      <c r="O142" s="1334">
        <f t="shared" si="43"/>
        <v>46244</v>
      </c>
      <c r="P142" s="1334">
        <f t="shared" si="43"/>
        <v>46245</v>
      </c>
      <c r="Q142" s="1334">
        <f t="shared" si="43"/>
        <v>46246</v>
      </c>
      <c r="R142" s="1334">
        <f t="shared" si="43"/>
        <v>46247</v>
      </c>
      <c r="S142" s="1334">
        <f t="shared" si="43"/>
        <v>46248</v>
      </c>
      <c r="T142" s="1334">
        <f t="shared" si="43"/>
        <v>46249</v>
      </c>
      <c r="U142" s="1334">
        <f t="shared" si="43"/>
        <v>46250</v>
      </c>
      <c r="V142" s="1334">
        <f t="shared" si="43"/>
        <v>46251</v>
      </c>
      <c r="W142" s="1334">
        <f>+V142+1</f>
        <v>46252</v>
      </c>
      <c r="X142" s="1334">
        <f t="shared" ref="X142:Z142" si="44">+W142+1</f>
        <v>46253</v>
      </c>
      <c r="Y142" s="1334">
        <f t="shared" si="44"/>
        <v>46254</v>
      </c>
      <c r="Z142" s="1334">
        <f t="shared" si="44"/>
        <v>46255</v>
      </c>
      <c r="AA142" s="1334">
        <f>+Z142+1</f>
        <v>46256</v>
      </c>
      <c r="AB142" s="1334">
        <f t="shared" ref="AB142" si="45">+AA142+1</f>
        <v>46257</v>
      </c>
      <c r="AC142" s="1334">
        <f>+AB142+1</f>
        <v>46258</v>
      </c>
      <c r="AD142" s="1335">
        <f t="shared" ref="AD142" si="46">+AC142+1</f>
        <v>46259</v>
      </c>
      <c r="AE142" s="1318"/>
      <c r="AF142" s="3521">
        <f>+AF133+1</f>
        <v>15</v>
      </c>
      <c r="AG142" s="3522"/>
    </row>
    <row r="143" spans="2:33">
      <c r="B143" s="1336" t="s">
        <v>846</v>
      </c>
      <c r="C143" s="1337" t="str">
        <f>TEXT(WEEKDAY(+C142),"aaa")</f>
        <v>水</v>
      </c>
      <c r="D143" s="1338" t="str">
        <f t="shared" ref="D143:AD143" si="47">TEXT(WEEKDAY(+D142),"aaa")</f>
        <v>木</v>
      </c>
      <c r="E143" s="1338" t="str">
        <f t="shared" si="47"/>
        <v>金</v>
      </c>
      <c r="F143" s="1338" t="str">
        <f t="shared" si="47"/>
        <v>土</v>
      </c>
      <c r="G143" s="1338" t="str">
        <f t="shared" si="47"/>
        <v>日</v>
      </c>
      <c r="H143" s="1338" t="str">
        <f t="shared" si="47"/>
        <v>月</v>
      </c>
      <c r="I143" s="1338" t="str">
        <f t="shared" si="47"/>
        <v>火</v>
      </c>
      <c r="J143" s="1338" t="str">
        <f t="shared" si="47"/>
        <v>水</v>
      </c>
      <c r="K143" s="1338" t="str">
        <f t="shared" si="47"/>
        <v>木</v>
      </c>
      <c r="L143" s="1338" t="str">
        <f t="shared" si="47"/>
        <v>金</v>
      </c>
      <c r="M143" s="1338" t="str">
        <f t="shared" si="47"/>
        <v>土</v>
      </c>
      <c r="N143" s="1338" t="str">
        <f t="shared" si="47"/>
        <v>日</v>
      </c>
      <c r="O143" s="1338" t="str">
        <f t="shared" si="47"/>
        <v>月</v>
      </c>
      <c r="P143" s="1338" t="str">
        <f t="shared" si="47"/>
        <v>火</v>
      </c>
      <c r="Q143" s="1338" t="str">
        <f t="shared" si="47"/>
        <v>水</v>
      </c>
      <c r="R143" s="1338" t="str">
        <f t="shared" si="47"/>
        <v>木</v>
      </c>
      <c r="S143" s="1338" t="str">
        <f t="shared" si="47"/>
        <v>金</v>
      </c>
      <c r="T143" s="1338" t="str">
        <f t="shared" si="47"/>
        <v>土</v>
      </c>
      <c r="U143" s="1338" t="str">
        <f t="shared" si="47"/>
        <v>日</v>
      </c>
      <c r="V143" s="1338" t="str">
        <f t="shared" si="47"/>
        <v>月</v>
      </c>
      <c r="W143" s="1338" t="str">
        <f t="shared" si="47"/>
        <v>火</v>
      </c>
      <c r="X143" s="1338" t="str">
        <f t="shared" si="47"/>
        <v>水</v>
      </c>
      <c r="Y143" s="1338" t="str">
        <f t="shared" si="47"/>
        <v>木</v>
      </c>
      <c r="Z143" s="1338" t="str">
        <f t="shared" si="47"/>
        <v>金</v>
      </c>
      <c r="AA143" s="1338" t="str">
        <f t="shared" si="47"/>
        <v>土</v>
      </c>
      <c r="AB143" s="1338" t="str">
        <f t="shared" si="47"/>
        <v>日</v>
      </c>
      <c r="AC143" s="1338" t="str">
        <f t="shared" si="47"/>
        <v>月</v>
      </c>
      <c r="AD143" s="1339" t="str">
        <f t="shared" si="47"/>
        <v>火</v>
      </c>
      <c r="AE143" s="1312"/>
      <c r="AF143" s="1323" t="s">
        <v>2047</v>
      </c>
      <c r="AG143" s="1304">
        <f>+COUNTA(C144:AD145)</f>
        <v>0</v>
      </c>
    </row>
    <row r="144" spans="2:33" ht="13.5" customHeight="1">
      <c r="B144" s="3523" t="s">
        <v>2048</v>
      </c>
      <c r="C144" s="3525"/>
      <c r="D144" s="3517"/>
      <c r="E144" s="3517"/>
      <c r="F144" s="3517"/>
      <c r="G144" s="3517"/>
      <c r="H144" s="3517"/>
      <c r="I144" s="3517"/>
      <c r="J144" s="3517"/>
      <c r="K144" s="3517"/>
      <c r="L144" s="3517"/>
      <c r="M144" s="3517"/>
      <c r="N144" s="3517"/>
      <c r="O144" s="3517"/>
      <c r="P144" s="3517"/>
      <c r="Q144" s="3517"/>
      <c r="R144" s="3517"/>
      <c r="S144" s="3517"/>
      <c r="T144" s="3517"/>
      <c r="U144" s="3517"/>
      <c r="V144" s="3517"/>
      <c r="W144" s="3517"/>
      <c r="X144" s="3517"/>
      <c r="Y144" s="3517"/>
      <c r="Z144" s="3517"/>
      <c r="AA144" s="3517"/>
      <c r="AB144" s="3517"/>
      <c r="AC144" s="3517"/>
      <c r="AD144" s="3519"/>
      <c r="AE144" s="1312"/>
      <c r="AF144" s="1324" t="s">
        <v>847</v>
      </c>
      <c r="AG144" s="1325">
        <f>COUNTA(C142:AD142)-AG143</f>
        <v>28</v>
      </c>
    </row>
    <row r="145" spans="2:33" ht="13.5" customHeight="1">
      <c r="B145" s="3524"/>
      <c r="C145" s="3525"/>
      <c r="D145" s="3518"/>
      <c r="E145" s="3518"/>
      <c r="F145" s="3518"/>
      <c r="G145" s="3518"/>
      <c r="H145" s="3518"/>
      <c r="I145" s="3518"/>
      <c r="J145" s="3518"/>
      <c r="K145" s="3518"/>
      <c r="L145" s="3518"/>
      <c r="M145" s="3518"/>
      <c r="N145" s="3518"/>
      <c r="O145" s="3518"/>
      <c r="P145" s="3518"/>
      <c r="Q145" s="3518"/>
      <c r="R145" s="3518"/>
      <c r="S145" s="3518"/>
      <c r="T145" s="3518"/>
      <c r="U145" s="3518"/>
      <c r="V145" s="3518"/>
      <c r="W145" s="3518"/>
      <c r="X145" s="3518"/>
      <c r="Y145" s="3518"/>
      <c r="Z145" s="3518"/>
      <c r="AA145" s="3518"/>
      <c r="AB145" s="3518"/>
      <c r="AC145" s="3518"/>
      <c r="AD145" s="3520"/>
      <c r="AE145" s="1312"/>
      <c r="AF145" s="1324" t="s">
        <v>848</v>
      </c>
      <c r="AG145" s="1326">
        <f>+COUNTA(C146:AD147)</f>
        <v>0</v>
      </c>
    </row>
    <row r="146" spans="2:33" ht="13.5" customHeight="1">
      <c r="B146" s="3528" t="s">
        <v>841</v>
      </c>
      <c r="C146" s="3516"/>
      <c r="D146" s="3506"/>
      <c r="E146" s="3506"/>
      <c r="F146" s="3506"/>
      <c r="G146" s="3506"/>
      <c r="H146" s="3506"/>
      <c r="I146" s="3506"/>
      <c r="J146" s="3506"/>
      <c r="K146" s="3506"/>
      <c r="L146" s="3506"/>
      <c r="M146" s="3506"/>
      <c r="N146" s="3506"/>
      <c r="O146" s="3506"/>
      <c r="P146" s="3506"/>
      <c r="Q146" s="3506"/>
      <c r="R146" s="3506"/>
      <c r="S146" s="3506"/>
      <c r="T146" s="3506"/>
      <c r="U146" s="3506"/>
      <c r="V146" s="3506"/>
      <c r="W146" s="3506"/>
      <c r="X146" s="3506"/>
      <c r="Y146" s="3506"/>
      <c r="Z146" s="3506"/>
      <c r="AA146" s="3506"/>
      <c r="AB146" s="3506"/>
      <c r="AC146" s="3506"/>
      <c r="AD146" s="3508"/>
      <c r="AE146" s="1312"/>
      <c r="AF146" s="1324" t="s">
        <v>849</v>
      </c>
      <c r="AG146" s="1327">
        <f>+AG145/AG144</f>
        <v>0</v>
      </c>
    </row>
    <row r="147" spans="2:33">
      <c r="B147" s="3529"/>
      <c r="C147" s="3516"/>
      <c r="D147" s="3507"/>
      <c r="E147" s="3507"/>
      <c r="F147" s="3507"/>
      <c r="G147" s="3507"/>
      <c r="H147" s="3507"/>
      <c r="I147" s="3507"/>
      <c r="J147" s="3507"/>
      <c r="K147" s="3507"/>
      <c r="L147" s="3507"/>
      <c r="M147" s="3507"/>
      <c r="N147" s="3507"/>
      <c r="O147" s="3507"/>
      <c r="P147" s="3507"/>
      <c r="Q147" s="3507"/>
      <c r="R147" s="3507"/>
      <c r="S147" s="3507"/>
      <c r="T147" s="3507"/>
      <c r="U147" s="3507"/>
      <c r="V147" s="3507"/>
      <c r="W147" s="3507"/>
      <c r="X147" s="3507"/>
      <c r="Y147" s="3507"/>
      <c r="Z147" s="3507"/>
      <c r="AA147" s="3507"/>
      <c r="AB147" s="3507"/>
      <c r="AC147" s="3507"/>
      <c r="AD147" s="3509"/>
      <c r="AE147" s="1312"/>
      <c r="AF147" s="1324" t="s">
        <v>838</v>
      </c>
      <c r="AG147" s="1326">
        <f>+COUNTA(C148:AD149)</f>
        <v>0</v>
      </c>
    </row>
    <row r="148" spans="2:33">
      <c r="B148" s="3526" t="s">
        <v>843</v>
      </c>
      <c r="C148" s="3512"/>
      <c r="D148" s="3502"/>
      <c r="E148" s="3502"/>
      <c r="F148" s="3502"/>
      <c r="G148" s="3502"/>
      <c r="H148" s="3502"/>
      <c r="I148" s="3502"/>
      <c r="J148" s="3502"/>
      <c r="K148" s="3502"/>
      <c r="L148" s="3502"/>
      <c r="M148" s="3502"/>
      <c r="N148" s="3502"/>
      <c r="O148" s="3502"/>
      <c r="P148" s="3502"/>
      <c r="Q148" s="3502"/>
      <c r="R148" s="3502"/>
      <c r="S148" s="3502"/>
      <c r="T148" s="3502"/>
      <c r="U148" s="3502"/>
      <c r="V148" s="3502"/>
      <c r="W148" s="3502"/>
      <c r="X148" s="3502"/>
      <c r="Y148" s="3502"/>
      <c r="Z148" s="3502"/>
      <c r="AA148" s="3502"/>
      <c r="AB148" s="3502"/>
      <c r="AC148" s="3502"/>
      <c r="AD148" s="3504"/>
      <c r="AE148" s="1312"/>
      <c r="AF148" s="1328" t="s">
        <v>850</v>
      </c>
      <c r="AG148" s="1329">
        <f>+AG147/AG144</f>
        <v>0</v>
      </c>
    </row>
    <row r="149" spans="2:33">
      <c r="B149" s="3527"/>
      <c r="C149" s="3513"/>
      <c r="D149" s="3503"/>
      <c r="E149" s="3503"/>
      <c r="F149" s="3503"/>
      <c r="G149" s="3503"/>
      <c r="H149" s="3503"/>
      <c r="I149" s="3503"/>
      <c r="J149" s="3503"/>
      <c r="K149" s="3503"/>
      <c r="L149" s="3503"/>
      <c r="M149" s="3503"/>
      <c r="N149" s="3503"/>
      <c r="O149" s="3503"/>
      <c r="P149" s="3503"/>
      <c r="Q149" s="3503"/>
      <c r="R149" s="3503"/>
      <c r="S149" s="3503"/>
      <c r="T149" s="3503"/>
      <c r="U149" s="3503"/>
      <c r="V149" s="3503"/>
      <c r="W149" s="3503"/>
      <c r="X149" s="3503"/>
      <c r="Y149" s="3503"/>
      <c r="Z149" s="3503"/>
      <c r="AA149" s="3503"/>
      <c r="AB149" s="3503"/>
      <c r="AC149" s="3503"/>
      <c r="AD149" s="3505"/>
      <c r="AE149" s="1312"/>
      <c r="AF149" s="1313"/>
      <c r="AG149" s="1330"/>
    </row>
    <row r="150" spans="2:33">
      <c r="C150" s="1331"/>
      <c r="D150" s="1331"/>
      <c r="E150" s="1331"/>
      <c r="F150" s="1331"/>
      <c r="G150" s="1331"/>
      <c r="H150" s="1331"/>
      <c r="I150" s="1331"/>
      <c r="J150" s="1331"/>
      <c r="K150" s="1331"/>
      <c r="L150" s="1331"/>
      <c r="M150" s="1331"/>
      <c r="N150" s="1331"/>
      <c r="O150" s="1331"/>
      <c r="P150" s="1331"/>
      <c r="Q150" s="1331"/>
      <c r="R150" s="1331"/>
      <c r="S150" s="1331"/>
      <c r="T150" s="1331"/>
      <c r="U150" s="1331"/>
      <c r="V150" s="1331"/>
      <c r="W150" s="1331"/>
      <c r="X150" s="1331"/>
      <c r="Y150" s="1331"/>
      <c r="Z150" s="1331"/>
      <c r="AA150" s="1331"/>
      <c r="AB150" s="1331"/>
      <c r="AC150" s="1331"/>
      <c r="AD150" s="1331"/>
    </row>
    <row r="151" spans="2:33">
      <c r="B151" s="1314" t="s">
        <v>2046</v>
      </c>
      <c r="C151" s="1315">
        <f>+AD142+1</f>
        <v>46260</v>
      </c>
      <c r="D151" s="1316">
        <f>+C151+1</f>
        <v>46261</v>
      </c>
      <c r="E151" s="1316">
        <f t="shared" ref="E151:V151" si="48">+D151+1</f>
        <v>46262</v>
      </c>
      <c r="F151" s="1316">
        <f t="shared" si="48"/>
        <v>46263</v>
      </c>
      <c r="G151" s="1316">
        <f t="shared" si="48"/>
        <v>46264</v>
      </c>
      <c r="H151" s="1316">
        <f t="shared" si="48"/>
        <v>46265</v>
      </c>
      <c r="I151" s="1316">
        <f t="shared" si="48"/>
        <v>46266</v>
      </c>
      <c r="J151" s="1316">
        <f t="shared" si="48"/>
        <v>46267</v>
      </c>
      <c r="K151" s="1316">
        <f t="shared" si="48"/>
        <v>46268</v>
      </c>
      <c r="L151" s="1316">
        <f t="shared" si="48"/>
        <v>46269</v>
      </c>
      <c r="M151" s="1316">
        <f t="shared" si="48"/>
        <v>46270</v>
      </c>
      <c r="N151" s="1316">
        <f t="shared" si="48"/>
        <v>46271</v>
      </c>
      <c r="O151" s="1316">
        <f t="shared" si="48"/>
        <v>46272</v>
      </c>
      <c r="P151" s="1316">
        <f t="shared" si="48"/>
        <v>46273</v>
      </c>
      <c r="Q151" s="1316">
        <f t="shared" si="48"/>
        <v>46274</v>
      </c>
      <c r="R151" s="1316">
        <f t="shared" si="48"/>
        <v>46275</v>
      </c>
      <c r="S151" s="1316">
        <f t="shared" si="48"/>
        <v>46276</v>
      </c>
      <c r="T151" s="1316">
        <f t="shared" si="48"/>
        <v>46277</v>
      </c>
      <c r="U151" s="1316">
        <f t="shared" si="48"/>
        <v>46278</v>
      </c>
      <c r="V151" s="1316">
        <f t="shared" si="48"/>
        <v>46279</v>
      </c>
      <c r="W151" s="1316">
        <f>+V151+1</f>
        <v>46280</v>
      </c>
      <c r="X151" s="1316">
        <f t="shared" ref="X151:Z151" si="49">+W151+1</f>
        <v>46281</v>
      </c>
      <c r="Y151" s="1316">
        <f t="shared" si="49"/>
        <v>46282</v>
      </c>
      <c r="Z151" s="1316">
        <f t="shared" si="49"/>
        <v>46283</v>
      </c>
      <c r="AA151" s="1316">
        <f>+Z151+1</f>
        <v>46284</v>
      </c>
      <c r="AB151" s="1316">
        <f t="shared" ref="AB151" si="50">+AA151+1</f>
        <v>46285</v>
      </c>
      <c r="AC151" s="1316">
        <f>+AB151+1</f>
        <v>46286</v>
      </c>
      <c r="AD151" s="1317">
        <f t="shared" ref="AD151" si="51">+AC151+1</f>
        <v>46287</v>
      </c>
      <c r="AE151" s="1318"/>
      <c r="AF151" s="3521">
        <f>+AF142+1</f>
        <v>16</v>
      </c>
      <c r="AG151" s="3522"/>
    </row>
    <row r="152" spans="2:33">
      <c r="B152" s="1319" t="s">
        <v>846</v>
      </c>
      <c r="C152" s="1320" t="str">
        <f>TEXT(WEEKDAY(+C151),"aaa")</f>
        <v>水</v>
      </c>
      <c r="D152" s="1321" t="str">
        <f t="shared" ref="D152:AD152" si="52">TEXT(WEEKDAY(+D151),"aaa")</f>
        <v>木</v>
      </c>
      <c r="E152" s="1321" t="str">
        <f t="shared" si="52"/>
        <v>金</v>
      </c>
      <c r="F152" s="1321" t="str">
        <f t="shared" si="52"/>
        <v>土</v>
      </c>
      <c r="G152" s="1321" t="str">
        <f t="shared" si="52"/>
        <v>日</v>
      </c>
      <c r="H152" s="1321" t="str">
        <f t="shared" si="52"/>
        <v>月</v>
      </c>
      <c r="I152" s="1321" t="str">
        <f t="shared" si="52"/>
        <v>火</v>
      </c>
      <c r="J152" s="1321" t="str">
        <f t="shared" si="52"/>
        <v>水</v>
      </c>
      <c r="K152" s="1321" t="str">
        <f t="shared" si="52"/>
        <v>木</v>
      </c>
      <c r="L152" s="1321" t="str">
        <f t="shared" si="52"/>
        <v>金</v>
      </c>
      <c r="M152" s="1321" t="str">
        <f t="shared" si="52"/>
        <v>土</v>
      </c>
      <c r="N152" s="1321" t="str">
        <f t="shared" si="52"/>
        <v>日</v>
      </c>
      <c r="O152" s="1321" t="str">
        <f t="shared" si="52"/>
        <v>月</v>
      </c>
      <c r="P152" s="1321" t="str">
        <f t="shared" si="52"/>
        <v>火</v>
      </c>
      <c r="Q152" s="1321" t="str">
        <f t="shared" si="52"/>
        <v>水</v>
      </c>
      <c r="R152" s="1321" t="str">
        <f t="shared" si="52"/>
        <v>木</v>
      </c>
      <c r="S152" s="1321" t="str">
        <f t="shared" si="52"/>
        <v>金</v>
      </c>
      <c r="T152" s="1321" t="str">
        <f t="shared" si="52"/>
        <v>土</v>
      </c>
      <c r="U152" s="1321" t="str">
        <f t="shared" si="52"/>
        <v>日</v>
      </c>
      <c r="V152" s="1321" t="str">
        <f t="shared" si="52"/>
        <v>月</v>
      </c>
      <c r="W152" s="1321" t="str">
        <f t="shared" si="52"/>
        <v>火</v>
      </c>
      <c r="X152" s="1321" t="str">
        <f t="shared" si="52"/>
        <v>水</v>
      </c>
      <c r="Y152" s="1321" t="str">
        <f t="shared" si="52"/>
        <v>木</v>
      </c>
      <c r="Z152" s="1321" t="str">
        <f t="shared" si="52"/>
        <v>金</v>
      </c>
      <c r="AA152" s="1321" t="str">
        <f t="shared" si="52"/>
        <v>土</v>
      </c>
      <c r="AB152" s="1321" t="str">
        <f t="shared" si="52"/>
        <v>日</v>
      </c>
      <c r="AC152" s="1321" t="str">
        <f t="shared" si="52"/>
        <v>月</v>
      </c>
      <c r="AD152" s="1322" t="str">
        <f t="shared" si="52"/>
        <v>火</v>
      </c>
      <c r="AE152" s="1312"/>
      <c r="AF152" s="1323" t="s">
        <v>2047</v>
      </c>
      <c r="AG152" s="1304">
        <f>+COUNTA(C153:AD154)</f>
        <v>0</v>
      </c>
    </row>
    <row r="153" spans="2:33" ht="13.5" customHeight="1">
      <c r="B153" s="3523" t="s">
        <v>2048</v>
      </c>
      <c r="C153" s="3525"/>
      <c r="D153" s="3517"/>
      <c r="E153" s="3517"/>
      <c r="F153" s="3517"/>
      <c r="G153" s="3517"/>
      <c r="H153" s="3517"/>
      <c r="I153" s="3517"/>
      <c r="J153" s="3517"/>
      <c r="K153" s="3517"/>
      <c r="L153" s="3517"/>
      <c r="M153" s="3517"/>
      <c r="N153" s="3517"/>
      <c r="O153" s="3517"/>
      <c r="P153" s="3517"/>
      <c r="Q153" s="3517"/>
      <c r="R153" s="3517"/>
      <c r="S153" s="3517"/>
      <c r="T153" s="3517"/>
      <c r="U153" s="3517"/>
      <c r="V153" s="3517"/>
      <c r="W153" s="3517"/>
      <c r="X153" s="3517"/>
      <c r="Y153" s="3517"/>
      <c r="Z153" s="3517"/>
      <c r="AA153" s="3517"/>
      <c r="AB153" s="3517"/>
      <c r="AC153" s="3517"/>
      <c r="AD153" s="3519"/>
      <c r="AE153" s="1312"/>
      <c r="AF153" s="1324" t="s">
        <v>847</v>
      </c>
      <c r="AG153" s="1325">
        <f>COUNTA(C151:AD151)-AG152</f>
        <v>28</v>
      </c>
    </row>
    <row r="154" spans="2:33" ht="13.5" customHeight="1">
      <c r="B154" s="3524"/>
      <c r="C154" s="3525"/>
      <c r="D154" s="3518"/>
      <c r="E154" s="3518"/>
      <c r="F154" s="3518"/>
      <c r="G154" s="3518"/>
      <c r="H154" s="3518"/>
      <c r="I154" s="3518"/>
      <c r="J154" s="3518"/>
      <c r="K154" s="3518"/>
      <c r="L154" s="3518"/>
      <c r="M154" s="3518"/>
      <c r="N154" s="3518"/>
      <c r="O154" s="3518"/>
      <c r="P154" s="3518"/>
      <c r="Q154" s="3518"/>
      <c r="R154" s="3518"/>
      <c r="S154" s="3518"/>
      <c r="T154" s="3518"/>
      <c r="U154" s="3518"/>
      <c r="V154" s="3518"/>
      <c r="W154" s="3518"/>
      <c r="X154" s="3518"/>
      <c r="Y154" s="3518"/>
      <c r="Z154" s="3518"/>
      <c r="AA154" s="3518"/>
      <c r="AB154" s="3518"/>
      <c r="AC154" s="3518"/>
      <c r="AD154" s="3520"/>
      <c r="AE154" s="1312"/>
      <c r="AF154" s="1324" t="s">
        <v>848</v>
      </c>
      <c r="AG154" s="1326">
        <f>+COUNTA(C155:AD156)</f>
        <v>0</v>
      </c>
    </row>
    <row r="155" spans="2:33" ht="13.5" customHeight="1">
      <c r="B155" s="3514" t="s">
        <v>841</v>
      </c>
      <c r="C155" s="3516"/>
      <c r="D155" s="3506"/>
      <c r="E155" s="3506"/>
      <c r="F155" s="3506"/>
      <c r="G155" s="3506"/>
      <c r="H155" s="3506"/>
      <c r="I155" s="3506"/>
      <c r="J155" s="3506"/>
      <c r="K155" s="3506"/>
      <c r="L155" s="3506"/>
      <c r="M155" s="3506"/>
      <c r="N155" s="3506"/>
      <c r="O155" s="3506"/>
      <c r="P155" s="3506"/>
      <c r="Q155" s="3506"/>
      <c r="R155" s="3506"/>
      <c r="S155" s="3506"/>
      <c r="T155" s="3506"/>
      <c r="U155" s="3506"/>
      <c r="V155" s="3506"/>
      <c r="W155" s="3506"/>
      <c r="X155" s="3506"/>
      <c r="Y155" s="3506"/>
      <c r="Z155" s="3506"/>
      <c r="AA155" s="3506"/>
      <c r="AB155" s="3506"/>
      <c r="AC155" s="3506"/>
      <c r="AD155" s="3508"/>
      <c r="AE155" s="1312"/>
      <c r="AF155" s="1324" t="s">
        <v>849</v>
      </c>
      <c r="AG155" s="1327">
        <f>+AG154/AG153</f>
        <v>0</v>
      </c>
    </row>
    <row r="156" spans="2:33">
      <c r="B156" s="3515"/>
      <c r="C156" s="3516"/>
      <c r="D156" s="3507"/>
      <c r="E156" s="3507"/>
      <c r="F156" s="3507"/>
      <c r="G156" s="3507"/>
      <c r="H156" s="3507"/>
      <c r="I156" s="3507"/>
      <c r="J156" s="3507"/>
      <c r="K156" s="3507"/>
      <c r="L156" s="3507"/>
      <c r="M156" s="3507"/>
      <c r="N156" s="3507"/>
      <c r="O156" s="3507"/>
      <c r="P156" s="3507"/>
      <c r="Q156" s="3507"/>
      <c r="R156" s="3507"/>
      <c r="S156" s="3507"/>
      <c r="T156" s="3507"/>
      <c r="U156" s="3507"/>
      <c r="V156" s="3507"/>
      <c r="W156" s="3507"/>
      <c r="X156" s="3507"/>
      <c r="Y156" s="3507"/>
      <c r="Z156" s="3507"/>
      <c r="AA156" s="3507"/>
      <c r="AB156" s="3507"/>
      <c r="AC156" s="3507"/>
      <c r="AD156" s="3509"/>
      <c r="AE156" s="1312"/>
      <c r="AF156" s="1324" t="s">
        <v>838</v>
      </c>
      <c r="AG156" s="1326">
        <f>+COUNTA(C157:AD158)</f>
        <v>0</v>
      </c>
    </row>
    <row r="157" spans="2:33">
      <c r="B157" s="3510" t="s">
        <v>843</v>
      </c>
      <c r="C157" s="3512"/>
      <c r="D157" s="3502"/>
      <c r="E157" s="3502"/>
      <c r="F157" s="3502"/>
      <c r="G157" s="3502"/>
      <c r="H157" s="3502"/>
      <c r="I157" s="3502"/>
      <c r="J157" s="3502"/>
      <c r="K157" s="3502"/>
      <c r="L157" s="3502"/>
      <c r="M157" s="3502"/>
      <c r="N157" s="3502"/>
      <c r="O157" s="3502"/>
      <c r="P157" s="3502"/>
      <c r="Q157" s="3502"/>
      <c r="R157" s="3502"/>
      <c r="S157" s="3502"/>
      <c r="T157" s="3502"/>
      <c r="U157" s="3502"/>
      <c r="V157" s="3502"/>
      <c r="W157" s="3502"/>
      <c r="X157" s="3502"/>
      <c r="Y157" s="3502"/>
      <c r="Z157" s="3502"/>
      <c r="AA157" s="3502"/>
      <c r="AB157" s="3502"/>
      <c r="AC157" s="3502"/>
      <c r="AD157" s="3504"/>
      <c r="AE157" s="1312"/>
      <c r="AF157" s="1328" t="s">
        <v>850</v>
      </c>
      <c r="AG157" s="1329">
        <f>+AG156/AG153</f>
        <v>0</v>
      </c>
    </row>
    <row r="158" spans="2:33">
      <c r="B158" s="3511"/>
      <c r="C158" s="3513"/>
      <c r="D158" s="3503"/>
      <c r="E158" s="3503"/>
      <c r="F158" s="3503"/>
      <c r="G158" s="3503"/>
      <c r="H158" s="3503"/>
      <c r="I158" s="3503"/>
      <c r="J158" s="3503"/>
      <c r="K158" s="3503"/>
      <c r="L158" s="3503"/>
      <c r="M158" s="3503"/>
      <c r="N158" s="3503"/>
      <c r="O158" s="3503"/>
      <c r="P158" s="3503"/>
      <c r="Q158" s="3503"/>
      <c r="R158" s="3503"/>
      <c r="S158" s="3503"/>
      <c r="T158" s="3503"/>
      <c r="U158" s="3503"/>
      <c r="V158" s="3503"/>
      <c r="W158" s="3503"/>
      <c r="X158" s="3503"/>
      <c r="Y158" s="3503"/>
      <c r="Z158" s="3503"/>
      <c r="AA158" s="3503"/>
      <c r="AB158" s="3503"/>
      <c r="AC158" s="3503"/>
      <c r="AD158" s="3505"/>
      <c r="AE158" s="1312"/>
      <c r="AF158" s="1313"/>
      <c r="AG158" s="1330"/>
    </row>
    <row r="159" spans="2:33">
      <c r="C159" s="1331"/>
      <c r="D159" s="1331"/>
      <c r="E159" s="1331"/>
      <c r="F159" s="1331"/>
      <c r="G159" s="1331"/>
      <c r="H159" s="1331"/>
      <c r="I159" s="1331"/>
      <c r="J159" s="1331"/>
      <c r="K159" s="1331"/>
      <c r="L159" s="1331"/>
      <c r="M159" s="1331"/>
      <c r="N159" s="1331"/>
      <c r="O159" s="1331"/>
      <c r="P159" s="1331"/>
      <c r="Q159" s="1331"/>
      <c r="R159" s="1331"/>
      <c r="S159" s="1331"/>
      <c r="T159" s="1331"/>
      <c r="U159" s="1331"/>
      <c r="V159" s="1331"/>
      <c r="W159" s="1331"/>
      <c r="X159" s="1331"/>
      <c r="Y159" s="1331"/>
      <c r="Z159" s="1331"/>
      <c r="AA159" s="1331"/>
      <c r="AB159" s="1331"/>
      <c r="AC159" s="1331"/>
      <c r="AD159" s="1331"/>
    </row>
    <row r="160" spans="2:33">
      <c r="B160" s="1332" t="s">
        <v>2046</v>
      </c>
      <c r="C160" s="1333">
        <f>+AD151+1</f>
        <v>46288</v>
      </c>
      <c r="D160" s="1334">
        <f>+C160+1</f>
        <v>46289</v>
      </c>
      <c r="E160" s="1334">
        <f t="shared" ref="E160:V160" si="53">+D160+1</f>
        <v>46290</v>
      </c>
      <c r="F160" s="1334">
        <f t="shared" si="53"/>
        <v>46291</v>
      </c>
      <c r="G160" s="1334">
        <f t="shared" si="53"/>
        <v>46292</v>
      </c>
      <c r="H160" s="1334">
        <f t="shared" si="53"/>
        <v>46293</v>
      </c>
      <c r="I160" s="1334">
        <f t="shared" si="53"/>
        <v>46294</v>
      </c>
      <c r="J160" s="1334">
        <f t="shared" si="53"/>
        <v>46295</v>
      </c>
      <c r="K160" s="1334">
        <f t="shared" si="53"/>
        <v>46296</v>
      </c>
      <c r="L160" s="1334">
        <f t="shared" si="53"/>
        <v>46297</v>
      </c>
      <c r="M160" s="1334">
        <f t="shared" si="53"/>
        <v>46298</v>
      </c>
      <c r="N160" s="1334">
        <f t="shared" si="53"/>
        <v>46299</v>
      </c>
      <c r="O160" s="1334">
        <f t="shared" si="53"/>
        <v>46300</v>
      </c>
      <c r="P160" s="1334">
        <f t="shared" si="53"/>
        <v>46301</v>
      </c>
      <c r="Q160" s="1334">
        <f t="shared" si="53"/>
        <v>46302</v>
      </c>
      <c r="R160" s="1334">
        <f t="shared" si="53"/>
        <v>46303</v>
      </c>
      <c r="S160" s="1334">
        <f t="shared" si="53"/>
        <v>46304</v>
      </c>
      <c r="T160" s="1334">
        <f t="shared" si="53"/>
        <v>46305</v>
      </c>
      <c r="U160" s="1334">
        <f t="shared" si="53"/>
        <v>46306</v>
      </c>
      <c r="V160" s="1334">
        <f t="shared" si="53"/>
        <v>46307</v>
      </c>
      <c r="W160" s="1334">
        <f>+V160+1</f>
        <v>46308</v>
      </c>
      <c r="X160" s="1334">
        <f t="shared" ref="X160:Z160" si="54">+W160+1</f>
        <v>46309</v>
      </c>
      <c r="Y160" s="1334">
        <f t="shared" si="54"/>
        <v>46310</v>
      </c>
      <c r="Z160" s="1334">
        <f t="shared" si="54"/>
        <v>46311</v>
      </c>
      <c r="AA160" s="1334">
        <f>+Z160+1</f>
        <v>46312</v>
      </c>
      <c r="AB160" s="1334">
        <f t="shared" ref="AB160" si="55">+AA160+1</f>
        <v>46313</v>
      </c>
      <c r="AC160" s="1334">
        <f>+AB160+1</f>
        <v>46314</v>
      </c>
      <c r="AD160" s="1335">
        <f t="shared" ref="AD160" si="56">+AC160+1</f>
        <v>46315</v>
      </c>
      <c r="AE160" s="1318"/>
      <c r="AF160" s="3521">
        <f>+AF151+1</f>
        <v>17</v>
      </c>
      <c r="AG160" s="3522"/>
    </row>
    <row r="161" spans="2:33">
      <c r="B161" s="1336" t="s">
        <v>846</v>
      </c>
      <c r="C161" s="1337" t="str">
        <f>TEXT(WEEKDAY(+C160),"aaa")</f>
        <v>水</v>
      </c>
      <c r="D161" s="1338" t="str">
        <f t="shared" ref="D161:AD161" si="57">TEXT(WEEKDAY(+D160),"aaa")</f>
        <v>木</v>
      </c>
      <c r="E161" s="1338" t="str">
        <f t="shared" si="57"/>
        <v>金</v>
      </c>
      <c r="F161" s="1338" t="str">
        <f t="shared" si="57"/>
        <v>土</v>
      </c>
      <c r="G161" s="1338" t="str">
        <f t="shared" si="57"/>
        <v>日</v>
      </c>
      <c r="H161" s="1338" t="str">
        <f t="shared" si="57"/>
        <v>月</v>
      </c>
      <c r="I161" s="1338" t="str">
        <f t="shared" si="57"/>
        <v>火</v>
      </c>
      <c r="J161" s="1338" t="str">
        <f t="shared" si="57"/>
        <v>水</v>
      </c>
      <c r="K161" s="1338" t="str">
        <f t="shared" si="57"/>
        <v>木</v>
      </c>
      <c r="L161" s="1338" t="str">
        <f t="shared" si="57"/>
        <v>金</v>
      </c>
      <c r="M161" s="1338" t="str">
        <f t="shared" si="57"/>
        <v>土</v>
      </c>
      <c r="N161" s="1338" t="str">
        <f t="shared" si="57"/>
        <v>日</v>
      </c>
      <c r="O161" s="1338" t="str">
        <f t="shared" si="57"/>
        <v>月</v>
      </c>
      <c r="P161" s="1338" t="str">
        <f t="shared" si="57"/>
        <v>火</v>
      </c>
      <c r="Q161" s="1338" t="str">
        <f t="shared" si="57"/>
        <v>水</v>
      </c>
      <c r="R161" s="1338" t="str">
        <f t="shared" si="57"/>
        <v>木</v>
      </c>
      <c r="S161" s="1338" t="str">
        <f t="shared" si="57"/>
        <v>金</v>
      </c>
      <c r="T161" s="1338" t="str">
        <f t="shared" si="57"/>
        <v>土</v>
      </c>
      <c r="U161" s="1338" t="str">
        <f t="shared" si="57"/>
        <v>日</v>
      </c>
      <c r="V161" s="1338" t="str">
        <f t="shared" si="57"/>
        <v>月</v>
      </c>
      <c r="W161" s="1338" t="str">
        <f t="shared" si="57"/>
        <v>火</v>
      </c>
      <c r="X161" s="1338" t="str">
        <f t="shared" si="57"/>
        <v>水</v>
      </c>
      <c r="Y161" s="1338" t="str">
        <f t="shared" si="57"/>
        <v>木</v>
      </c>
      <c r="Z161" s="1338" t="str">
        <f t="shared" si="57"/>
        <v>金</v>
      </c>
      <c r="AA161" s="1338" t="str">
        <f t="shared" si="57"/>
        <v>土</v>
      </c>
      <c r="AB161" s="1338" t="str">
        <f t="shared" si="57"/>
        <v>日</v>
      </c>
      <c r="AC161" s="1338" t="str">
        <f t="shared" si="57"/>
        <v>月</v>
      </c>
      <c r="AD161" s="1339" t="str">
        <f t="shared" si="57"/>
        <v>火</v>
      </c>
      <c r="AE161" s="1312"/>
      <c r="AF161" s="1323" t="s">
        <v>2047</v>
      </c>
      <c r="AG161" s="1304">
        <f>+COUNTA(C162:AD163)</f>
        <v>0</v>
      </c>
    </row>
    <row r="162" spans="2:33" ht="13.5" customHeight="1">
      <c r="B162" s="3523" t="s">
        <v>2048</v>
      </c>
      <c r="C162" s="3525"/>
      <c r="D162" s="3517"/>
      <c r="E162" s="3517"/>
      <c r="F162" s="3517"/>
      <c r="G162" s="3517"/>
      <c r="H162" s="3517"/>
      <c r="I162" s="3517"/>
      <c r="J162" s="3517"/>
      <c r="K162" s="3517"/>
      <c r="L162" s="3517"/>
      <c r="M162" s="3517"/>
      <c r="N162" s="3517"/>
      <c r="O162" s="3517"/>
      <c r="P162" s="3517"/>
      <c r="Q162" s="3517"/>
      <c r="R162" s="3517"/>
      <c r="S162" s="3517"/>
      <c r="T162" s="3517"/>
      <c r="U162" s="3517"/>
      <c r="V162" s="3517"/>
      <c r="W162" s="3517"/>
      <c r="X162" s="3517"/>
      <c r="Y162" s="3517"/>
      <c r="Z162" s="3517"/>
      <c r="AA162" s="3517"/>
      <c r="AB162" s="3517"/>
      <c r="AC162" s="3517"/>
      <c r="AD162" s="3519"/>
      <c r="AE162" s="1312"/>
      <c r="AF162" s="1324" t="s">
        <v>847</v>
      </c>
      <c r="AG162" s="1325">
        <f>COUNTA(C160:AD160)-AG161</f>
        <v>28</v>
      </c>
    </row>
    <row r="163" spans="2:33" ht="13.5" customHeight="1">
      <c r="B163" s="3524"/>
      <c r="C163" s="3525"/>
      <c r="D163" s="3518"/>
      <c r="E163" s="3518"/>
      <c r="F163" s="3518"/>
      <c r="G163" s="3518"/>
      <c r="H163" s="3518"/>
      <c r="I163" s="3518"/>
      <c r="J163" s="3518"/>
      <c r="K163" s="3518"/>
      <c r="L163" s="3518"/>
      <c r="M163" s="3518"/>
      <c r="N163" s="3518"/>
      <c r="O163" s="3518"/>
      <c r="P163" s="3518"/>
      <c r="Q163" s="3518"/>
      <c r="R163" s="3518"/>
      <c r="S163" s="3518"/>
      <c r="T163" s="3518"/>
      <c r="U163" s="3518"/>
      <c r="V163" s="3518"/>
      <c r="W163" s="3518"/>
      <c r="X163" s="3518"/>
      <c r="Y163" s="3518"/>
      <c r="Z163" s="3518"/>
      <c r="AA163" s="3518"/>
      <c r="AB163" s="3518"/>
      <c r="AC163" s="3518"/>
      <c r="AD163" s="3520"/>
      <c r="AE163" s="1312"/>
      <c r="AF163" s="1324" t="s">
        <v>848</v>
      </c>
      <c r="AG163" s="1326">
        <f>+COUNTA(C164:AD165)</f>
        <v>0</v>
      </c>
    </row>
    <row r="164" spans="2:33" ht="13.5" customHeight="1">
      <c r="B164" s="3528" t="s">
        <v>841</v>
      </c>
      <c r="C164" s="3516"/>
      <c r="D164" s="3506"/>
      <c r="E164" s="3506"/>
      <c r="F164" s="3506"/>
      <c r="G164" s="3506"/>
      <c r="H164" s="3506"/>
      <c r="I164" s="3506"/>
      <c r="J164" s="3506"/>
      <c r="K164" s="3506"/>
      <c r="L164" s="3506"/>
      <c r="M164" s="3506"/>
      <c r="N164" s="3506"/>
      <c r="O164" s="3506"/>
      <c r="P164" s="3506"/>
      <c r="Q164" s="3506"/>
      <c r="R164" s="3506"/>
      <c r="S164" s="3506"/>
      <c r="T164" s="3506"/>
      <c r="U164" s="3506"/>
      <c r="V164" s="3506"/>
      <c r="W164" s="3506"/>
      <c r="X164" s="3506"/>
      <c r="Y164" s="3506"/>
      <c r="Z164" s="3506"/>
      <c r="AA164" s="3506"/>
      <c r="AB164" s="3506"/>
      <c r="AC164" s="3506"/>
      <c r="AD164" s="3508"/>
      <c r="AE164" s="1312"/>
      <c r="AF164" s="1324" t="s">
        <v>849</v>
      </c>
      <c r="AG164" s="1327">
        <f>+AG163/AG162</f>
        <v>0</v>
      </c>
    </row>
    <row r="165" spans="2:33">
      <c r="B165" s="3529"/>
      <c r="C165" s="3516"/>
      <c r="D165" s="3507"/>
      <c r="E165" s="3507"/>
      <c r="F165" s="3507"/>
      <c r="G165" s="3507"/>
      <c r="H165" s="3507"/>
      <c r="I165" s="3507"/>
      <c r="J165" s="3507"/>
      <c r="K165" s="3507"/>
      <c r="L165" s="3507"/>
      <c r="M165" s="3507"/>
      <c r="N165" s="3507"/>
      <c r="O165" s="3507"/>
      <c r="P165" s="3507"/>
      <c r="Q165" s="3507"/>
      <c r="R165" s="3507"/>
      <c r="S165" s="3507"/>
      <c r="T165" s="3507"/>
      <c r="U165" s="3507"/>
      <c r="V165" s="3507"/>
      <c r="W165" s="3507"/>
      <c r="X165" s="3507"/>
      <c r="Y165" s="3507"/>
      <c r="Z165" s="3507"/>
      <c r="AA165" s="3507"/>
      <c r="AB165" s="3507"/>
      <c r="AC165" s="3507"/>
      <c r="AD165" s="3509"/>
      <c r="AE165" s="1312"/>
      <c r="AF165" s="1324" t="s">
        <v>838</v>
      </c>
      <c r="AG165" s="1326">
        <f>+COUNTA(C166:AD167)</f>
        <v>0</v>
      </c>
    </row>
    <row r="166" spans="2:33">
      <c r="B166" s="3526" t="s">
        <v>843</v>
      </c>
      <c r="C166" s="3512"/>
      <c r="D166" s="3502"/>
      <c r="E166" s="3502"/>
      <c r="F166" s="3502"/>
      <c r="G166" s="3502"/>
      <c r="H166" s="3502"/>
      <c r="I166" s="3502"/>
      <c r="J166" s="3502"/>
      <c r="K166" s="3502"/>
      <c r="L166" s="3502"/>
      <c r="M166" s="3502"/>
      <c r="N166" s="3502"/>
      <c r="O166" s="3502"/>
      <c r="P166" s="3502"/>
      <c r="Q166" s="3502"/>
      <c r="R166" s="3502"/>
      <c r="S166" s="3502"/>
      <c r="T166" s="3502"/>
      <c r="U166" s="3502"/>
      <c r="V166" s="3502"/>
      <c r="W166" s="3502"/>
      <c r="X166" s="3502"/>
      <c r="Y166" s="3502"/>
      <c r="Z166" s="3502"/>
      <c r="AA166" s="3502"/>
      <c r="AB166" s="3502"/>
      <c r="AC166" s="3502"/>
      <c r="AD166" s="3504"/>
      <c r="AE166" s="1312"/>
      <c r="AF166" s="1328" t="s">
        <v>850</v>
      </c>
      <c r="AG166" s="1329">
        <f>+AG165/AG162</f>
        <v>0</v>
      </c>
    </row>
    <row r="167" spans="2:33">
      <c r="B167" s="3527"/>
      <c r="C167" s="3513"/>
      <c r="D167" s="3503"/>
      <c r="E167" s="3503"/>
      <c r="F167" s="3503"/>
      <c r="G167" s="3503"/>
      <c r="H167" s="3503"/>
      <c r="I167" s="3503"/>
      <c r="J167" s="3503"/>
      <c r="K167" s="3503"/>
      <c r="L167" s="3503"/>
      <c r="M167" s="3503"/>
      <c r="N167" s="3503"/>
      <c r="O167" s="3503"/>
      <c r="P167" s="3503"/>
      <c r="Q167" s="3503"/>
      <c r="R167" s="3503"/>
      <c r="S167" s="3503"/>
      <c r="T167" s="3503"/>
      <c r="U167" s="3503"/>
      <c r="V167" s="3503"/>
      <c r="W167" s="3503"/>
      <c r="X167" s="3503"/>
      <c r="Y167" s="3503"/>
      <c r="Z167" s="3503"/>
      <c r="AA167" s="3503"/>
      <c r="AB167" s="3503"/>
      <c r="AC167" s="3503"/>
      <c r="AD167" s="3505"/>
      <c r="AE167" s="1312"/>
      <c r="AF167" s="1313"/>
      <c r="AG167" s="1330"/>
    </row>
    <row r="168" spans="2:33">
      <c r="C168" s="1331"/>
      <c r="D168" s="1331"/>
      <c r="E168" s="1331"/>
      <c r="F168" s="1331"/>
      <c r="G168" s="1331"/>
      <c r="H168" s="1331"/>
      <c r="I168" s="1331"/>
      <c r="J168" s="1331"/>
      <c r="K168" s="1331"/>
      <c r="L168" s="1331"/>
      <c r="M168" s="1331"/>
      <c r="N168" s="1331"/>
      <c r="O168" s="1331"/>
      <c r="P168" s="1331"/>
      <c r="Q168" s="1331"/>
      <c r="R168" s="1331"/>
      <c r="S168" s="1331"/>
      <c r="T168" s="1331"/>
      <c r="U168" s="1331"/>
      <c r="V168" s="1331"/>
      <c r="W168" s="1331"/>
      <c r="X168" s="1331"/>
      <c r="Y168" s="1331"/>
      <c r="Z168" s="1331"/>
      <c r="AA168" s="1331"/>
      <c r="AB168" s="1331"/>
      <c r="AC168" s="1331"/>
      <c r="AD168" s="1331"/>
    </row>
    <row r="169" spans="2:33">
      <c r="B169" s="1314" t="s">
        <v>2046</v>
      </c>
      <c r="C169" s="1340">
        <f>+AD160+1</f>
        <v>46316</v>
      </c>
      <c r="D169" s="1316">
        <f>+C169+1</f>
        <v>46317</v>
      </c>
      <c r="E169" s="1316">
        <f t="shared" ref="E169:V169" si="58">+D169+1</f>
        <v>46318</v>
      </c>
      <c r="F169" s="1316">
        <f t="shared" si="58"/>
        <v>46319</v>
      </c>
      <c r="G169" s="1316">
        <f t="shared" si="58"/>
        <v>46320</v>
      </c>
      <c r="H169" s="1316">
        <f t="shared" si="58"/>
        <v>46321</v>
      </c>
      <c r="I169" s="1316">
        <f t="shared" si="58"/>
        <v>46322</v>
      </c>
      <c r="J169" s="1316">
        <f t="shared" si="58"/>
        <v>46323</v>
      </c>
      <c r="K169" s="1316">
        <f t="shared" si="58"/>
        <v>46324</v>
      </c>
      <c r="L169" s="1316">
        <f t="shared" si="58"/>
        <v>46325</v>
      </c>
      <c r="M169" s="1316">
        <f t="shared" si="58"/>
        <v>46326</v>
      </c>
      <c r="N169" s="1316">
        <f t="shared" si="58"/>
        <v>46327</v>
      </c>
      <c r="O169" s="1316">
        <f t="shared" si="58"/>
        <v>46328</v>
      </c>
      <c r="P169" s="1316">
        <f t="shared" si="58"/>
        <v>46329</v>
      </c>
      <c r="Q169" s="1316">
        <f t="shared" si="58"/>
        <v>46330</v>
      </c>
      <c r="R169" s="1316">
        <f t="shared" si="58"/>
        <v>46331</v>
      </c>
      <c r="S169" s="1316">
        <f t="shared" si="58"/>
        <v>46332</v>
      </c>
      <c r="T169" s="1316">
        <f t="shared" si="58"/>
        <v>46333</v>
      </c>
      <c r="U169" s="1316">
        <f t="shared" si="58"/>
        <v>46334</v>
      </c>
      <c r="V169" s="1316">
        <f t="shared" si="58"/>
        <v>46335</v>
      </c>
      <c r="W169" s="1316">
        <f>+V169+1</f>
        <v>46336</v>
      </c>
      <c r="X169" s="1316">
        <f t="shared" ref="X169:Z169" si="59">+W169+1</f>
        <v>46337</v>
      </c>
      <c r="Y169" s="1316">
        <f t="shared" si="59"/>
        <v>46338</v>
      </c>
      <c r="Z169" s="1316">
        <f t="shared" si="59"/>
        <v>46339</v>
      </c>
      <c r="AA169" s="1316">
        <f>+Z169+1</f>
        <v>46340</v>
      </c>
      <c r="AB169" s="1316">
        <f t="shared" ref="AB169:AD169" si="60">+AA169+1</f>
        <v>46341</v>
      </c>
      <c r="AC169" s="1316">
        <f t="shared" si="60"/>
        <v>46342</v>
      </c>
      <c r="AD169" s="1341">
        <f t="shared" si="60"/>
        <v>46343</v>
      </c>
      <c r="AE169" s="1318"/>
      <c r="AF169" s="3521">
        <f>+AF160+1</f>
        <v>18</v>
      </c>
      <c r="AG169" s="3522"/>
    </row>
    <row r="170" spans="2:33">
      <c r="B170" s="1319" t="s">
        <v>846</v>
      </c>
      <c r="C170" s="1342" t="str">
        <f>TEXT(WEEKDAY(+C169),"aaa")</f>
        <v>水</v>
      </c>
      <c r="D170" s="1321" t="str">
        <f t="shared" ref="D170:AD170" si="61">TEXT(WEEKDAY(+D169),"aaa")</f>
        <v>木</v>
      </c>
      <c r="E170" s="1321" t="str">
        <f t="shared" si="61"/>
        <v>金</v>
      </c>
      <c r="F170" s="1321" t="str">
        <f t="shared" si="61"/>
        <v>土</v>
      </c>
      <c r="G170" s="1321" t="str">
        <f t="shared" si="61"/>
        <v>日</v>
      </c>
      <c r="H170" s="1321" t="str">
        <f t="shared" si="61"/>
        <v>月</v>
      </c>
      <c r="I170" s="1321" t="str">
        <f t="shared" si="61"/>
        <v>火</v>
      </c>
      <c r="J170" s="1321" t="str">
        <f t="shared" si="61"/>
        <v>水</v>
      </c>
      <c r="K170" s="1321" t="str">
        <f t="shared" si="61"/>
        <v>木</v>
      </c>
      <c r="L170" s="1321" t="str">
        <f t="shared" si="61"/>
        <v>金</v>
      </c>
      <c r="M170" s="1321" t="str">
        <f t="shared" si="61"/>
        <v>土</v>
      </c>
      <c r="N170" s="1321" t="str">
        <f t="shared" si="61"/>
        <v>日</v>
      </c>
      <c r="O170" s="1321" t="str">
        <f t="shared" si="61"/>
        <v>月</v>
      </c>
      <c r="P170" s="1321" t="str">
        <f t="shared" si="61"/>
        <v>火</v>
      </c>
      <c r="Q170" s="1321" t="str">
        <f t="shared" si="61"/>
        <v>水</v>
      </c>
      <c r="R170" s="1321" t="str">
        <f t="shared" si="61"/>
        <v>木</v>
      </c>
      <c r="S170" s="1321" t="str">
        <f t="shared" si="61"/>
        <v>金</v>
      </c>
      <c r="T170" s="1321" t="str">
        <f t="shared" si="61"/>
        <v>土</v>
      </c>
      <c r="U170" s="1321" t="str">
        <f t="shared" si="61"/>
        <v>日</v>
      </c>
      <c r="V170" s="1321" t="str">
        <f t="shared" si="61"/>
        <v>月</v>
      </c>
      <c r="W170" s="1321" t="str">
        <f t="shared" si="61"/>
        <v>火</v>
      </c>
      <c r="X170" s="1321" t="str">
        <f t="shared" si="61"/>
        <v>水</v>
      </c>
      <c r="Y170" s="1321" t="str">
        <f t="shared" si="61"/>
        <v>木</v>
      </c>
      <c r="Z170" s="1321" t="str">
        <f t="shared" si="61"/>
        <v>金</v>
      </c>
      <c r="AA170" s="1321" t="str">
        <f t="shared" si="61"/>
        <v>土</v>
      </c>
      <c r="AB170" s="1321" t="str">
        <f t="shared" si="61"/>
        <v>日</v>
      </c>
      <c r="AC170" s="1321" t="str">
        <f t="shared" si="61"/>
        <v>月</v>
      </c>
      <c r="AD170" s="1322" t="str">
        <f t="shared" si="61"/>
        <v>火</v>
      </c>
      <c r="AE170" s="1312"/>
      <c r="AF170" s="1323" t="s">
        <v>2047</v>
      </c>
      <c r="AG170" s="1304">
        <f>+COUNTA(C171:AD172)</f>
        <v>0</v>
      </c>
    </row>
    <row r="171" spans="2:33" ht="13.5" customHeight="1">
      <c r="B171" s="3523" t="s">
        <v>2048</v>
      </c>
      <c r="C171" s="3525"/>
      <c r="D171" s="3517"/>
      <c r="E171" s="3517"/>
      <c r="F171" s="3517"/>
      <c r="G171" s="3517"/>
      <c r="H171" s="3517"/>
      <c r="I171" s="3517"/>
      <c r="J171" s="3517"/>
      <c r="K171" s="3517"/>
      <c r="L171" s="3517"/>
      <c r="M171" s="3517"/>
      <c r="N171" s="3517"/>
      <c r="O171" s="3517"/>
      <c r="P171" s="3517"/>
      <c r="Q171" s="3517"/>
      <c r="R171" s="3517"/>
      <c r="S171" s="3517"/>
      <c r="T171" s="3517"/>
      <c r="U171" s="3517"/>
      <c r="V171" s="3517"/>
      <c r="W171" s="3517"/>
      <c r="X171" s="3517"/>
      <c r="Y171" s="3517"/>
      <c r="Z171" s="3517"/>
      <c r="AA171" s="3517"/>
      <c r="AB171" s="3517"/>
      <c r="AC171" s="3517"/>
      <c r="AD171" s="3519"/>
      <c r="AE171" s="1312"/>
      <c r="AF171" s="1324" t="s">
        <v>847</v>
      </c>
      <c r="AG171" s="1325">
        <f>COUNTA(C169:AD169)-AG170</f>
        <v>28</v>
      </c>
    </row>
    <row r="172" spans="2:33" ht="13.5" customHeight="1">
      <c r="B172" s="3524"/>
      <c r="C172" s="3525"/>
      <c r="D172" s="3518"/>
      <c r="E172" s="3518"/>
      <c r="F172" s="3518"/>
      <c r="G172" s="3518"/>
      <c r="H172" s="3518"/>
      <c r="I172" s="3518"/>
      <c r="J172" s="3518"/>
      <c r="K172" s="3518"/>
      <c r="L172" s="3518"/>
      <c r="M172" s="3518"/>
      <c r="N172" s="3518"/>
      <c r="O172" s="3518"/>
      <c r="P172" s="3518"/>
      <c r="Q172" s="3518"/>
      <c r="R172" s="3518"/>
      <c r="S172" s="3518"/>
      <c r="T172" s="3518"/>
      <c r="U172" s="3518"/>
      <c r="V172" s="3518"/>
      <c r="W172" s="3518"/>
      <c r="X172" s="3518"/>
      <c r="Y172" s="3518"/>
      <c r="Z172" s="3518"/>
      <c r="AA172" s="3518"/>
      <c r="AB172" s="3518"/>
      <c r="AC172" s="3518"/>
      <c r="AD172" s="3520"/>
      <c r="AE172" s="1312"/>
      <c r="AF172" s="1324" t="s">
        <v>848</v>
      </c>
      <c r="AG172" s="1326">
        <f>+COUNTA(C173:AD174)</f>
        <v>0</v>
      </c>
    </row>
    <row r="173" spans="2:33" ht="13.5" customHeight="1">
      <c r="B173" s="3514" t="s">
        <v>841</v>
      </c>
      <c r="C173" s="3516"/>
      <c r="D173" s="3506"/>
      <c r="E173" s="3506"/>
      <c r="F173" s="3506"/>
      <c r="G173" s="3506"/>
      <c r="H173" s="3506"/>
      <c r="I173" s="3506"/>
      <c r="J173" s="3506"/>
      <c r="K173" s="3506"/>
      <c r="L173" s="3506"/>
      <c r="M173" s="3506"/>
      <c r="N173" s="3506"/>
      <c r="O173" s="3506"/>
      <c r="P173" s="3506"/>
      <c r="Q173" s="3506"/>
      <c r="R173" s="3506"/>
      <c r="S173" s="3506"/>
      <c r="T173" s="3506"/>
      <c r="U173" s="3506"/>
      <c r="V173" s="3506"/>
      <c r="W173" s="3506"/>
      <c r="X173" s="3506"/>
      <c r="Y173" s="3506"/>
      <c r="Z173" s="3506"/>
      <c r="AA173" s="3506"/>
      <c r="AB173" s="3506"/>
      <c r="AC173" s="3506"/>
      <c r="AD173" s="3508"/>
      <c r="AE173" s="1312"/>
      <c r="AF173" s="1324" t="s">
        <v>849</v>
      </c>
      <c r="AG173" s="1327">
        <f>+AG172/AG171</f>
        <v>0</v>
      </c>
    </row>
    <row r="174" spans="2:33">
      <c r="B174" s="3515"/>
      <c r="C174" s="3516"/>
      <c r="D174" s="3507"/>
      <c r="E174" s="3507"/>
      <c r="F174" s="3507"/>
      <c r="G174" s="3507"/>
      <c r="H174" s="3507"/>
      <c r="I174" s="3507"/>
      <c r="J174" s="3507"/>
      <c r="K174" s="3507"/>
      <c r="L174" s="3507"/>
      <c r="M174" s="3507"/>
      <c r="N174" s="3507"/>
      <c r="O174" s="3507"/>
      <c r="P174" s="3507"/>
      <c r="Q174" s="3507"/>
      <c r="R174" s="3507"/>
      <c r="S174" s="3507"/>
      <c r="T174" s="3507"/>
      <c r="U174" s="3507"/>
      <c r="V174" s="3507"/>
      <c r="W174" s="3507"/>
      <c r="X174" s="3507"/>
      <c r="Y174" s="3507"/>
      <c r="Z174" s="3507"/>
      <c r="AA174" s="3507"/>
      <c r="AB174" s="3507"/>
      <c r="AC174" s="3507"/>
      <c r="AD174" s="3509"/>
      <c r="AE174" s="1312"/>
      <c r="AF174" s="1324" t="s">
        <v>838</v>
      </c>
      <c r="AG174" s="1326">
        <f>+COUNTA(C175:AD176)</f>
        <v>0</v>
      </c>
    </row>
    <row r="175" spans="2:33">
      <c r="B175" s="3510" t="s">
        <v>843</v>
      </c>
      <c r="C175" s="3512"/>
      <c r="D175" s="3502"/>
      <c r="E175" s="3502"/>
      <c r="F175" s="3502"/>
      <c r="G175" s="3502"/>
      <c r="H175" s="3502"/>
      <c r="I175" s="3502"/>
      <c r="J175" s="3502"/>
      <c r="K175" s="3502"/>
      <c r="L175" s="3502"/>
      <c r="M175" s="3502"/>
      <c r="N175" s="3502"/>
      <c r="O175" s="3502"/>
      <c r="P175" s="3502"/>
      <c r="Q175" s="3502"/>
      <c r="R175" s="3502"/>
      <c r="S175" s="3502"/>
      <c r="T175" s="3502"/>
      <c r="U175" s="3502"/>
      <c r="V175" s="3502"/>
      <c r="W175" s="3502"/>
      <c r="X175" s="3502"/>
      <c r="Y175" s="3502"/>
      <c r="Z175" s="3502"/>
      <c r="AA175" s="3502"/>
      <c r="AB175" s="3502"/>
      <c r="AC175" s="3502"/>
      <c r="AD175" s="3504"/>
      <c r="AE175" s="1312"/>
      <c r="AF175" s="1328" t="s">
        <v>850</v>
      </c>
      <c r="AG175" s="1329">
        <f>+AG174/AG171</f>
        <v>0</v>
      </c>
    </row>
    <row r="176" spans="2:33">
      <c r="B176" s="3511"/>
      <c r="C176" s="3513"/>
      <c r="D176" s="3503"/>
      <c r="E176" s="3503"/>
      <c r="F176" s="3503"/>
      <c r="G176" s="3503"/>
      <c r="H176" s="3503"/>
      <c r="I176" s="3503"/>
      <c r="J176" s="3503"/>
      <c r="K176" s="3503"/>
      <c r="L176" s="3503"/>
      <c r="M176" s="3503"/>
      <c r="N176" s="3503"/>
      <c r="O176" s="3503"/>
      <c r="P176" s="3503"/>
      <c r="Q176" s="3503"/>
      <c r="R176" s="3503"/>
      <c r="S176" s="3503"/>
      <c r="T176" s="3503"/>
      <c r="U176" s="3503"/>
      <c r="V176" s="3503"/>
      <c r="W176" s="3503"/>
      <c r="X176" s="3503"/>
      <c r="Y176" s="3503"/>
      <c r="Z176" s="3503"/>
      <c r="AA176" s="3503"/>
      <c r="AB176" s="3503"/>
      <c r="AC176" s="3503"/>
      <c r="AD176" s="3505"/>
      <c r="AE176" s="1312"/>
      <c r="AF176" s="1313"/>
      <c r="AG176" s="1330"/>
    </row>
  </sheetData>
  <mergeCells count="1612">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Z112:Z113"/>
    <mergeCell ref="AA112:AA113"/>
    <mergeCell ref="AB112:AB113"/>
    <mergeCell ref="AC112:AC113"/>
    <mergeCell ref="AD112:AD113"/>
    <mergeCell ref="I117:I118"/>
    <mergeCell ref="J117:J118"/>
    <mergeCell ref="K117:K118"/>
    <mergeCell ref="L117:L118"/>
    <mergeCell ref="M117:M118"/>
    <mergeCell ref="B117:B118"/>
    <mergeCell ref="C117:C118"/>
    <mergeCell ref="D117:D118"/>
    <mergeCell ref="E117:E118"/>
    <mergeCell ref="F117:F118"/>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G117:G118"/>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K119:K120"/>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AA126:AA127"/>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Z139:Z140"/>
    <mergeCell ref="AA139:AA140"/>
    <mergeCell ref="AB139:AB140"/>
    <mergeCell ref="AC139:AC140"/>
    <mergeCell ref="AD139:AD140"/>
    <mergeCell ref="I144:I145"/>
    <mergeCell ref="J144:J145"/>
    <mergeCell ref="K144:K145"/>
    <mergeCell ref="L144:L145"/>
    <mergeCell ref="M144:M145"/>
    <mergeCell ref="B144:B145"/>
    <mergeCell ref="C144:C145"/>
    <mergeCell ref="D144:D145"/>
    <mergeCell ref="E144:E145"/>
    <mergeCell ref="F144:F145"/>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G144:G145"/>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K146:K147"/>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AA153:AA154"/>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H157:H158"/>
    <mergeCell ref="I157:I158"/>
    <mergeCell ref="J157:J158"/>
    <mergeCell ref="K157:K158"/>
    <mergeCell ref="L157:L158"/>
    <mergeCell ref="M157:M158"/>
    <mergeCell ref="B157:B158"/>
    <mergeCell ref="C157:C158"/>
    <mergeCell ref="D157:D158"/>
    <mergeCell ref="E157:E158"/>
    <mergeCell ref="F157:F158"/>
    <mergeCell ref="G157:G158"/>
    <mergeCell ref="Y155:Y156"/>
    <mergeCell ref="Z155:Z156"/>
    <mergeCell ref="AA155:AA156"/>
    <mergeCell ref="AB155:AB156"/>
    <mergeCell ref="AC155:AC156"/>
    <mergeCell ref="Z157:Z158"/>
    <mergeCell ref="AA157:AA158"/>
    <mergeCell ref="AB157:AB158"/>
    <mergeCell ref="AC157:AC158"/>
    <mergeCell ref="B155:B156"/>
    <mergeCell ref="C155:C156"/>
    <mergeCell ref="D155:D156"/>
    <mergeCell ref="E155:E156"/>
    <mergeCell ref="F155:F156"/>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AC162:AC163"/>
    <mergeCell ref="AD162:AD163"/>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D166:D167"/>
    <mergeCell ref="E166:E167"/>
    <mergeCell ref="F166:F167"/>
    <mergeCell ref="G166:G167"/>
    <mergeCell ref="G164:G165"/>
    <mergeCell ref="H164:H165"/>
    <mergeCell ref="I164:I165"/>
    <mergeCell ref="J164:J165"/>
    <mergeCell ref="K164:K165"/>
    <mergeCell ref="L164:L165"/>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B171:B172"/>
    <mergeCell ref="C171:C172"/>
    <mergeCell ref="D171:D172"/>
    <mergeCell ref="E171:E172"/>
    <mergeCell ref="F171:F172"/>
    <mergeCell ref="G171:G172"/>
    <mergeCell ref="Z166:Z167"/>
    <mergeCell ref="AA166:AA167"/>
    <mergeCell ref="AB166:AB167"/>
    <mergeCell ref="AC166:AC167"/>
    <mergeCell ref="AD166:AD167"/>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5:B176"/>
    <mergeCell ref="C175:C176"/>
    <mergeCell ref="D175:D176"/>
    <mergeCell ref="E175:E176"/>
    <mergeCell ref="F175:F176"/>
    <mergeCell ref="G175:G176"/>
    <mergeCell ref="Y173:Y174"/>
    <mergeCell ref="Z173:Z174"/>
    <mergeCell ref="AA173:AA174"/>
    <mergeCell ref="AB173:AB174"/>
    <mergeCell ref="AC173:AC174"/>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K173:K174"/>
    <mergeCell ref="L173:L174"/>
    <mergeCell ref="B173:B174"/>
    <mergeCell ref="C173:C174"/>
    <mergeCell ref="Z175:Z176"/>
    <mergeCell ref="AA175:AA176"/>
    <mergeCell ref="AB175:AB176"/>
    <mergeCell ref="AC175:AC176"/>
    <mergeCell ref="AD175:AD176"/>
    <mergeCell ref="G3:P3"/>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Z171:Z172"/>
    <mergeCell ref="AA171:AA172"/>
    <mergeCell ref="AB171:AB172"/>
    <mergeCell ref="AC171:AC172"/>
    <mergeCell ref="AD171:AD172"/>
    <mergeCell ref="Z162:Z163"/>
    <mergeCell ref="AA162:AA163"/>
    <mergeCell ref="AB162:AB163"/>
  </mergeCells>
  <phoneticPr fontId="17"/>
  <conditionalFormatting sqref="C9:AE9 C18:AE18 C72:AD72 C63:AD63 C54:AD54 C45:AD45 C36:AD36 C27:AD27 AE19 AE10 C81:AD81">
    <cfRule type="containsText" dxfId="275" priority="230" operator="containsText" text="日">
      <formula>NOT(ISERROR(SEARCH("日",C9)))</formula>
    </cfRule>
    <cfRule type="containsText" dxfId="274" priority="231" operator="containsText" text="土">
      <formula>NOT(ISERROR(SEARCH("土",C9)))</formula>
    </cfRule>
  </conditionalFormatting>
  <conditionalFormatting sqref="AE27:AE28 AE36:AE37 AE45:AE46 AE54:AE55 AE63:AE64 AE72:AE73 AE81:AE82 AE90:AE91">
    <cfRule type="containsText" dxfId="273" priority="228" operator="containsText" text="日">
      <formula>NOT(ISERROR(SEARCH("日",AE27)))</formula>
    </cfRule>
    <cfRule type="containsText" dxfId="272" priority="229" operator="containsText" text="土">
      <formula>NOT(ISERROR(SEARCH("土",AE27)))</formula>
    </cfRule>
  </conditionalFormatting>
  <conditionalFormatting sqref="Y3:Z4">
    <cfRule type="cellIs" dxfId="271" priority="225" operator="greaterThanOrEqual">
      <formula>0.285</formula>
    </cfRule>
    <cfRule type="cellIs" dxfId="270" priority="226" operator="greaterThanOrEqual">
      <formula>0.25</formula>
    </cfRule>
    <cfRule type="cellIs" dxfId="269" priority="227" operator="greaterThanOrEqual">
      <formula>0.214</formula>
    </cfRule>
  </conditionalFormatting>
  <conditionalFormatting sqref="C98:AE98 C107:AE107 C161:AD161 C152:AD152 C143:AD143 C134:AD134 C125:AD125 C116:AD116 AE108 AE99 C170:AD170">
    <cfRule type="containsText" dxfId="268" priority="223" operator="containsText" text="日">
      <formula>NOT(ISERROR(SEARCH("日",C98)))</formula>
    </cfRule>
    <cfRule type="containsText" dxfId="267" priority="224" operator="containsText" text="土">
      <formula>NOT(ISERROR(SEARCH("土",C98)))</formula>
    </cfRule>
  </conditionalFormatting>
  <conditionalFormatting sqref="AE116:AE117 AE125:AE126 AE134:AE135 AE143:AE144 AE152:AE153 AE161:AE162 AE170:AE171">
    <cfRule type="containsText" dxfId="266" priority="221" operator="containsText" text="日">
      <formula>NOT(ISERROR(SEARCH("日",AE116)))</formula>
    </cfRule>
    <cfRule type="containsText" dxfId="265" priority="222"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6:AD9 Q3:AD3 C3:F5 L4:AD5">
    <cfRule type="cellIs" dxfId="264" priority="219" operator="equal">
      <formula>"雨"</formula>
    </cfRule>
    <cfRule type="cellIs" dxfId="263" priority="220" operator="equal">
      <formula>"休"</formula>
    </cfRule>
  </conditionalFormatting>
  <conditionalFormatting sqref="C10:D10">
    <cfRule type="containsText" dxfId="262" priority="217" operator="containsText" text="日">
      <formula>NOT(ISERROR(SEARCH("日",C10)))</formula>
    </cfRule>
    <cfRule type="containsText" dxfId="261" priority="218" operator="containsText" text="土">
      <formula>NOT(ISERROR(SEARCH("土",C10)))</formula>
    </cfRule>
  </conditionalFormatting>
  <conditionalFormatting sqref="E10:AD10">
    <cfRule type="containsText" dxfId="260" priority="215" operator="containsText" text="日">
      <formula>NOT(ISERROR(SEARCH("日",E10)))</formula>
    </cfRule>
    <cfRule type="containsText" dxfId="259" priority="216" operator="containsText" text="土">
      <formula>NOT(ISERROR(SEARCH("土",E10)))</formula>
    </cfRule>
  </conditionalFormatting>
  <conditionalFormatting sqref="C10:AD11">
    <cfRule type="cellIs" dxfId="258" priority="213" operator="equal">
      <formula>"雨"</formula>
    </cfRule>
    <cfRule type="cellIs" dxfId="257" priority="214" operator="equal">
      <formula>"休"</formula>
    </cfRule>
  </conditionalFormatting>
  <conditionalFormatting sqref="C10:AD10">
    <cfRule type="containsText" dxfId="256" priority="211" operator="containsText" text="日">
      <formula>NOT(ISERROR(SEARCH("日",C10)))</formula>
    </cfRule>
    <cfRule type="containsText" dxfId="255" priority="212" operator="containsText" text="土">
      <formula>NOT(ISERROR(SEARCH("土",C10)))</formula>
    </cfRule>
  </conditionalFormatting>
  <conditionalFormatting sqref="E10:AD10">
    <cfRule type="containsText" dxfId="254" priority="209" operator="containsText" text="日">
      <formula>NOT(ISERROR(SEARCH("日",E10)))</formula>
    </cfRule>
    <cfRule type="containsText" dxfId="253" priority="210" operator="containsText" text="土">
      <formula>NOT(ISERROR(SEARCH("土",E10)))</formula>
    </cfRule>
  </conditionalFormatting>
  <conditionalFormatting sqref="C19:D19">
    <cfRule type="containsText" dxfId="252" priority="207" operator="containsText" text="日">
      <formula>NOT(ISERROR(SEARCH("日",C19)))</formula>
    </cfRule>
    <cfRule type="containsText" dxfId="251" priority="208" operator="containsText" text="土">
      <formula>NOT(ISERROR(SEARCH("土",C19)))</formula>
    </cfRule>
  </conditionalFormatting>
  <conditionalFormatting sqref="E19:AD19">
    <cfRule type="containsText" dxfId="250" priority="205" operator="containsText" text="日">
      <formula>NOT(ISERROR(SEARCH("日",E19)))</formula>
    </cfRule>
    <cfRule type="containsText" dxfId="249" priority="206" operator="containsText" text="土">
      <formula>NOT(ISERROR(SEARCH("土",E19)))</formula>
    </cfRule>
  </conditionalFormatting>
  <conditionalFormatting sqref="C19:AD20">
    <cfRule type="cellIs" dxfId="248" priority="203" operator="equal">
      <formula>"雨"</formula>
    </cfRule>
    <cfRule type="cellIs" dxfId="247" priority="204" operator="equal">
      <formula>"休"</formula>
    </cfRule>
  </conditionalFormatting>
  <conditionalFormatting sqref="C19:AD19">
    <cfRule type="containsText" dxfId="246" priority="201" operator="containsText" text="日">
      <formula>NOT(ISERROR(SEARCH("日",C19)))</formula>
    </cfRule>
    <cfRule type="containsText" dxfId="245" priority="202" operator="containsText" text="土">
      <formula>NOT(ISERROR(SEARCH("土",C19)))</formula>
    </cfRule>
  </conditionalFormatting>
  <conditionalFormatting sqref="E19:AD19">
    <cfRule type="containsText" dxfId="244" priority="199" operator="containsText" text="日">
      <formula>NOT(ISERROR(SEARCH("日",E19)))</formula>
    </cfRule>
    <cfRule type="containsText" dxfId="243" priority="200" operator="containsText" text="土">
      <formula>NOT(ISERROR(SEARCH("土",E19)))</formula>
    </cfRule>
  </conditionalFormatting>
  <conditionalFormatting sqref="C28:D28">
    <cfRule type="containsText" dxfId="242" priority="197" operator="containsText" text="日">
      <formula>NOT(ISERROR(SEARCH("日",C28)))</formula>
    </cfRule>
    <cfRule type="containsText" dxfId="241" priority="198" operator="containsText" text="土">
      <formula>NOT(ISERROR(SEARCH("土",C28)))</formula>
    </cfRule>
  </conditionalFormatting>
  <conditionalFormatting sqref="E28:AD28">
    <cfRule type="containsText" dxfId="240" priority="195" operator="containsText" text="日">
      <formula>NOT(ISERROR(SEARCH("日",E28)))</formula>
    </cfRule>
    <cfRule type="containsText" dxfId="239" priority="196" operator="containsText" text="土">
      <formula>NOT(ISERROR(SEARCH("土",E28)))</formula>
    </cfRule>
  </conditionalFormatting>
  <conditionalFormatting sqref="C28:AD29">
    <cfRule type="cellIs" dxfId="238" priority="193" operator="equal">
      <formula>"雨"</formula>
    </cfRule>
    <cfRule type="cellIs" dxfId="237" priority="194" operator="equal">
      <formula>"休"</formula>
    </cfRule>
  </conditionalFormatting>
  <conditionalFormatting sqref="C28:AD28">
    <cfRule type="containsText" dxfId="236" priority="191" operator="containsText" text="日">
      <formula>NOT(ISERROR(SEARCH("日",C28)))</formula>
    </cfRule>
    <cfRule type="containsText" dxfId="235" priority="192" operator="containsText" text="土">
      <formula>NOT(ISERROR(SEARCH("土",C28)))</formula>
    </cfRule>
  </conditionalFormatting>
  <conditionalFormatting sqref="E28:AD28">
    <cfRule type="containsText" dxfId="234" priority="189" operator="containsText" text="日">
      <formula>NOT(ISERROR(SEARCH("日",E28)))</formula>
    </cfRule>
    <cfRule type="containsText" dxfId="233" priority="190" operator="containsText" text="土">
      <formula>NOT(ISERROR(SEARCH("土",E28)))</formula>
    </cfRule>
  </conditionalFormatting>
  <conditionalFormatting sqref="C37:D37">
    <cfRule type="containsText" dxfId="232" priority="187" operator="containsText" text="日">
      <formula>NOT(ISERROR(SEARCH("日",C37)))</formula>
    </cfRule>
    <cfRule type="containsText" dxfId="231" priority="188" operator="containsText" text="土">
      <formula>NOT(ISERROR(SEARCH("土",C37)))</formula>
    </cfRule>
  </conditionalFormatting>
  <conditionalFormatting sqref="E37:AD37">
    <cfRule type="containsText" dxfId="230" priority="185" operator="containsText" text="日">
      <formula>NOT(ISERROR(SEARCH("日",E37)))</formula>
    </cfRule>
    <cfRule type="containsText" dxfId="229" priority="186" operator="containsText" text="土">
      <formula>NOT(ISERROR(SEARCH("土",E37)))</formula>
    </cfRule>
  </conditionalFormatting>
  <conditionalFormatting sqref="C37:AD38">
    <cfRule type="cellIs" dxfId="228" priority="183" operator="equal">
      <formula>"雨"</formula>
    </cfRule>
    <cfRule type="cellIs" dxfId="227" priority="184" operator="equal">
      <formula>"休"</formula>
    </cfRule>
  </conditionalFormatting>
  <conditionalFormatting sqref="C37:AD37">
    <cfRule type="containsText" dxfId="226" priority="181" operator="containsText" text="日">
      <formula>NOT(ISERROR(SEARCH("日",C37)))</formula>
    </cfRule>
    <cfRule type="containsText" dxfId="225" priority="182" operator="containsText" text="土">
      <formula>NOT(ISERROR(SEARCH("土",C37)))</formula>
    </cfRule>
  </conditionalFormatting>
  <conditionalFormatting sqref="E37:AD37">
    <cfRule type="containsText" dxfId="224" priority="179" operator="containsText" text="日">
      <formula>NOT(ISERROR(SEARCH("日",E37)))</formula>
    </cfRule>
    <cfRule type="containsText" dxfId="223" priority="180" operator="containsText" text="土">
      <formula>NOT(ISERROR(SEARCH("土",E37)))</formula>
    </cfRule>
  </conditionalFormatting>
  <conditionalFormatting sqref="C46:D46">
    <cfRule type="containsText" dxfId="222" priority="177" operator="containsText" text="日">
      <formula>NOT(ISERROR(SEARCH("日",C46)))</formula>
    </cfRule>
    <cfRule type="containsText" dxfId="221" priority="178" operator="containsText" text="土">
      <formula>NOT(ISERROR(SEARCH("土",C46)))</formula>
    </cfRule>
  </conditionalFormatting>
  <conditionalFormatting sqref="E46:AD46">
    <cfRule type="containsText" dxfId="220" priority="175" operator="containsText" text="日">
      <formula>NOT(ISERROR(SEARCH("日",E46)))</formula>
    </cfRule>
    <cfRule type="containsText" dxfId="219" priority="176" operator="containsText" text="土">
      <formula>NOT(ISERROR(SEARCH("土",E46)))</formula>
    </cfRule>
  </conditionalFormatting>
  <conditionalFormatting sqref="C46:AD47">
    <cfRule type="cellIs" dxfId="218" priority="173" operator="equal">
      <formula>"雨"</formula>
    </cfRule>
    <cfRule type="cellIs" dxfId="217" priority="174" operator="equal">
      <formula>"休"</formula>
    </cfRule>
  </conditionalFormatting>
  <conditionalFormatting sqref="C46:AD46">
    <cfRule type="containsText" dxfId="216" priority="171" operator="containsText" text="日">
      <formula>NOT(ISERROR(SEARCH("日",C46)))</formula>
    </cfRule>
    <cfRule type="containsText" dxfId="215" priority="172" operator="containsText" text="土">
      <formula>NOT(ISERROR(SEARCH("土",C46)))</formula>
    </cfRule>
  </conditionalFormatting>
  <conditionalFormatting sqref="E46:AD46">
    <cfRule type="containsText" dxfId="214" priority="169" operator="containsText" text="日">
      <formula>NOT(ISERROR(SEARCH("日",E46)))</formula>
    </cfRule>
    <cfRule type="containsText" dxfId="213" priority="170" operator="containsText" text="土">
      <formula>NOT(ISERROR(SEARCH("土",E46)))</formula>
    </cfRule>
  </conditionalFormatting>
  <conditionalFormatting sqref="C55:D55">
    <cfRule type="containsText" dxfId="212" priority="167" operator="containsText" text="日">
      <formula>NOT(ISERROR(SEARCH("日",C55)))</formula>
    </cfRule>
    <cfRule type="containsText" dxfId="211" priority="168" operator="containsText" text="土">
      <formula>NOT(ISERROR(SEARCH("土",C55)))</formula>
    </cfRule>
  </conditionalFormatting>
  <conditionalFormatting sqref="E55:AD55">
    <cfRule type="containsText" dxfId="210" priority="165" operator="containsText" text="日">
      <formula>NOT(ISERROR(SEARCH("日",E55)))</formula>
    </cfRule>
    <cfRule type="containsText" dxfId="209" priority="166" operator="containsText" text="土">
      <formula>NOT(ISERROR(SEARCH("土",E55)))</formula>
    </cfRule>
  </conditionalFormatting>
  <conditionalFormatting sqref="C55:AD56">
    <cfRule type="cellIs" dxfId="208" priority="163" operator="equal">
      <formula>"雨"</formula>
    </cfRule>
    <cfRule type="cellIs" dxfId="207" priority="164" operator="equal">
      <formula>"休"</formula>
    </cfRule>
  </conditionalFormatting>
  <conditionalFormatting sqref="C55:AD55">
    <cfRule type="containsText" dxfId="206" priority="161" operator="containsText" text="日">
      <formula>NOT(ISERROR(SEARCH("日",C55)))</formula>
    </cfRule>
    <cfRule type="containsText" dxfId="205" priority="162" operator="containsText" text="土">
      <formula>NOT(ISERROR(SEARCH("土",C55)))</formula>
    </cfRule>
  </conditionalFormatting>
  <conditionalFormatting sqref="E55:AD55">
    <cfRule type="containsText" dxfId="204" priority="159" operator="containsText" text="日">
      <formula>NOT(ISERROR(SEARCH("日",E55)))</formula>
    </cfRule>
    <cfRule type="containsText" dxfId="203" priority="160" operator="containsText" text="土">
      <formula>NOT(ISERROR(SEARCH("土",E55)))</formula>
    </cfRule>
  </conditionalFormatting>
  <conditionalFormatting sqref="C64:D64">
    <cfRule type="containsText" dxfId="202" priority="157" operator="containsText" text="日">
      <formula>NOT(ISERROR(SEARCH("日",C64)))</formula>
    </cfRule>
    <cfRule type="containsText" dxfId="201" priority="158" operator="containsText" text="土">
      <formula>NOT(ISERROR(SEARCH("土",C64)))</formula>
    </cfRule>
  </conditionalFormatting>
  <conditionalFormatting sqref="E64:AD64">
    <cfRule type="containsText" dxfId="200" priority="155" operator="containsText" text="日">
      <formula>NOT(ISERROR(SEARCH("日",E64)))</formula>
    </cfRule>
    <cfRule type="containsText" dxfId="199" priority="156" operator="containsText" text="土">
      <formula>NOT(ISERROR(SEARCH("土",E64)))</formula>
    </cfRule>
  </conditionalFormatting>
  <conditionalFormatting sqref="C64:AD65">
    <cfRule type="cellIs" dxfId="198" priority="153" operator="equal">
      <formula>"雨"</formula>
    </cfRule>
    <cfRule type="cellIs" dxfId="197" priority="154" operator="equal">
      <formula>"休"</formula>
    </cfRule>
  </conditionalFormatting>
  <conditionalFormatting sqref="C64:AD64">
    <cfRule type="containsText" dxfId="196" priority="151" operator="containsText" text="日">
      <formula>NOT(ISERROR(SEARCH("日",C64)))</formula>
    </cfRule>
    <cfRule type="containsText" dxfId="195" priority="152" operator="containsText" text="土">
      <formula>NOT(ISERROR(SEARCH("土",C64)))</formula>
    </cfRule>
  </conditionalFormatting>
  <conditionalFormatting sqref="E64:AD64">
    <cfRule type="containsText" dxfId="194" priority="149" operator="containsText" text="日">
      <formula>NOT(ISERROR(SEARCH("日",E64)))</formula>
    </cfRule>
    <cfRule type="containsText" dxfId="193" priority="150" operator="containsText" text="土">
      <formula>NOT(ISERROR(SEARCH("土",E64)))</formula>
    </cfRule>
  </conditionalFormatting>
  <conditionalFormatting sqref="C73:D73">
    <cfRule type="containsText" dxfId="192" priority="147" operator="containsText" text="日">
      <formula>NOT(ISERROR(SEARCH("日",C73)))</formula>
    </cfRule>
    <cfRule type="containsText" dxfId="191" priority="148" operator="containsText" text="土">
      <formula>NOT(ISERROR(SEARCH("土",C73)))</formula>
    </cfRule>
  </conditionalFormatting>
  <conditionalFormatting sqref="E73:AD73">
    <cfRule type="containsText" dxfId="190" priority="145" operator="containsText" text="日">
      <formula>NOT(ISERROR(SEARCH("日",E73)))</formula>
    </cfRule>
    <cfRule type="containsText" dxfId="189" priority="146" operator="containsText" text="土">
      <formula>NOT(ISERROR(SEARCH("土",E73)))</formula>
    </cfRule>
  </conditionalFormatting>
  <conditionalFormatting sqref="C73:AD74">
    <cfRule type="cellIs" dxfId="188" priority="143" operator="equal">
      <formula>"雨"</formula>
    </cfRule>
    <cfRule type="cellIs" dxfId="187" priority="144" operator="equal">
      <formula>"休"</formula>
    </cfRule>
  </conditionalFormatting>
  <conditionalFormatting sqref="C73:AD73">
    <cfRule type="containsText" dxfId="186" priority="141" operator="containsText" text="日">
      <formula>NOT(ISERROR(SEARCH("日",C73)))</formula>
    </cfRule>
    <cfRule type="containsText" dxfId="185" priority="142" operator="containsText" text="土">
      <formula>NOT(ISERROR(SEARCH("土",C73)))</formula>
    </cfRule>
  </conditionalFormatting>
  <conditionalFormatting sqref="E73:AD73">
    <cfRule type="containsText" dxfId="184" priority="139" operator="containsText" text="日">
      <formula>NOT(ISERROR(SEARCH("日",E73)))</formula>
    </cfRule>
    <cfRule type="containsText" dxfId="183" priority="140" operator="containsText" text="土">
      <formula>NOT(ISERROR(SEARCH("土",E73)))</formula>
    </cfRule>
  </conditionalFormatting>
  <conditionalFormatting sqref="C82:D82">
    <cfRule type="containsText" dxfId="182" priority="137" operator="containsText" text="日">
      <formula>NOT(ISERROR(SEARCH("日",C82)))</formula>
    </cfRule>
    <cfRule type="containsText" dxfId="181" priority="138" operator="containsText" text="土">
      <formula>NOT(ISERROR(SEARCH("土",C82)))</formula>
    </cfRule>
  </conditionalFormatting>
  <conditionalFormatting sqref="E82:AD82">
    <cfRule type="containsText" dxfId="180" priority="135" operator="containsText" text="日">
      <formula>NOT(ISERROR(SEARCH("日",E82)))</formula>
    </cfRule>
    <cfRule type="containsText" dxfId="179" priority="136" operator="containsText" text="土">
      <formula>NOT(ISERROR(SEARCH("土",E82)))</formula>
    </cfRule>
  </conditionalFormatting>
  <conditionalFormatting sqref="C82:AD83">
    <cfRule type="cellIs" dxfId="178" priority="133" operator="equal">
      <formula>"雨"</formula>
    </cfRule>
    <cfRule type="cellIs" dxfId="177" priority="134" operator="equal">
      <formula>"休"</formula>
    </cfRule>
  </conditionalFormatting>
  <conditionalFormatting sqref="C82:AD82">
    <cfRule type="containsText" dxfId="176" priority="131" operator="containsText" text="日">
      <formula>NOT(ISERROR(SEARCH("日",C82)))</formula>
    </cfRule>
    <cfRule type="containsText" dxfId="175" priority="132" operator="containsText" text="土">
      <formula>NOT(ISERROR(SEARCH("土",C82)))</formula>
    </cfRule>
  </conditionalFormatting>
  <conditionalFormatting sqref="E82:AD82">
    <cfRule type="containsText" dxfId="174" priority="129" operator="containsText" text="日">
      <formula>NOT(ISERROR(SEARCH("日",E82)))</formula>
    </cfRule>
    <cfRule type="containsText" dxfId="173" priority="130" operator="containsText" text="土">
      <formula>NOT(ISERROR(SEARCH("土",E82)))</formula>
    </cfRule>
  </conditionalFormatting>
  <conditionalFormatting sqref="C99:D99">
    <cfRule type="containsText" dxfId="172" priority="127" operator="containsText" text="日">
      <formula>NOT(ISERROR(SEARCH("日",C99)))</formula>
    </cfRule>
    <cfRule type="containsText" dxfId="171" priority="128" operator="containsText" text="土">
      <formula>NOT(ISERROR(SEARCH("土",C99)))</formula>
    </cfRule>
  </conditionalFormatting>
  <conditionalFormatting sqref="E99:AD99">
    <cfRule type="containsText" dxfId="170" priority="125" operator="containsText" text="日">
      <formula>NOT(ISERROR(SEARCH("日",E99)))</formula>
    </cfRule>
    <cfRule type="containsText" dxfId="169" priority="126" operator="containsText" text="土">
      <formula>NOT(ISERROR(SEARCH("土",E99)))</formula>
    </cfRule>
  </conditionalFormatting>
  <conditionalFormatting sqref="C99:AD100">
    <cfRule type="cellIs" dxfId="168" priority="123" operator="equal">
      <formula>"雨"</formula>
    </cfRule>
    <cfRule type="cellIs" dxfId="167" priority="124" operator="equal">
      <formula>"休"</formula>
    </cfRule>
  </conditionalFormatting>
  <conditionalFormatting sqref="C99:AD99">
    <cfRule type="containsText" dxfId="166" priority="121" operator="containsText" text="日">
      <formula>NOT(ISERROR(SEARCH("日",C99)))</formula>
    </cfRule>
    <cfRule type="containsText" dxfId="165" priority="122" operator="containsText" text="土">
      <formula>NOT(ISERROR(SEARCH("土",C99)))</formula>
    </cfRule>
  </conditionalFormatting>
  <conditionalFormatting sqref="E99:AD99">
    <cfRule type="containsText" dxfId="164" priority="119" operator="containsText" text="日">
      <formula>NOT(ISERROR(SEARCH("日",E99)))</formula>
    </cfRule>
    <cfRule type="containsText" dxfId="163" priority="120" operator="containsText" text="土">
      <formula>NOT(ISERROR(SEARCH("土",E99)))</formula>
    </cfRule>
  </conditionalFormatting>
  <conditionalFormatting sqref="C108:D108">
    <cfRule type="containsText" dxfId="162" priority="117" operator="containsText" text="日">
      <formula>NOT(ISERROR(SEARCH("日",C108)))</formula>
    </cfRule>
    <cfRule type="containsText" dxfId="161" priority="118" operator="containsText" text="土">
      <formula>NOT(ISERROR(SEARCH("土",C108)))</formula>
    </cfRule>
  </conditionalFormatting>
  <conditionalFormatting sqref="E108:AD108">
    <cfRule type="containsText" dxfId="160" priority="115" operator="containsText" text="日">
      <formula>NOT(ISERROR(SEARCH("日",E108)))</formula>
    </cfRule>
    <cfRule type="containsText" dxfId="159" priority="116" operator="containsText" text="土">
      <formula>NOT(ISERROR(SEARCH("土",E108)))</formula>
    </cfRule>
  </conditionalFormatting>
  <conditionalFormatting sqref="C108:AD109">
    <cfRule type="cellIs" dxfId="158" priority="113" operator="equal">
      <formula>"雨"</formula>
    </cfRule>
    <cfRule type="cellIs" dxfId="157" priority="114" operator="equal">
      <formula>"休"</formula>
    </cfRule>
  </conditionalFormatting>
  <conditionalFormatting sqref="C108:AD108">
    <cfRule type="containsText" dxfId="156" priority="111" operator="containsText" text="日">
      <formula>NOT(ISERROR(SEARCH("日",C108)))</formula>
    </cfRule>
    <cfRule type="containsText" dxfId="155" priority="112" operator="containsText" text="土">
      <formula>NOT(ISERROR(SEARCH("土",C108)))</formula>
    </cfRule>
  </conditionalFormatting>
  <conditionalFormatting sqref="E108:AD108">
    <cfRule type="containsText" dxfId="154" priority="109" operator="containsText" text="日">
      <formula>NOT(ISERROR(SEARCH("日",E108)))</formula>
    </cfRule>
    <cfRule type="containsText" dxfId="153" priority="110" operator="containsText" text="土">
      <formula>NOT(ISERROR(SEARCH("土",E108)))</formula>
    </cfRule>
  </conditionalFormatting>
  <conditionalFormatting sqref="C117:D117">
    <cfRule type="containsText" dxfId="152" priority="107" operator="containsText" text="日">
      <formula>NOT(ISERROR(SEARCH("日",C117)))</formula>
    </cfRule>
    <cfRule type="containsText" dxfId="151" priority="108" operator="containsText" text="土">
      <formula>NOT(ISERROR(SEARCH("土",C117)))</formula>
    </cfRule>
  </conditionalFormatting>
  <conditionalFormatting sqref="E117:AD117">
    <cfRule type="containsText" dxfId="150" priority="105" operator="containsText" text="日">
      <formula>NOT(ISERROR(SEARCH("日",E117)))</formula>
    </cfRule>
    <cfRule type="containsText" dxfId="149" priority="106" operator="containsText" text="土">
      <formula>NOT(ISERROR(SEARCH("土",E117)))</formula>
    </cfRule>
  </conditionalFormatting>
  <conditionalFormatting sqref="C117:AD118">
    <cfRule type="cellIs" dxfId="148" priority="103" operator="equal">
      <formula>"雨"</formula>
    </cfRule>
    <cfRule type="cellIs" dxfId="147" priority="104" operator="equal">
      <formula>"休"</formula>
    </cfRule>
  </conditionalFormatting>
  <conditionalFormatting sqref="C117:AD117">
    <cfRule type="containsText" dxfId="146" priority="101" operator="containsText" text="日">
      <formula>NOT(ISERROR(SEARCH("日",C117)))</formula>
    </cfRule>
    <cfRule type="containsText" dxfId="145" priority="102" operator="containsText" text="土">
      <formula>NOT(ISERROR(SEARCH("土",C117)))</formula>
    </cfRule>
  </conditionalFormatting>
  <conditionalFormatting sqref="E117:AD117">
    <cfRule type="containsText" dxfId="144" priority="99" operator="containsText" text="日">
      <formula>NOT(ISERROR(SEARCH("日",E117)))</formula>
    </cfRule>
    <cfRule type="containsText" dxfId="143" priority="100" operator="containsText" text="土">
      <formula>NOT(ISERROR(SEARCH("土",E117)))</formula>
    </cfRule>
  </conditionalFormatting>
  <conditionalFormatting sqref="C126:D126">
    <cfRule type="containsText" dxfId="142" priority="97" operator="containsText" text="日">
      <formula>NOT(ISERROR(SEARCH("日",C126)))</formula>
    </cfRule>
    <cfRule type="containsText" dxfId="141" priority="98" operator="containsText" text="土">
      <formula>NOT(ISERROR(SEARCH("土",C126)))</formula>
    </cfRule>
  </conditionalFormatting>
  <conditionalFormatting sqref="E126:AD126">
    <cfRule type="containsText" dxfId="140" priority="95" operator="containsText" text="日">
      <formula>NOT(ISERROR(SEARCH("日",E126)))</formula>
    </cfRule>
    <cfRule type="containsText" dxfId="139" priority="96" operator="containsText" text="土">
      <formula>NOT(ISERROR(SEARCH("土",E126)))</formula>
    </cfRule>
  </conditionalFormatting>
  <conditionalFormatting sqref="C126:AD127">
    <cfRule type="cellIs" dxfId="138" priority="93" operator="equal">
      <formula>"雨"</formula>
    </cfRule>
    <cfRule type="cellIs" dxfId="137" priority="94" operator="equal">
      <formula>"休"</formula>
    </cfRule>
  </conditionalFormatting>
  <conditionalFormatting sqref="C126:AD126">
    <cfRule type="containsText" dxfId="136" priority="91" operator="containsText" text="日">
      <formula>NOT(ISERROR(SEARCH("日",C126)))</formula>
    </cfRule>
    <cfRule type="containsText" dxfId="135" priority="92" operator="containsText" text="土">
      <formula>NOT(ISERROR(SEARCH("土",C126)))</formula>
    </cfRule>
  </conditionalFormatting>
  <conditionalFormatting sqref="E126:AD126">
    <cfRule type="containsText" dxfId="134" priority="89" operator="containsText" text="日">
      <formula>NOT(ISERROR(SEARCH("日",E126)))</formula>
    </cfRule>
    <cfRule type="containsText" dxfId="133" priority="90" operator="containsText" text="土">
      <formula>NOT(ISERROR(SEARCH("土",E126)))</formula>
    </cfRule>
  </conditionalFormatting>
  <conditionalFormatting sqref="C135:D135">
    <cfRule type="containsText" dxfId="132" priority="87" operator="containsText" text="日">
      <formula>NOT(ISERROR(SEARCH("日",C135)))</formula>
    </cfRule>
    <cfRule type="containsText" dxfId="131" priority="88" operator="containsText" text="土">
      <formula>NOT(ISERROR(SEARCH("土",C135)))</formula>
    </cfRule>
  </conditionalFormatting>
  <conditionalFormatting sqref="E135:AD135">
    <cfRule type="containsText" dxfId="130" priority="85" operator="containsText" text="日">
      <formula>NOT(ISERROR(SEARCH("日",E135)))</formula>
    </cfRule>
    <cfRule type="containsText" dxfId="129" priority="86" operator="containsText" text="土">
      <formula>NOT(ISERROR(SEARCH("土",E135)))</formula>
    </cfRule>
  </conditionalFormatting>
  <conditionalFormatting sqref="C135:AD136">
    <cfRule type="cellIs" dxfId="128" priority="83" operator="equal">
      <formula>"雨"</formula>
    </cfRule>
    <cfRule type="cellIs" dxfId="127" priority="84" operator="equal">
      <formula>"休"</formula>
    </cfRule>
  </conditionalFormatting>
  <conditionalFormatting sqref="C135:AD135">
    <cfRule type="containsText" dxfId="126" priority="81" operator="containsText" text="日">
      <formula>NOT(ISERROR(SEARCH("日",C135)))</formula>
    </cfRule>
    <cfRule type="containsText" dxfId="125" priority="82" operator="containsText" text="土">
      <formula>NOT(ISERROR(SEARCH("土",C135)))</formula>
    </cfRule>
  </conditionalFormatting>
  <conditionalFormatting sqref="E135:AD135">
    <cfRule type="containsText" dxfId="124" priority="79" operator="containsText" text="日">
      <formula>NOT(ISERROR(SEARCH("日",E135)))</formula>
    </cfRule>
    <cfRule type="containsText" dxfId="123" priority="80" operator="containsText" text="土">
      <formula>NOT(ISERROR(SEARCH("土",E135)))</formula>
    </cfRule>
  </conditionalFormatting>
  <conditionalFormatting sqref="C144:D144">
    <cfRule type="containsText" dxfId="122" priority="77" operator="containsText" text="日">
      <formula>NOT(ISERROR(SEARCH("日",C144)))</formula>
    </cfRule>
    <cfRule type="containsText" dxfId="121" priority="78" operator="containsText" text="土">
      <formula>NOT(ISERROR(SEARCH("土",C144)))</formula>
    </cfRule>
  </conditionalFormatting>
  <conditionalFormatting sqref="E144:AD144">
    <cfRule type="containsText" dxfId="120" priority="75" operator="containsText" text="日">
      <formula>NOT(ISERROR(SEARCH("日",E144)))</formula>
    </cfRule>
    <cfRule type="containsText" dxfId="119" priority="76" operator="containsText" text="土">
      <formula>NOT(ISERROR(SEARCH("土",E144)))</formula>
    </cfRule>
  </conditionalFormatting>
  <conditionalFormatting sqref="C144:AD145">
    <cfRule type="cellIs" dxfId="118" priority="73" operator="equal">
      <formula>"雨"</formula>
    </cfRule>
    <cfRule type="cellIs" dxfId="117" priority="74" operator="equal">
      <formula>"休"</formula>
    </cfRule>
  </conditionalFormatting>
  <conditionalFormatting sqref="C144:AD144">
    <cfRule type="containsText" dxfId="116" priority="71" operator="containsText" text="日">
      <formula>NOT(ISERROR(SEARCH("日",C144)))</formula>
    </cfRule>
    <cfRule type="containsText" dxfId="115" priority="72" operator="containsText" text="土">
      <formula>NOT(ISERROR(SEARCH("土",C144)))</formula>
    </cfRule>
  </conditionalFormatting>
  <conditionalFormatting sqref="E144:AD144">
    <cfRule type="containsText" dxfId="114" priority="69" operator="containsText" text="日">
      <formula>NOT(ISERROR(SEARCH("日",E144)))</formula>
    </cfRule>
    <cfRule type="containsText" dxfId="113" priority="70" operator="containsText" text="土">
      <formula>NOT(ISERROR(SEARCH("土",E144)))</formula>
    </cfRule>
  </conditionalFormatting>
  <conditionalFormatting sqref="C153:D153">
    <cfRule type="containsText" dxfId="112" priority="67" operator="containsText" text="日">
      <formula>NOT(ISERROR(SEARCH("日",C153)))</formula>
    </cfRule>
    <cfRule type="containsText" dxfId="111" priority="68" operator="containsText" text="土">
      <formula>NOT(ISERROR(SEARCH("土",C153)))</formula>
    </cfRule>
  </conditionalFormatting>
  <conditionalFormatting sqref="E153:AD153">
    <cfRule type="containsText" dxfId="110" priority="65" operator="containsText" text="日">
      <formula>NOT(ISERROR(SEARCH("日",E153)))</formula>
    </cfRule>
    <cfRule type="containsText" dxfId="109" priority="66" operator="containsText" text="土">
      <formula>NOT(ISERROR(SEARCH("土",E153)))</formula>
    </cfRule>
  </conditionalFormatting>
  <conditionalFormatting sqref="C153:AD154">
    <cfRule type="cellIs" dxfId="108" priority="63" operator="equal">
      <formula>"雨"</formula>
    </cfRule>
    <cfRule type="cellIs" dxfId="107" priority="64" operator="equal">
      <formula>"休"</formula>
    </cfRule>
  </conditionalFormatting>
  <conditionalFormatting sqref="C153:AD153">
    <cfRule type="containsText" dxfId="106" priority="61" operator="containsText" text="日">
      <formula>NOT(ISERROR(SEARCH("日",C153)))</formula>
    </cfRule>
    <cfRule type="containsText" dxfId="105" priority="62" operator="containsText" text="土">
      <formula>NOT(ISERROR(SEARCH("土",C153)))</formula>
    </cfRule>
  </conditionalFormatting>
  <conditionalFormatting sqref="E153:AD153">
    <cfRule type="containsText" dxfId="104" priority="59" operator="containsText" text="日">
      <formula>NOT(ISERROR(SEARCH("日",E153)))</formula>
    </cfRule>
    <cfRule type="containsText" dxfId="103" priority="60" operator="containsText" text="土">
      <formula>NOT(ISERROR(SEARCH("土",E153)))</formula>
    </cfRule>
  </conditionalFormatting>
  <conditionalFormatting sqref="C162:D162">
    <cfRule type="containsText" dxfId="102" priority="57" operator="containsText" text="日">
      <formula>NOT(ISERROR(SEARCH("日",C162)))</formula>
    </cfRule>
    <cfRule type="containsText" dxfId="101" priority="58" operator="containsText" text="土">
      <formula>NOT(ISERROR(SEARCH("土",C162)))</formula>
    </cfRule>
  </conditionalFormatting>
  <conditionalFormatting sqref="E162:AD162">
    <cfRule type="containsText" dxfId="100" priority="55" operator="containsText" text="日">
      <formula>NOT(ISERROR(SEARCH("日",E162)))</formula>
    </cfRule>
    <cfRule type="containsText" dxfId="99" priority="56" operator="containsText" text="土">
      <formula>NOT(ISERROR(SEARCH("土",E162)))</formula>
    </cfRule>
  </conditionalFormatting>
  <conditionalFormatting sqref="C162:AD163">
    <cfRule type="cellIs" dxfId="98" priority="53" operator="equal">
      <formula>"雨"</formula>
    </cfRule>
    <cfRule type="cellIs" dxfId="97" priority="54" operator="equal">
      <formula>"休"</formula>
    </cfRule>
  </conditionalFormatting>
  <conditionalFormatting sqref="C162:AD162">
    <cfRule type="containsText" dxfId="96" priority="51" operator="containsText" text="日">
      <formula>NOT(ISERROR(SEARCH("日",C162)))</formula>
    </cfRule>
    <cfRule type="containsText" dxfId="95" priority="52" operator="containsText" text="土">
      <formula>NOT(ISERROR(SEARCH("土",C162)))</formula>
    </cfRule>
  </conditionalFormatting>
  <conditionalFormatting sqref="E162:AD162">
    <cfRule type="containsText" dxfId="94" priority="49" operator="containsText" text="日">
      <formula>NOT(ISERROR(SEARCH("日",E162)))</formula>
    </cfRule>
    <cfRule type="containsText" dxfId="93" priority="50" operator="containsText" text="土">
      <formula>NOT(ISERROR(SEARCH("土",E162)))</formula>
    </cfRule>
  </conditionalFormatting>
  <conditionalFormatting sqref="C171:D171">
    <cfRule type="containsText" dxfId="92" priority="47" operator="containsText" text="日">
      <formula>NOT(ISERROR(SEARCH("日",C171)))</formula>
    </cfRule>
    <cfRule type="containsText" dxfId="91" priority="48" operator="containsText" text="土">
      <formula>NOT(ISERROR(SEARCH("土",C171)))</formula>
    </cfRule>
  </conditionalFormatting>
  <conditionalFormatting sqref="E171:AD171">
    <cfRule type="containsText" dxfId="90" priority="45" operator="containsText" text="日">
      <formula>NOT(ISERROR(SEARCH("日",E171)))</formula>
    </cfRule>
    <cfRule type="containsText" dxfId="89" priority="46" operator="containsText" text="土">
      <formula>NOT(ISERROR(SEARCH("土",E171)))</formula>
    </cfRule>
  </conditionalFormatting>
  <conditionalFormatting sqref="C171:AD172">
    <cfRule type="cellIs" dxfId="88" priority="43" operator="equal">
      <formula>"雨"</formula>
    </cfRule>
    <cfRule type="cellIs" dxfId="87" priority="44" operator="equal">
      <formula>"休"</formula>
    </cfRule>
  </conditionalFormatting>
  <conditionalFormatting sqref="C171:AD171">
    <cfRule type="containsText" dxfId="86" priority="41" operator="containsText" text="日">
      <formula>NOT(ISERROR(SEARCH("日",C171)))</formula>
    </cfRule>
    <cfRule type="containsText" dxfId="85" priority="42" operator="containsText" text="土">
      <formula>NOT(ISERROR(SEARCH("土",C171)))</formula>
    </cfRule>
  </conditionalFormatting>
  <conditionalFormatting sqref="E171:AD171">
    <cfRule type="containsText" dxfId="84" priority="39" operator="containsText" text="日">
      <formula>NOT(ISERROR(SEARCH("日",E171)))</formula>
    </cfRule>
    <cfRule type="containsText" dxfId="83" priority="40" operator="containsText" text="土">
      <formula>NOT(ISERROR(SEARCH("土",E171)))</formula>
    </cfRule>
  </conditionalFormatting>
  <conditionalFormatting sqref="C173:AD176">
    <cfRule type="cellIs" dxfId="82" priority="37" operator="equal">
      <formula>"雨"</formula>
    </cfRule>
    <cfRule type="cellIs" dxfId="81" priority="38" operator="equal">
      <formula>"休"</formula>
    </cfRule>
  </conditionalFormatting>
  <conditionalFormatting sqref="C164:AD167">
    <cfRule type="cellIs" dxfId="80" priority="35" operator="equal">
      <formula>"雨"</formula>
    </cfRule>
    <cfRule type="cellIs" dxfId="79" priority="36" operator="equal">
      <formula>"休"</formula>
    </cfRule>
  </conditionalFormatting>
  <conditionalFormatting sqref="C155:AD158">
    <cfRule type="cellIs" dxfId="78" priority="33" operator="equal">
      <formula>"雨"</formula>
    </cfRule>
    <cfRule type="cellIs" dxfId="77" priority="34" operator="equal">
      <formula>"休"</formula>
    </cfRule>
  </conditionalFormatting>
  <conditionalFormatting sqref="C146:AD149">
    <cfRule type="cellIs" dxfId="76" priority="31" operator="equal">
      <formula>"雨"</formula>
    </cfRule>
    <cfRule type="cellIs" dxfId="75" priority="32" operator="equal">
      <formula>"休"</formula>
    </cfRule>
  </conditionalFormatting>
  <conditionalFormatting sqref="C137:AD140">
    <cfRule type="cellIs" dxfId="74" priority="29" operator="equal">
      <formula>"雨"</formula>
    </cfRule>
    <cfRule type="cellIs" dxfId="73" priority="30" operator="equal">
      <formula>"休"</formula>
    </cfRule>
  </conditionalFormatting>
  <conditionalFormatting sqref="C128:AD131">
    <cfRule type="cellIs" dxfId="72" priority="27" operator="equal">
      <formula>"雨"</formula>
    </cfRule>
    <cfRule type="cellIs" dxfId="71" priority="28" operator="equal">
      <formula>"休"</formula>
    </cfRule>
  </conditionalFormatting>
  <conditionalFormatting sqref="C119:AD122">
    <cfRule type="cellIs" dxfId="70" priority="25" operator="equal">
      <formula>"雨"</formula>
    </cfRule>
    <cfRule type="cellIs" dxfId="69" priority="26" operator="equal">
      <formula>"休"</formula>
    </cfRule>
  </conditionalFormatting>
  <conditionalFormatting sqref="C110:AD113">
    <cfRule type="cellIs" dxfId="68" priority="23" operator="equal">
      <formula>"雨"</formula>
    </cfRule>
    <cfRule type="cellIs" dxfId="67" priority="24" operator="equal">
      <formula>"休"</formula>
    </cfRule>
  </conditionalFormatting>
  <conditionalFormatting sqref="C101:AD104">
    <cfRule type="cellIs" dxfId="66" priority="21" operator="equal">
      <formula>"雨"</formula>
    </cfRule>
    <cfRule type="cellIs" dxfId="65" priority="22" operator="equal">
      <formula>"休"</formula>
    </cfRule>
  </conditionalFormatting>
  <conditionalFormatting sqref="C84:AD87">
    <cfRule type="cellIs" dxfId="64" priority="19" operator="equal">
      <formula>"雨"</formula>
    </cfRule>
    <cfRule type="cellIs" dxfId="63" priority="20" operator="equal">
      <formula>"休"</formula>
    </cfRule>
  </conditionalFormatting>
  <conditionalFormatting sqref="C75:AD78">
    <cfRule type="cellIs" dxfId="62" priority="17" operator="equal">
      <formula>"雨"</formula>
    </cfRule>
    <cfRule type="cellIs" dxfId="61" priority="18" operator="equal">
      <formula>"休"</formula>
    </cfRule>
  </conditionalFormatting>
  <conditionalFormatting sqref="C66:AD69">
    <cfRule type="cellIs" dxfId="60" priority="15" operator="equal">
      <formula>"雨"</formula>
    </cfRule>
    <cfRule type="cellIs" dxfId="59" priority="16" operator="equal">
      <formula>"休"</formula>
    </cfRule>
  </conditionalFormatting>
  <conditionalFormatting sqref="C57:AD60">
    <cfRule type="cellIs" dxfId="58" priority="13" operator="equal">
      <formula>"雨"</formula>
    </cfRule>
    <cfRule type="cellIs" dxfId="57" priority="14" operator="equal">
      <formula>"休"</formula>
    </cfRule>
  </conditionalFormatting>
  <conditionalFormatting sqref="C48:AD51">
    <cfRule type="cellIs" dxfId="56" priority="11" operator="equal">
      <formula>"雨"</formula>
    </cfRule>
    <cfRule type="cellIs" dxfId="55" priority="12" operator="equal">
      <formula>"休"</formula>
    </cfRule>
  </conditionalFormatting>
  <conditionalFormatting sqref="C39:AD42">
    <cfRule type="cellIs" dxfId="54" priority="9" operator="equal">
      <formula>"雨"</formula>
    </cfRule>
    <cfRule type="cellIs" dxfId="53" priority="10" operator="equal">
      <formula>"休"</formula>
    </cfRule>
  </conditionalFormatting>
  <conditionalFormatting sqref="C30:AD33">
    <cfRule type="cellIs" dxfId="52" priority="7" operator="equal">
      <formula>"雨"</formula>
    </cfRule>
    <cfRule type="cellIs" dxfId="51" priority="8" operator="equal">
      <formula>"休"</formula>
    </cfRule>
  </conditionalFormatting>
  <conditionalFormatting sqref="C21:AD24">
    <cfRule type="cellIs" dxfId="50" priority="5" operator="equal">
      <formula>"雨"</formula>
    </cfRule>
    <cfRule type="cellIs" dxfId="49" priority="6" operator="equal">
      <formula>"休"</formula>
    </cfRule>
  </conditionalFormatting>
  <conditionalFormatting sqref="C12:AD15">
    <cfRule type="cellIs" dxfId="48" priority="3" operator="equal">
      <formula>"雨"</formula>
    </cfRule>
    <cfRule type="cellIs" dxfId="47" priority="4" operator="equal">
      <formula>"休"</formula>
    </cfRule>
  </conditionalFormatting>
  <conditionalFormatting sqref="G4:K5">
    <cfRule type="cellIs" dxfId="46" priority="1" operator="equal">
      <formula>"雨"</formula>
    </cfRule>
    <cfRule type="cellIs" dxfId="45"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8"/>
  <sheetViews>
    <sheetView view="pageBreakPreview" zoomScaleNormal="100" zoomScaleSheetLayoutView="100" workbookViewId="0">
      <selection activeCell="G5" sqref="G5:K5"/>
    </sheetView>
  </sheetViews>
  <sheetFormatPr defaultRowHeight="13.5"/>
  <cols>
    <col min="1" max="1" width="2.125" style="1300" customWidth="1"/>
    <col min="2" max="2" width="9.625" style="1298" customWidth="1"/>
    <col min="3" max="30" width="3.75" style="1298" customWidth="1"/>
    <col min="31" max="31" width="2" style="1298" customWidth="1"/>
    <col min="32" max="32" width="11.125" style="1300" customWidth="1"/>
    <col min="33" max="33" width="6.5" style="1298" bestFit="1" customWidth="1"/>
    <col min="34" max="16384" width="9" style="1300"/>
  </cols>
  <sheetData>
    <row r="1" spans="1:35" ht="18.75">
      <c r="A1" s="1297" t="s">
        <v>2057</v>
      </c>
      <c r="B1" s="1297"/>
      <c r="AE1" s="1299"/>
      <c r="AG1" s="1301" t="s">
        <v>2058</v>
      </c>
    </row>
    <row r="2" spans="1:35" ht="13.5" customHeight="1">
      <c r="Q2" s="1300"/>
      <c r="S2" s="1302"/>
      <c r="T2" s="1303"/>
      <c r="U2" s="3554" t="s">
        <v>837</v>
      </c>
      <c r="V2" s="3555"/>
      <c r="W2" s="3554" t="s">
        <v>838</v>
      </c>
      <c r="X2" s="3555"/>
      <c r="Y2" s="3535" t="s">
        <v>839</v>
      </c>
      <c r="Z2" s="3556"/>
      <c r="AB2" s="3534" t="s">
        <v>2040</v>
      </c>
      <c r="AC2" s="3535"/>
      <c r="AD2" s="3535"/>
      <c r="AE2" s="3535"/>
      <c r="AF2" s="3535"/>
      <c r="AG2" s="1304" t="s">
        <v>2041</v>
      </c>
    </row>
    <row r="3" spans="1:35" ht="13.5" customHeight="1">
      <c r="B3" s="3536" t="s">
        <v>840</v>
      </c>
      <c r="C3" s="3536"/>
      <c r="D3" s="3536"/>
      <c r="E3" s="3536"/>
      <c r="F3" s="1298" t="s">
        <v>2029</v>
      </c>
      <c r="G3" s="3557" t="str">
        <f>入力シート!C10</f>
        <v>県道博多天神線排水性舗装工事（第２工区）</v>
      </c>
      <c r="H3" s="3557"/>
      <c r="I3" s="3557"/>
      <c r="J3" s="3557"/>
      <c r="K3" s="3557"/>
      <c r="L3" s="3557"/>
      <c r="M3" s="3557"/>
      <c r="N3" s="3557"/>
      <c r="O3" s="3557"/>
      <c r="P3" s="3557"/>
      <c r="R3" s="1300"/>
      <c r="S3" s="3537" t="s">
        <v>841</v>
      </c>
      <c r="T3" s="3538"/>
      <c r="U3" s="3539">
        <f>+AG10+AG19+AG28+AG37+AG46+AG55+AG64+AG73+AG82</f>
        <v>241</v>
      </c>
      <c r="V3" s="3540"/>
      <c r="W3" s="3541">
        <f>+AG11+AG20+AG29+AG38+AG47+AG56+AG65+AG74+AG83</f>
        <v>70</v>
      </c>
      <c r="X3" s="3538"/>
      <c r="Y3" s="3601">
        <f>+W3/U3</f>
        <v>0.29045643153526973</v>
      </c>
      <c r="Z3" s="3602"/>
      <c r="AB3" s="3544" t="s">
        <v>2043</v>
      </c>
      <c r="AC3" s="3545"/>
      <c r="AD3" s="3545"/>
      <c r="AE3" s="3545"/>
      <c r="AF3" s="3545"/>
      <c r="AG3" s="1305">
        <f>+AI3-W4</f>
        <v>10</v>
      </c>
      <c r="AI3" s="1306">
        <f>ROUNDUP(+U4*0.285,0)</f>
        <v>69</v>
      </c>
    </row>
    <row r="4" spans="1:35" ht="13.5" customHeight="1">
      <c r="B4" s="3536" t="s">
        <v>842</v>
      </c>
      <c r="C4" s="3536"/>
      <c r="D4" s="3536"/>
      <c r="E4" s="3536"/>
      <c r="F4" s="1298" t="s">
        <v>2029</v>
      </c>
      <c r="G4" s="3546">
        <f>入力シート!C14</f>
        <v>45840</v>
      </c>
      <c r="H4" s="3546"/>
      <c r="I4" s="3546"/>
      <c r="J4" s="3546"/>
      <c r="K4" s="3546"/>
      <c r="R4" s="1300"/>
      <c r="S4" s="3547" t="s">
        <v>843</v>
      </c>
      <c r="T4" s="3548"/>
      <c r="U4" s="3549">
        <f>+U3</f>
        <v>241</v>
      </c>
      <c r="V4" s="3550"/>
      <c r="W4" s="3551">
        <f>+AG13+AG22+AG31+AG40+AG49+AG58+AG67+AG76+AG85</f>
        <v>59</v>
      </c>
      <c r="X4" s="3548"/>
      <c r="Y4" s="3552">
        <f>+W4/U4</f>
        <v>0.24481327800829875</v>
      </c>
      <c r="Z4" s="3553"/>
      <c r="AB4" s="3599"/>
      <c r="AC4" s="3599"/>
      <c r="AD4" s="3599"/>
      <c r="AE4" s="3599"/>
      <c r="AF4" s="3599"/>
      <c r="AG4" s="1344"/>
      <c r="AI4" s="1306">
        <f>ROUNDUP(+U4*0.25,0)</f>
        <v>61</v>
      </c>
    </row>
    <row r="5" spans="1:35" ht="13.5" customHeight="1">
      <c r="B5" s="3530" t="s">
        <v>844</v>
      </c>
      <c r="C5" s="3530"/>
      <c r="D5" s="3530"/>
      <c r="E5" s="3530"/>
      <c r="F5" s="1298" t="s">
        <v>2029</v>
      </c>
      <c r="G5" s="3531">
        <f>入力シート!C15</f>
        <v>45988</v>
      </c>
      <c r="H5" s="3531"/>
      <c r="I5" s="3531"/>
      <c r="J5" s="3531"/>
      <c r="K5" s="3531"/>
      <c r="L5" s="3532" t="s">
        <v>845</v>
      </c>
      <c r="M5" s="3532"/>
      <c r="N5" s="3532"/>
      <c r="O5" s="1298" t="s">
        <v>2029</v>
      </c>
      <c r="P5" s="3533">
        <f>+G5-G4+1</f>
        <v>149</v>
      </c>
      <c r="Q5" s="3533"/>
      <c r="R5" s="3533"/>
      <c r="AA5" s="1309"/>
      <c r="AB5" s="3600"/>
      <c r="AC5" s="3600"/>
      <c r="AD5" s="3600"/>
      <c r="AE5" s="3600"/>
      <c r="AF5" s="3600"/>
      <c r="AG5" s="1344"/>
      <c r="AI5" s="1306">
        <f>ROUNDUP(+U4*0.214,0)</f>
        <v>52</v>
      </c>
    </row>
    <row r="6" spans="1:35" ht="13.5" customHeight="1">
      <c r="C6" s="1300"/>
      <c r="D6" s="1300"/>
      <c r="E6" s="1300"/>
      <c r="F6" s="1300"/>
      <c r="W6" s="1312"/>
      <c r="X6" s="1312"/>
      <c r="Y6" s="1312"/>
      <c r="Z6" s="1312"/>
      <c r="AA6" s="1312"/>
      <c r="AB6" s="1312"/>
      <c r="AC6" s="1312"/>
      <c r="AD6" s="1312"/>
      <c r="AE6" s="1312"/>
    </row>
    <row r="7" spans="1:35" ht="13.5" customHeight="1">
      <c r="C7" s="1298" t="s">
        <v>2059</v>
      </c>
    </row>
    <row r="8" spans="1:35">
      <c r="B8" s="1314" t="s">
        <v>2046</v>
      </c>
      <c r="C8" s="1315">
        <f>+G4</f>
        <v>45840</v>
      </c>
      <c r="D8" s="1316">
        <f>+C8+1</f>
        <v>45841</v>
      </c>
      <c r="E8" s="1316">
        <f t="shared" ref="E8:AD8" si="0">+D8+1</f>
        <v>45842</v>
      </c>
      <c r="F8" s="1316">
        <f t="shared" si="0"/>
        <v>45843</v>
      </c>
      <c r="G8" s="1316">
        <f t="shared" si="0"/>
        <v>45844</v>
      </c>
      <c r="H8" s="1316">
        <f t="shared" si="0"/>
        <v>45845</v>
      </c>
      <c r="I8" s="1316">
        <f t="shared" si="0"/>
        <v>45846</v>
      </c>
      <c r="J8" s="1316">
        <f t="shared" si="0"/>
        <v>45847</v>
      </c>
      <c r="K8" s="1316">
        <f t="shared" si="0"/>
        <v>45848</v>
      </c>
      <c r="L8" s="1316">
        <f t="shared" si="0"/>
        <v>45849</v>
      </c>
      <c r="M8" s="1316">
        <f t="shared" si="0"/>
        <v>45850</v>
      </c>
      <c r="N8" s="1316">
        <f t="shared" si="0"/>
        <v>45851</v>
      </c>
      <c r="O8" s="1316">
        <f t="shared" si="0"/>
        <v>45852</v>
      </c>
      <c r="P8" s="1316">
        <f t="shared" si="0"/>
        <v>45853</v>
      </c>
      <c r="Q8" s="1316">
        <f t="shared" si="0"/>
        <v>45854</v>
      </c>
      <c r="R8" s="1316">
        <f t="shared" si="0"/>
        <v>45855</v>
      </c>
      <c r="S8" s="1316">
        <f t="shared" si="0"/>
        <v>45856</v>
      </c>
      <c r="T8" s="1316">
        <f t="shared" si="0"/>
        <v>45857</v>
      </c>
      <c r="U8" s="1316">
        <f t="shared" si="0"/>
        <v>45858</v>
      </c>
      <c r="V8" s="1316">
        <f t="shared" si="0"/>
        <v>45859</v>
      </c>
      <c r="W8" s="1316">
        <f>+V8+1</f>
        <v>45860</v>
      </c>
      <c r="X8" s="1316">
        <f t="shared" si="0"/>
        <v>45861</v>
      </c>
      <c r="Y8" s="1316">
        <f t="shared" si="0"/>
        <v>45862</v>
      </c>
      <c r="Z8" s="1316">
        <f t="shared" si="0"/>
        <v>45863</v>
      </c>
      <c r="AA8" s="1316">
        <f>+Z8+1</f>
        <v>45864</v>
      </c>
      <c r="AB8" s="1316">
        <f t="shared" si="0"/>
        <v>45865</v>
      </c>
      <c r="AC8" s="1316">
        <f>+AB8+1</f>
        <v>45866</v>
      </c>
      <c r="AD8" s="1317">
        <f t="shared" si="0"/>
        <v>45867</v>
      </c>
      <c r="AE8" s="1318"/>
      <c r="AF8" s="3521">
        <v>1</v>
      </c>
      <c r="AG8" s="3522"/>
    </row>
    <row r="9" spans="1:35">
      <c r="B9" s="1319" t="s">
        <v>846</v>
      </c>
      <c r="C9" s="1320" t="str">
        <f>TEXT(WEEKDAY(+C8),"aaa")</f>
        <v>水</v>
      </c>
      <c r="D9" s="1321" t="str">
        <f t="shared" ref="D9:AD9" si="1">TEXT(WEEKDAY(+D8),"aaa")</f>
        <v>木</v>
      </c>
      <c r="E9" s="1321" t="str">
        <f t="shared" si="1"/>
        <v>金</v>
      </c>
      <c r="F9" s="1321" t="str">
        <f t="shared" si="1"/>
        <v>土</v>
      </c>
      <c r="G9" s="1321" t="str">
        <f t="shared" si="1"/>
        <v>日</v>
      </c>
      <c r="H9" s="1321" t="str">
        <f t="shared" si="1"/>
        <v>月</v>
      </c>
      <c r="I9" s="1321" t="str">
        <f t="shared" si="1"/>
        <v>火</v>
      </c>
      <c r="J9" s="1321" t="str">
        <f t="shared" si="1"/>
        <v>水</v>
      </c>
      <c r="K9" s="1321" t="str">
        <f t="shared" si="1"/>
        <v>木</v>
      </c>
      <c r="L9" s="1321" t="str">
        <f t="shared" si="1"/>
        <v>金</v>
      </c>
      <c r="M9" s="1321" t="str">
        <f t="shared" si="1"/>
        <v>土</v>
      </c>
      <c r="N9" s="1321" t="str">
        <f t="shared" si="1"/>
        <v>日</v>
      </c>
      <c r="O9" s="1321" t="str">
        <f t="shared" si="1"/>
        <v>月</v>
      </c>
      <c r="P9" s="1321" t="str">
        <f t="shared" si="1"/>
        <v>火</v>
      </c>
      <c r="Q9" s="1321" t="str">
        <f t="shared" si="1"/>
        <v>水</v>
      </c>
      <c r="R9" s="1321" t="str">
        <f t="shared" si="1"/>
        <v>木</v>
      </c>
      <c r="S9" s="1321" t="str">
        <f t="shared" si="1"/>
        <v>金</v>
      </c>
      <c r="T9" s="1321" t="str">
        <f t="shared" si="1"/>
        <v>土</v>
      </c>
      <c r="U9" s="1321" t="str">
        <f t="shared" si="1"/>
        <v>日</v>
      </c>
      <c r="V9" s="1321" t="str">
        <f t="shared" si="1"/>
        <v>月</v>
      </c>
      <c r="W9" s="1321" t="str">
        <f t="shared" si="1"/>
        <v>火</v>
      </c>
      <c r="X9" s="1321" t="str">
        <f t="shared" si="1"/>
        <v>水</v>
      </c>
      <c r="Y9" s="1321" t="str">
        <f t="shared" si="1"/>
        <v>木</v>
      </c>
      <c r="Z9" s="1321" t="str">
        <f t="shared" si="1"/>
        <v>金</v>
      </c>
      <c r="AA9" s="1321" t="str">
        <f t="shared" si="1"/>
        <v>土</v>
      </c>
      <c r="AB9" s="1321" t="str">
        <f t="shared" si="1"/>
        <v>日</v>
      </c>
      <c r="AC9" s="1321" t="str">
        <f t="shared" si="1"/>
        <v>月</v>
      </c>
      <c r="AD9" s="1322" t="str">
        <f t="shared" si="1"/>
        <v>火</v>
      </c>
      <c r="AE9" s="1312"/>
      <c r="AF9" s="1323" t="s">
        <v>2047</v>
      </c>
      <c r="AG9" s="1304">
        <f>+COUNTA(C10:AD11)</f>
        <v>3</v>
      </c>
    </row>
    <row r="10" spans="1:35" ht="13.5" customHeight="1">
      <c r="B10" s="3523" t="s">
        <v>2048</v>
      </c>
      <c r="C10" s="3566"/>
      <c r="D10" s="3560"/>
      <c r="E10" s="3560"/>
      <c r="F10" s="3560"/>
      <c r="G10" s="3560"/>
      <c r="H10" s="3560"/>
      <c r="I10" s="3560"/>
      <c r="J10" s="3560"/>
      <c r="K10" s="3560"/>
      <c r="L10" s="3560"/>
      <c r="M10" s="3560"/>
      <c r="N10" s="3560"/>
      <c r="O10" s="3560"/>
      <c r="P10" s="3560"/>
      <c r="Q10" s="3560"/>
      <c r="R10" s="3560"/>
      <c r="S10" s="3560"/>
      <c r="T10" s="3560"/>
      <c r="U10" s="3560"/>
      <c r="V10" s="3560"/>
      <c r="W10" s="3560"/>
      <c r="X10" s="3560"/>
      <c r="Y10" s="3560" t="s">
        <v>873</v>
      </c>
      <c r="Z10" s="3560" t="s">
        <v>873</v>
      </c>
      <c r="AA10" s="3560" t="s">
        <v>873</v>
      </c>
      <c r="AB10" s="3560"/>
      <c r="AC10" s="3560"/>
      <c r="AD10" s="3565"/>
      <c r="AE10" s="1312"/>
      <c r="AF10" s="1324" t="s">
        <v>847</v>
      </c>
      <c r="AG10" s="1325">
        <f>COUNTA(C8:AD8)-AG9</f>
        <v>25</v>
      </c>
    </row>
    <row r="11" spans="1:35" ht="13.5" customHeight="1">
      <c r="B11" s="3524"/>
      <c r="C11" s="3566"/>
      <c r="D11" s="3560"/>
      <c r="E11" s="3560"/>
      <c r="F11" s="3560"/>
      <c r="G11" s="3560"/>
      <c r="H11" s="3560"/>
      <c r="I11" s="3560"/>
      <c r="J11" s="3560"/>
      <c r="K11" s="3560"/>
      <c r="L11" s="3560"/>
      <c r="M11" s="3560"/>
      <c r="N11" s="3560"/>
      <c r="O11" s="3560"/>
      <c r="P11" s="3560"/>
      <c r="Q11" s="3560"/>
      <c r="R11" s="3560"/>
      <c r="S11" s="3560"/>
      <c r="T11" s="3560"/>
      <c r="U11" s="3560"/>
      <c r="V11" s="3560"/>
      <c r="W11" s="3560"/>
      <c r="X11" s="3560"/>
      <c r="Y11" s="3560"/>
      <c r="Z11" s="3560"/>
      <c r="AA11" s="3560"/>
      <c r="AB11" s="3560"/>
      <c r="AC11" s="3560"/>
      <c r="AD11" s="3565"/>
      <c r="AE11" s="1312"/>
      <c r="AF11" s="1324" t="s">
        <v>848</v>
      </c>
      <c r="AG11" s="1326">
        <f>+COUNTA(C12:AD13)</f>
        <v>9</v>
      </c>
    </row>
    <row r="12" spans="1:35" ht="13.5" customHeight="1">
      <c r="B12" s="3514" t="s">
        <v>841</v>
      </c>
      <c r="C12" s="3516"/>
      <c r="D12" s="3560"/>
      <c r="E12" s="3560"/>
      <c r="F12" s="3560"/>
      <c r="G12" s="3560"/>
      <c r="H12" s="3560" t="s">
        <v>864</v>
      </c>
      <c r="I12" s="3560" t="s">
        <v>864</v>
      </c>
      <c r="J12" s="3560"/>
      <c r="K12" s="3560"/>
      <c r="L12" s="3560"/>
      <c r="M12" s="3560"/>
      <c r="N12" s="3560"/>
      <c r="O12" s="3560" t="s">
        <v>864</v>
      </c>
      <c r="P12" s="3560" t="s">
        <v>864</v>
      </c>
      <c r="Q12" s="3560"/>
      <c r="R12" s="3560"/>
      <c r="S12" s="3560"/>
      <c r="T12" s="3560"/>
      <c r="U12" s="3560"/>
      <c r="V12" s="3560" t="s">
        <v>864</v>
      </c>
      <c r="W12" s="3560" t="s">
        <v>864</v>
      </c>
      <c r="X12" s="3560" t="s">
        <v>864</v>
      </c>
      <c r="Y12" s="3560"/>
      <c r="Z12" s="3560"/>
      <c r="AA12" s="3560"/>
      <c r="AB12" s="3560"/>
      <c r="AC12" s="3560" t="s">
        <v>864</v>
      </c>
      <c r="AD12" s="3565" t="s">
        <v>864</v>
      </c>
      <c r="AE12" s="1312"/>
      <c r="AF12" s="1324" t="s">
        <v>849</v>
      </c>
      <c r="AG12" s="1327">
        <f>+AG11/AG10</f>
        <v>0.36</v>
      </c>
    </row>
    <row r="13" spans="1:35" ht="14.25" thickBot="1">
      <c r="B13" s="3515"/>
      <c r="C13" s="3516"/>
      <c r="D13" s="3560"/>
      <c r="E13" s="3560"/>
      <c r="F13" s="3560"/>
      <c r="G13" s="3560"/>
      <c r="H13" s="3560"/>
      <c r="I13" s="3560"/>
      <c r="J13" s="3560"/>
      <c r="K13" s="3560"/>
      <c r="L13" s="3560"/>
      <c r="M13" s="3560"/>
      <c r="N13" s="3560"/>
      <c r="O13" s="3560"/>
      <c r="P13" s="3560"/>
      <c r="Q13" s="3560"/>
      <c r="R13" s="3560"/>
      <c r="S13" s="3560"/>
      <c r="T13" s="3560"/>
      <c r="U13" s="3560"/>
      <c r="V13" s="3560"/>
      <c r="W13" s="3560"/>
      <c r="X13" s="3560"/>
      <c r="Y13" s="3598"/>
      <c r="Z13" s="3598"/>
      <c r="AA13" s="3598"/>
      <c r="AB13" s="3560"/>
      <c r="AC13" s="3560"/>
      <c r="AD13" s="3565"/>
      <c r="AE13" s="1312"/>
      <c r="AF13" s="1324" t="s">
        <v>838</v>
      </c>
      <c r="AG13" s="1326">
        <f>+COUNTA(C14:AD15)</f>
        <v>9</v>
      </c>
    </row>
    <row r="14" spans="1:35">
      <c r="B14" s="3510" t="s">
        <v>843</v>
      </c>
      <c r="C14" s="3512"/>
      <c r="D14" s="3561"/>
      <c r="E14" s="3561"/>
      <c r="F14" s="3561"/>
      <c r="G14" s="3561" t="s">
        <v>864</v>
      </c>
      <c r="H14" s="3561"/>
      <c r="I14" s="3561" t="s">
        <v>864</v>
      </c>
      <c r="J14" s="3561"/>
      <c r="K14" s="3561"/>
      <c r="L14" s="3561"/>
      <c r="M14" s="3561"/>
      <c r="N14" s="3561"/>
      <c r="O14" s="3561" t="s">
        <v>864</v>
      </c>
      <c r="P14" s="3561" t="s">
        <v>864</v>
      </c>
      <c r="Q14" s="3561"/>
      <c r="R14" s="3561"/>
      <c r="S14" s="3561"/>
      <c r="T14" s="3561"/>
      <c r="U14" s="3561"/>
      <c r="V14" s="3561" t="s">
        <v>864</v>
      </c>
      <c r="W14" s="3561" t="s">
        <v>864</v>
      </c>
      <c r="X14" s="3592" t="s">
        <v>864</v>
      </c>
      <c r="Y14" s="3594"/>
      <c r="Z14" s="3596"/>
      <c r="AA14" s="3588"/>
      <c r="AB14" s="3590" t="s">
        <v>864</v>
      </c>
      <c r="AC14" s="3561" t="s">
        <v>864</v>
      </c>
      <c r="AD14" s="3563"/>
      <c r="AE14" s="1312"/>
      <c r="AF14" s="1328" t="s">
        <v>850</v>
      </c>
      <c r="AG14" s="1329">
        <f>+AG13/AG10</f>
        <v>0.36</v>
      </c>
    </row>
    <row r="15" spans="1:35" ht="14.25" thickBot="1">
      <c r="B15" s="3511"/>
      <c r="C15" s="3513"/>
      <c r="D15" s="3562"/>
      <c r="E15" s="3562"/>
      <c r="F15" s="3562"/>
      <c r="G15" s="3562"/>
      <c r="H15" s="3562"/>
      <c r="I15" s="3562"/>
      <c r="J15" s="3562"/>
      <c r="K15" s="3562"/>
      <c r="L15" s="3562"/>
      <c r="M15" s="3562"/>
      <c r="N15" s="3562"/>
      <c r="O15" s="3562"/>
      <c r="P15" s="3562"/>
      <c r="Q15" s="3562"/>
      <c r="R15" s="3562"/>
      <c r="S15" s="3562"/>
      <c r="T15" s="3562"/>
      <c r="U15" s="3562"/>
      <c r="V15" s="3562"/>
      <c r="W15" s="3562"/>
      <c r="X15" s="3593"/>
      <c r="Y15" s="3595"/>
      <c r="Z15" s="3597"/>
      <c r="AA15" s="3589"/>
      <c r="AB15" s="3591"/>
      <c r="AC15" s="3562"/>
      <c r="AD15" s="3564"/>
      <c r="AE15" s="1312"/>
      <c r="AF15" s="1313"/>
      <c r="AG15" s="1330"/>
    </row>
    <row r="16" spans="1:35">
      <c r="C16" s="1331"/>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row>
    <row r="17" spans="2:33">
      <c r="B17" s="1332" t="s">
        <v>2046</v>
      </c>
      <c r="C17" s="1333">
        <f>+AD8+1</f>
        <v>45868</v>
      </c>
      <c r="D17" s="1334">
        <f>+C17+1</f>
        <v>45869</v>
      </c>
      <c r="E17" s="1334">
        <f t="shared" ref="E17:AD17" si="2">+D17+1</f>
        <v>45870</v>
      </c>
      <c r="F17" s="1334">
        <f t="shared" si="2"/>
        <v>45871</v>
      </c>
      <c r="G17" s="1334">
        <f t="shared" si="2"/>
        <v>45872</v>
      </c>
      <c r="H17" s="1334">
        <f t="shared" si="2"/>
        <v>45873</v>
      </c>
      <c r="I17" s="1334">
        <f t="shared" si="2"/>
        <v>45874</v>
      </c>
      <c r="J17" s="1334">
        <f t="shared" si="2"/>
        <v>45875</v>
      </c>
      <c r="K17" s="1334">
        <f t="shared" si="2"/>
        <v>45876</v>
      </c>
      <c r="L17" s="1334">
        <f t="shared" si="2"/>
        <v>45877</v>
      </c>
      <c r="M17" s="1334">
        <f t="shared" si="2"/>
        <v>45878</v>
      </c>
      <c r="N17" s="1334">
        <f t="shared" si="2"/>
        <v>45879</v>
      </c>
      <c r="O17" s="1334">
        <f t="shared" si="2"/>
        <v>45880</v>
      </c>
      <c r="P17" s="1334">
        <f t="shared" si="2"/>
        <v>45881</v>
      </c>
      <c r="Q17" s="1334">
        <f t="shared" si="2"/>
        <v>45882</v>
      </c>
      <c r="R17" s="1334">
        <f t="shared" si="2"/>
        <v>45883</v>
      </c>
      <c r="S17" s="1334">
        <f t="shared" si="2"/>
        <v>45884</v>
      </c>
      <c r="T17" s="1334">
        <f t="shared" si="2"/>
        <v>45885</v>
      </c>
      <c r="U17" s="1334">
        <f t="shared" si="2"/>
        <v>45886</v>
      </c>
      <c r="V17" s="1334">
        <f t="shared" si="2"/>
        <v>45887</v>
      </c>
      <c r="W17" s="1334">
        <f>+V17+1</f>
        <v>45888</v>
      </c>
      <c r="X17" s="1334">
        <f t="shared" si="2"/>
        <v>45889</v>
      </c>
      <c r="Y17" s="1334">
        <f t="shared" si="2"/>
        <v>45890</v>
      </c>
      <c r="Z17" s="1334">
        <f t="shared" si="2"/>
        <v>45891</v>
      </c>
      <c r="AA17" s="1334">
        <f>+Z17+1</f>
        <v>45892</v>
      </c>
      <c r="AB17" s="1334">
        <f t="shared" si="2"/>
        <v>45893</v>
      </c>
      <c r="AC17" s="1334">
        <f>+AB17+1</f>
        <v>45894</v>
      </c>
      <c r="AD17" s="1335">
        <f t="shared" si="2"/>
        <v>45895</v>
      </c>
      <c r="AE17" s="1318"/>
      <c r="AF17" s="3521">
        <f>+AF8+1</f>
        <v>2</v>
      </c>
      <c r="AG17" s="3522"/>
    </row>
    <row r="18" spans="2:33">
      <c r="B18" s="1336" t="s">
        <v>846</v>
      </c>
      <c r="C18" s="1337" t="str">
        <f>TEXT(WEEKDAY(+C17),"aaa")</f>
        <v>水</v>
      </c>
      <c r="D18" s="1338" t="str">
        <f t="shared" ref="D18:AD18" si="3">TEXT(WEEKDAY(+D17),"aaa")</f>
        <v>木</v>
      </c>
      <c r="E18" s="1338" t="str">
        <f t="shared" si="3"/>
        <v>金</v>
      </c>
      <c r="F18" s="1338" t="str">
        <f t="shared" si="3"/>
        <v>土</v>
      </c>
      <c r="G18" s="1338" t="str">
        <f t="shared" si="3"/>
        <v>日</v>
      </c>
      <c r="H18" s="1338" t="str">
        <f t="shared" si="3"/>
        <v>月</v>
      </c>
      <c r="I18" s="1338" t="str">
        <f t="shared" si="3"/>
        <v>火</v>
      </c>
      <c r="J18" s="1338" t="str">
        <f t="shared" si="3"/>
        <v>水</v>
      </c>
      <c r="K18" s="1338" t="str">
        <f t="shared" si="3"/>
        <v>木</v>
      </c>
      <c r="L18" s="1338" t="str">
        <f t="shared" si="3"/>
        <v>金</v>
      </c>
      <c r="M18" s="1338" t="str">
        <f t="shared" si="3"/>
        <v>土</v>
      </c>
      <c r="N18" s="1338" t="str">
        <f t="shared" si="3"/>
        <v>日</v>
      </c>
      <c r="O18" s="1338" t="str">
        <f t="shared" si="3"/>
        <v>月</v>
      </c>
      <c r="P18" s="1338" t="str">
        <f t="shared" si="3"/>
        <v>火</v>
      </c>
      <c r="Q18" s="1338" t="str">
        <f t="shared" si="3"/>
        <v>水</v>
      </c>
      <c r="R18" s="1338" t="str">
        <f t="shared" si="3"/>
        <v>木</v>
      </c>
      <c r="S18" s="1338" t="str">
        <f t="shared" si="3"/>
        <v>金</v>
      </c>
      <c r="T18" s="1338" t="str">
        <f t="shared" si="3"/>
        <v>土</v>
      </c>
      <c r="U18" s="1338" t="str">
        <f t="shared" si="3"/>
        <v>日</v>
      </c>
      <c r="V18" s="1338" t="str">
        <f t="shared" si="3"/>
        <v>月</v>
      </c>
      <c r="W18" s="1338" t="str">
        <f t="shared" si="3"/>
        <v>火</v>
      </c>
      <c r="X18" s="1338" t="str">
        <f t="shared" si="3"/>
        <v>水</v>
      </c>
      <c r="Y18" s="1338" t="str">
        <f t="shared" si="3"/>
        <v>木</v>
      </c>
      <c r="Z18" s="1338" t="str">
        <f t="shared" si="3"/>
        <v>金</v>
      </c>
      <c r="AA18" s="1338" t="str">
        <f t="shared" si="3"/>
        <v>土</v>
      </c>
      <c r="AB18" s="1338" t="str">
        <f t="shared" si="3"/>
        <v>日</v>
      </c>
      <c r="AC18" s="1338" t="str">
        <f t="shared" si="3"/>
        <v>月</v>
      </c>
      <c r="AD18" s="1339" t="str">
        <f t="shared" si="3"/>
        <v>火</v>
      </c>
      <c r="AE18" s="1312"/>
      <c r="AF18" s="1323" t="s">
        <v>2047</v>
      </c>
      <c r="AG18" s="1304">
        <f>+COUNTA(C19:AD20)</f>
        <v>0</v>
      </c>
    </row>
    <row r="19" spans="2:33" ht="13.5" customHeight="1">
      <c r="B19" s="3523" t="s">
        <v>2048</v>
      </c>
      <c r="C19" s="3576"/>
      <c r="D19" s="3571"/>
      <c r="E19" s="3571"/>
      <c r="F19" s="3571"/>
      <c r="G19" s="3571"/>
      <c r="H19" s="3571"/>
      <c r="I19" s="3571"/>
      <c r="J19" s="3571"/>
      <c r="K19" s="3571"/>
      <c r="L19" s="3571"/>
      <c r="M19" s="3571"/>
      <c r="N19" s="3571"/>
      <c r="O19" s="3571"/>
      <c r="P19" s="3571"/>
      <c r="Q19" s="3571"/>
      <c r="R19" s="3571"/>
      <c r="S19" s="3571"/>
      <c r="T19" s="3571"/>
      <c r="U19" s="3571"/>
      <c r="V19" s="3571"/>
      <c r="W19" s="3571"/>
      <c r="X19" s="3571"/>
      <c r="Y19" s="3571"/>
      <c r="Z19" s="3571"/>
      <c r="AA19" s="3571"/>
      <c r="AB19" s="3571"/>
      <c r="AC19" s="3571"/>
      <c r="AD19" s="3572"/>
      <c r="AE19" s="1312"/>
      <c r="AF19" s="1324" t="s">
        <v>847</v>
      </c>
      <c r="AG19" s="1325">
        <f>COUNTA(C17:AD17)-AG18</f>
        <v>28</v>
      </c>
    </row>
    <row r="20" spans="2:33" ht="13.5" customHeight="1">
      <c r="B20" s="3524"/>
      <c r="C20" s="3576"/>
      <c r="D20" s="3571"/>
      <c r="E20" s="3571"/>
      <c r="F20" s="3571"/>
      <c r="G20" s="3571"/>
      <c r="H20" s="3571"/>
      <c r="I20" s="3571"/>
      <c r="J20" s="3571"/>
      <c r="K20" s="3571"/>
      <c r="L20" s="3571"/>
      <c r="M20" s="3571"/>
      <c r="N20" s="3571"/>
      <c r="O20" s="3571"/>
      <c r="P20" s="3571"/>
      <c r="Q20" s="3571"/>
      <c r="R20" s="3571"/>
      <c r="S20" s="3571"/>
      <c r="T20" s="3571"/>
      <c r="U20" s="3571"/>
      <c r="V20" s="3571"/>
      <c r="W20" s="3571"/>
      <c r="X20" s="3571"/>
      <c r="Y20" s="3571"/>
      <c r="Z20" s="3571"/>
      <c r="AA20" s="3571"/>
      <c r="AB20" s="3571"/>
      <c r="AC20" s="3571"/>
      <c r="AD20" s="3572"/>
      <c r="AE20" s="1312"/>
      <c r="AF20" s="1324" t="s">
        <v>848</v>
      </c>
      <c r="AG20" s="1326">
        <f>+COUNTA(C21:AD22)</f>
        <v>8</v>
      </c>
    </row>
    <row r="21" spans="2:33" ht="13.5" customHeight="1">
      <c r="B21" s="3528" t="s">
        <v>841</v>
      </c>
      <c r="C21" s="3575"/>
      <c r="D21" s="3571"/>
      <c r="E21" s="3571"/>
      <c r="F21" s="3571"/>
      <c r="G21" s="3571"/>
      <c r="H21" s="3571" t="s">
        <v>864</v>
      </c>
      <c r="I21" s="3571" t="s">
        <v>864</v>
      </c>
      <c r="J21" s="3571"/>
      <c r="K21" s="3571"/>
      <c r="L21" s="3571"/>
      <c r="M21" s="3571"/>
      <c r="N21" s="3571"/>
      <c r="O21" s="3571" t="s">
        <v>864</v>
      </c>
      <c r="P21" s="3571" t="s">
        <v>864</v>
      </c>
      <c r="Q21" s="3571"/>
      <c r="R21" s="3571"/>
      <c r="S21" s="3571"/>
      <c r="T21" s="3571"/>
      <c r="U21" s="3571"/>
      <c r="V21" s="3571" t="s">
        <v>864</v>
      </c>
      <c r="W21" s="3571" t="s">
        <v>864</v>
      </c>
      <c r="X21" s="3571"/>
      <c r="Y21" s="3571"/>
      <c r="Z21" s="3571"/>
      <c r="AA21" s="3571"/>
      <c r="AB21" s="3571"/>
      <c r="AC21" s="3571" t="s">
        <v>864</v>
      </c>
      <c r="AD21" s="3572" t="s">
        <v>864</v>
      </c>
      <c r="AE21" s="1312"/>
      <c r="AF21" s="1324" t="s">
        <v>849</v>
      </c>
      <c r="AG21" s="1327">
        <f>+AG20/AG19</f>
        <v>0.2857142857142857</v>
      </c>
    </row>
    <row r="22" spans="2:33">
      <c r="B22" s="3529"/>
      <c r="C22" s="3575"/>
      <c r="D22" s="3571"/>
      <c r="E22" s="3571"/>
      <c r="F22" s="3571"/>
      <c r="G22" s="3571"/>
      <c r="H22" s="3571"/>
      <c r="I22" s="3571"/>
      <c r="J22" s="3571"/>
      <c r="K22" s="3571"/>
      <c r="L22" s="3571"/>
      <c r="M22" s="3571"/>
      <c r="N22" s="3571"/>
      <c r="O22" s="3571"/>
      <c r="P22" s="3571"/>
      <c r="Q22" s="3571"/>
      <c r="R22" s="3571"/>
      <c r="S22" s="3571"/>
      <c r="T22" s="3571"/>
      <c r="U22" s="3571"/>
      <c r="V22" s="3571"/>
      <c r="W22" s="3571"/>
      <c r="X22" s="3571"/>
      <c r="Y22" s="3571"/>
      <c r="Z22" s="3571"/>
      <c r="AA22" s="3571"/>
      <c r="AB22" s="3571"/>
      <c r="AC22" s="3571"/>
      <c r="AD22" s="3572"/>
      <c r="AE22" s="1312"/>
      <c r="AF22" s="1324" t="s">
        <v>838</v>
      </c>
      <c r="AG22" s="1326">
        <f>+COUNTA(C23:AD24)</f>
        <v>8</v>
      </c>
    </row>
    <row r="23" spans="2:33">
      <c r="B23" s="3526" t="s">
        <v>843</v>
      </c>
      <c r="C23" s="3573"/>
      <c r="D23" s="3567"/>
      <c r="E23" s="3567"/>
      <c r="F23" s="3567"/>
      <c r="G23" s="3567"/>
      <c r="H23" s="3567" t="s">
        <v>864</v>
      </c>
      <c r="I23" s="3567" t="s">
        <v>864</v>
      </c>
      <c r="J23" s="3567"/>
      <c r="K23" s="3567"/>
      <c r="L23" s="3567"/>
      <c r="M23" s="3567"/>
      <c r="N23" s="3567"/>
      <c r="O23" s="3567" t="s">
        <v>864</v>
      </c>
      <c r="P23" s="3567" t="s">
        <v>864</v>
      </c>
      <c r="Q23" s="3567"/>
      <c r="R23" s="3567"/>
      <c r="S23" s="3567"/>
      <c r="T23" s="3567"/>
      <c r="U23" s="3567"/>
      <c r="V23" s="3567" t="s">
        <v>864</v>
      </c>
      <c r="W23" s="3567" t="s">
        <v>864</v>
      </c>
      <c r="X23" s="3567"/>
      <c r="Y23" s="3567"/>
      <c r="Z23" s="3567"/>
      <c r="AA23" s="3567"/>
      <c r="AB23" s="3567"/>
      <c r="AC23" s="3567" t="s">
        <v>864</v>
      </c>
      <c r="AD23" s="3569" t="s">
        <v>864</v>
      </c>
      <c r="AE23" s="1312"/>
      <c r="AF23" s="1328" t="s">
        <v>850</v>
      </c>
      <c r="AG23" s="1329">
        <f>+AG22/AG19</f>
        <v>0.2857142857142857</v>
      </c>
    </row>
    <row r="24" spans="2:33">
      <c r="B24" s="3527"/>
      <c r="C24" s="3574"/>
      <c r="D24" s="3568"/>
      <c r="E24" s="3568"/>
      <c r="F24" s="3568"/>
      <c r="G24" s="3568"/>
      <c r="H24" s="3568"/>
      <c r="I24" s="3568"/>
      <c r="J24" s="3568"/>
      <c r="K24" s="3568"/>
      <c r="L24" s="3568"/>
      <c r="M24" s="3568"/>
      <c r="N24" s="3568"/>
      <c r="O24" s="3568"/>
      <c r="P24" s="3568"/>
      <c r="Q24" s="3568"/>
      <c r="R24" s="3568"/>
      <c r="S24" s="3568"/>
      <c r="T24" s="3568"/>
      <c r="U24" s="3568"/>
      <c r="V24" s="3568"/>
      <c r="W24" s="3568"/>
      <c r="X24" s="3568"/>
      <c r="Y24" s="3568"/>
      <c r="Z24" s="3568"/>
      <c r="AA24" s="3568"/>
      <c r="AB24" s="3568"/>
      <c r="AC24" s="3568"/>
      <c r="AD24" s="3570"/>
      <c r="AE24" s="1312"/>
      <c r="AF24" s="1313"/>
      <c r="AG24" s="1330"/>
    </row>
    <row r="25" spans="2:33">
      <c r="C25" s="1331"/>
      <c r="D25" s="1331"/>
      <c r="E25" s="1331"/>
      <c r="F25" s="1331"/>
      <c r="G25" s="1331"/>
      <c r="H25" s="1331"/>
      <c r="I25" s="1331"/>
      <c r="J25" s="1331"/>
      <c r="K25" s="1331"/>
      <c r="L25" s="1331"/>
      <c r="M25" s="1331"/>
      <c r="N25" s="1331"/>
      <c r="O25" s="1331"/>
      <c r="P25" s="1331"/>
      <c r="Q25" s="1331"/>
      <c r="R25" s="1331"/>
      <c r="S25" s="1331"/>
      <c r="T25" s="1331"/>
      <c r="U25" s="1331"/>
      <c r="V25" s="1331"/>
      <c r="W25" s="1331"/>
      <c r="X25" s="1331"/>
      <c r="Y25" s="1331"/>
      <c r="Z25" s="1331"/>
      <c r="AA25" s="1331"/>
      <c r="AB25" s="1331"/>
      <c r="AC25" s="1331"/>
      <c r="AD25" s="1331"/>
    </row>
    <row r="26" spans="2:33">
      <c r="B26" s="1314" t="s">
        <v>2046</v>
      </c>
      <c r="C26" s="1315">
        <f>+AD17+1</f>
        <v>45896</v>
      </c>
      <c r="D26" s="1316">
        <f>+C26+1</f>
        <v>45897</v>
      </c>
      <c r="E26" s="1316">
        <f t="shared" ref="E26:AD26" si="4">+D26+1</f>
        <v>45898</v>
      </c>
      <c r="F26" s="1316">
        <f t="shared" si="4"/>
        <v>45899</v>
      </c>
      <c r="G26" s="1316">
        <f t="shared" si="4"/>
        <v>45900</v>
      </c>
      <c r="H26" s="1316">
        <f t="shared" si="4"/>
        <v>45901</v>
      </c>
      <c r="I26" s="1316">
        <f t="shared" si="4"/>
        <v>45902</v>
      </c>
      <c r="J26" s="1316">
        <f t="shared" si="4"/>
        <v>45903</v>
      </c>
      <c r="K26" s="1316">
        <f t="shared" si="4"/>
        <v>45904</v>
      </c>
      <c r="L26" s="1316">
        <f t="shared" si="4"/>
        <v>45905</v>
      </c>
      <c r="M26" s="1316">
        <f t="shared" si="4"/>
        <v>45906</v>
      </c>
      <c r="N26" s="1316">
        <f t="shared" si="4"/>
        <v>45907</v>
      </c>
      <c r="O26" s="1316">
        <f t="shared" si="4"/>
        <v>45908</v>
      </c>
      <c r="P26" s="1316">
        <f t="shared" si="4"/>
        <v>45909</v>
      </c>
      <c r="Q26" s="1316">
        <f t="shared" si="4"/>
        <v>45910</v>
      </c>
      <c r="R26" s="1316">
        <f t="shared" si="4"/>
        <v>45911</v>
      </c>
      <c r="S26" s="1316">
        <f t="shared" si="4"/>
        <v>45912</v>
      </c>
      <c r="T26" s="1316">
        <f t="shared" si="4"/>
        <v>45913</v>
      </c>
      <c r="U26" s="1316">
        <f t="shared" si="4"/>
        <v>45914</v>
      </c>
      <c r="V26" s="1316">
        <f t="shared" si="4"/>
        <v>45915</v>
      </c>
      <c r="W26" s="1316">
        <f>+V26+1</f>
        <v>45916</v>
      </c>
      <c r="X26" s="1316">
        <f t="shared" si="4"/>
        <v>45917</v>
      </c>
      <c r="Y26" s="1316">
        <f t="shared" si="4"/>
        <v>45918</v>
      </c>
      <c r="Z26" s="1316">
        <f t="shared" si="4"/>
        <v>45919</v>
      </c>
      <c r="AA26" s="1316">
        <f>+Z26+1</f>
        <v>45920</v>
      </c>
      <c r="AB26" s="1316">
        <f t="shared" si="4"/>
        <v>45921</v>
      </c>
      <c r="AC26" s="1316">
        <f>+AB26+1</f>
        <v>45922</v>
      </c>
      <c r="AD26" s="1317">
        <f t="shared" si="4"/>
        <v>45923</v>
      </c>
      <c r="AE26" s="1318"/>
      <c r="AF26" s="3521">
        <f>+AF17+1</f>
        <v>3</v>
      </c>
      <c r="AG26" s="3522"/>
    </row>
    <row r="27" spans="2:33">
      <c r="B27" s="1319" t="s">
        <v>846</v>
      </c>
      <c r="C27" s="1320" t="str">
        <f>TEXT(WEEKDAY(+C26),"aaa")</f>
        <v>水</v>
      </c>
      <c r="D27" s="1321" t="str">
        <f t="shared" ref="D27:AD27" si="5">TEXT(WEEKDAY(+D26),"aaa")</f>
        <v>木</v>
      </c>
      <c r="E27" s="1321" t="str">
        <f t="shared" si="5"/>
        <v>金</v>
      </c>
      <c r="F27" s="1321" t="str">
        <f t="shared" si="5"/>
        <v>土</v>
      </c>
      <c r="G27" s="1321" t="str">
        <f t="shared" si="5"/>
        <v>日</v>
      </c>
      <c r="H27" s="1321" t="str">
        <f t="shared" si="5"/>
        <v>月</v>
      </c>
      <c r="I27" s="1321" t="str">
        <f t="shared" si="5"/>
        <v>火</v>
      </c>
      <c r="J27" s="1321" t="str">
        <f t="shared" si="5"/>
        <v>水</v>
      </c>
      <c r="K27" s="1321" t="str">
        <f t="shared" si="5"/>
        <v>木</v>
      </c>
      <c r="L27" s="1321" t="str">
        <f t="shared" si="5"/>
        <v>金</v>
      </c>
      <c r="M27" s="1321" t="str">
        <f t="shared" si="5"/>
        <v>土</v>
      </c>
      <c r="N27" s="1321" t="str">
        <f t="shared" si="5"/>
        <v>日</v>
      </c>
      <c r="O27" s="1321" t="str">
        <f t="shared" si="5"/>
        <v>月</v>
      </c>
      <c r="P27" s="1321" t="str">
        <f t="shared" si="5"/>
        <v>火</v>
      </c>
      <c r="Q27" s="1321" t="str">
        <f t="shared" si="5"/>
        <v>水</v>
      </c>
      <c r="R27" s="1321" t="str">
        <f t="shared" si="5"/>
        <v>木</v>
      </c>
      <c r="S27" s="1321" t="str">
        <f t="shared" si="5"/>
        <v>金</v>
      </c>
      <c r="T27" s="1321" t="str">
        <f t="shared" si="5"/>
        <v>土</v>
      </c>
      <c r="U27" s="1321" t="str">
        <f t="shared" si="5"/>
        <v>日</v>
      </c>
      <c r="V27" s="1321" t="str">
        <f t="shared" si="5"/>
        <v>月</v>
      </c>
      <c r="W27" s="1321" t="str">
        <f t="shared" si="5"/>
        <v>火</v>
      </c>
      <c r="X27" s="1321" t="str">
        <f t="shared" si="5"/>
        <v>水</v>
      </c>
      <c r="Y27" s="1321" t="str">
        <f t="shared" si="5"/>
        <v>木</v>
      </c>
      <c r="Z27" s="1321" t="str">
        <f t="shared" si="5"/>
        <v>金</v>
      </c>
      <c r="AA27" s="1321" t="str">
        <f t="shared" si="5"/>
        <v>土</v>
      </c>
      <c r="AB27" s="1321" t="str">
        <f t="shared" si="5"/>
        <v>日</v>
      </c>
      <c r="AC27" s="1321" t="str">
        <f t="shared" si="5"/>
        <v>月</v>
      </c>
      <c r="AD27" s="1322" t="str">
        <f t="shared" si="5"/>
        <v>火</v>
      </c>
      <c r="AE27" s="1312"/>
      <c r="AF27" s="1323" t="s">
        <v>2047</v>
      </c>
      <c r="AG27" s="1304">
        <f>+COUNTA(C28:AD29)</f>
        <v>0</v>
      </c>
    </row>
    <row r="28" spans="2:33" ht="13.5" customHeight="1">
      <c r="B28" s="3523" t="s">
        <v>2048</v>
      </c>
      <c r="C28" s="3566"/>
      <c r="D28" s="3560"/>
      <c r="E28" s="3560"/>
      <c r="F28" s="3560"/>
      <c r="G28" s="3560"/>
      <c r="H28" s="3560"/>
      <c r="I28" s="3560"/>
      <c r="J28" s="3560"/>
      <c r="K28" s="3560"/>
      <c r="L28" s="3560"/>
      <c r="M28" s="3560"/>
      <c r="N28" s="3560"/>
      <c r="O28" s="3560"/>
      <c r="P28" s="3560"/>
      <c r="Q28" s="3560"/>
      <c r="R28" s="3560"/>
      <c r="S28" s="3560"/>
      <c r="T28" s="3560"/>
      <c r="U28" s="3560"/>
      <c r="V28" s="3560"/>
      <c r="W28" s="3560"/>
      <c r="X28" s="3560"/>
      <c r="Y28" s="3560"/>
      <c r="Z28" s="3560"/>
      <c r="AA28" s="3560"/>
      <c r="AB28" s="3560"/>
      <c r="AC28" s="3560"/>
      <c r="AD28" s="3565"/>
      <c r="AE28" s="1312"/>
      <c r="AF28" s="1324" t="s">
        <v>847</v>
      </c>
      <c r="AG28" s="1325">
        <f>COUNTA(C26:AD26)-AG27</f>
        <v>28</v>
      </c>
    </row>
    <row r="29" spans="2:33" ht="13.5" customHeight="1">
      <c r="B29" s="3524"/>
      <c r="C29" s="3566"/>
      <c r="D29" s="3560"/>
      <c r="E29" s="3560"/>
      <c r="F29" s="3560"/>
      <c r="G29" s="3560"/>
      <c r="H29" s="3560"/>
      <c r="I29" s="3560"/>
      <c r="J29" s="3560"/>
      <c r="K29" s="3560"/>
      <c r="L29" s="3560"/>
      <c r="M29" s="3560"/>
      <c r="N29" s="3560"/>
      <c r="O29" s="3560"/>
      <c r="P29" s="3560"/>
      <c r="Q29" s="3560"/>
      <c r="R29" s="3560"/>
      <c r="S29" s="3560"/>
      <c r="T29" s="3560"/>
      <c r="U29" s="3560"/>
      <c r="V29" s="3560"/>
      <c r="W29" s="3560"/>
      <c r="X29" s="3560"/>
      <c r="Y29" s="3560"/>
      <c r="Z29" s="3560"/>
      <c r="AA29" s="3560"/>
      <c r="AB29" s="3560"/>
      <c r="AC29" s="3560"/>
      <c r="AD29" s="3565"/>
      <c r="AE29" s="1312"/>
      <c r="AF29" s="1324" t="s">
        <v>848</v>
      </c>
      <c r="AG29" s="1326">
        <f>+COUNTA(C30:AD31)</f>
        <v>8</v>
      </c>
    </row>
    <row r="30" spans="2:33" ht="13.5" customHeight="1">
      <c r="B30" s="3514" t="s">
        <v>841</v>
      </c>
      <c r="C30" s="3516"/>
      <c r="D30" s="3560"/>
      <c r="E30" s="3560"/>
      <c r="F30" s="3560"/>
      <c r="G30" s="3560"/>
      <c r="H30" s="3560" t="s">
        <v>864</v>
      </c>
      <c r="I30" s="3560" t="s">
        <v>864</v>
      </c>
      <c r="J30" s="3560"/>
      <c r="K30" s="3560"/>
      <c r="L30" s="3560"/>
      <c r="M30" s="3560"/>
      <c r="N30" s="3560"/>
      <c r="O30" s="3560" t="s">
        <v>864</v>
      </c>
      <c r="P30" s="3560" t="s">
        <v>864</v>
      </c>
      <c r="Q30" s="3560"/>
      <c r="R30" s="3560"/>
      <c r="S30" s="3560"/>
      <c r="T30" s="3560"/>
      <c r="U30" s="3560"/>
      <c r="V30" s="3560" t="s">
        <v>864</v>
      </c>
      <c r="W30" s="3560" t="s">
        <v>864</v>
      </c>
      <c r="X30" s="3560"/>
      <c r="Y30" s="3560"/>
      <c r="Z30" s="3560"/>
      <c r="AA30" s="3560"/>
      <c r="AB30" s="3560"/>
      <c r="AC30" s="3560" t="s">
        <v>864</v>
      </c>
      <c r="AD30" s="3565" t="s">
        <v>864</v>
      </c>
      <c r="AE30" s="1312"/>
      <c r="AF30" s="1324" t="s">
        <v>849</v>
      </c>
      <c r="AG30" s="1327">
        <f>+AG29/AG28</f>
        <v>0.2857142857142857</v>
      </c>
    </row>
    <row r="31" spans="2:33">
      <c r="B31" s="3515"/>
      <c r="C31" s="3516"/>
      <c r="D31" s="3560"/>
      <c r="E31" s="3560"/>
      <c r="F31" s="3560"/>
      <c r="G31" s="3560"/>
      <c r="H31" s="3560"/>
      <c r="I31" s="3560"/>
      <c r="J31" s="3560"/>
      <c r="K31" s="3560"/>
      <c r="L31" s="3560"/>
      <c r="M31" s="3560"/>
      <c r="N31" s="3560"/>
      <c r="O31" s="3560"/>
      <c r="P31" s="3560"/>
      <c r="Q31" s="3560"/>
      <c r="R31" s="3560"/>
      <c r="S31" s="3560"/>
      <c r="T31" s="3560"/>
      <c r="U31" s="3560"/>
      <c r="V31" s="3560"/>
      <c r="W31" s="3560"/>
      <c r="X31" s="3560"/>
      <c r="Y31" s="3560"/>
      <c r="Z31" s="3560"/>
      <c r="AA31" s="3560"/>
      <c r="AB31" s="3560"/>
      <c r="AC31" s="3560"/>
      <c r="AD31" s="3565"/>
      <c r="AE31" s="1312"/>
      <c r="AF31" s="1324" t="s">
        <v>838</v>
      </c>
      <c r="AG31" s="1326">
        <f>+COUNTA(C32:AD33)</f>
        <v>7</v>
      </c>
    </row>
    <row r="32" spans="2:33">
      <c r="B32" s="3510" t="s">
        <v>843</v>
      </c>
      <c r="C32" s="3512"/>
      <c r="D32" s="3561"/>
      <c r="E32" s="3561"/>
      <c r="F32" s="3561"/>
      <c r="G32" s="3561"/>
      <c r="H32" s="3561"/>
      <c r="I32" s="3561" t="s">
        <v>864</v>
      </c>
      <c r="J32" s="3561"/>
      <c r="K32" s="3561"/>
      <c r="L32" s="3561"/>
      <c r="M32" s="3561"/>
      <c r="N32" s="3561"/>
      <c r="O32" s="3561"/>
      <c r="P32" s="3561" t="s">
        <v>864</v>
      </c>
      <c r="Q32" s="3561" t="s">
        <v>887</v>
      </c>
      <c r="R32" s="3561"/>
      <c r="S32" s="3561"/>
      <c r="T32" s="3561"/>
      <c r="U32" s="3561"/>
      <c r="V32" s="3561" t="s">
        <v>864</v>
      </c>
      <c r="W32" s="3561" t="s">
        <v>864</v>
      </c>
      <c r="X32" s="3561"/>
      <c r="Y32" s="3561"/>
      <c r="Z32" s="3561"/>
      <c r="AA32" s="3561"/>
      <c r="AB32" s="3561"/>
      <c r="AC32" s="3561" t="s">
        <v>864</v>
      </c>
      <c r="AD32" s="3563" t="s">
        <v>864</v>
      </c>
      <c r="AE32" s="1312"/>
      <c r="AF32" s="1328" t="s">
        <v>850</v>
      </c>
      <c r="AG32" s="1329">
        <f>+AG31/AG28</f>
        <v>0.25</v>
      </c>
    </row>
    <row r="33" spans="2:33">
      <c r="B33" s="3511"/>
      <c r="C33" s="3513"/>
      <c r="D33" s="3562"/>
      <c r="E33" s="3562"/>
      <c r="F33" s="3562"/>
      <c r="G33" s="3562"/>
      <c r="H33" s="3562"/>
      <c r="I33" s="3562"/>
      <c r="J33" s="3562"/>
      <c r="K33" s="3562"/>
      <c r="L33" s="3562"/>
      <c r="M33" s="3562"/>
      <c r="N33" s="3562"/>
      <c r="O33" s="3562"/>
      <c r="P33" s="3562"/>
      <c r="Q33" s="3562"/>
      <c r="R33" s="3562"/>
      <c r="S33" s="3562"/>
      <c r="T33" s="3562"/>
      <c r="U33" s="3562"/>
      <c r="V33" s="3562"/>
      <c r="W33" s="3562"/>
      <c r="X33" s="3562"/>
      <c r="Y33" s="3562"/>
      <c r="Z33" s="3562"/>
      <c r="AA33" s="3562"/>
      <c r="AB33" s="3562"/>
      <c r="AC33" s="3562"/>
      <c r="AD33" s="3564"/>
      <c r="AE33" s="1312"/>
      <c r="AF33" s="1313"/>
      <c r="AG33" s="1330"/>
    </row>
    <row r="34" spans="2:33">
      <c r="C34" s="1331"/>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1"/>
      <c r="AA34" s="1331"/>
      <c r="AB34" s="1331"/>
      <c r="AC34" s="1331"/>
      <c r="AD34" s="1331"/>
    </row>
    <row r="35" spans="2:33">
      <c r="B35" s="1332" t="s">
        <v>2046</v>
      </c>
      <c r="C35" s="1333">
        <f>+AD26+1</f>
        <v>45924</v>
      </c>
      <c r="D35" s="1334">
        <f>+C35+1</f>
        <v>45925</v>
      </c>
      <c r="E35" s="1334">
        <f t="shared" ref="E35:AD35" si="6">+D35+1</f>
        <v>45926</v>
      </c>
      <c r="F35" s="1334">
        <f t="shared" si="6"/>
        <v>45927</v>
      </c>
      <c r="G35" s="1334">
        <f t="shared" si="6"/>
        <v>45928</v>
      </c>
      <c r="H35" s="1334">
        <f t="shared" si="6"/>
        <v>45929</v>
      </c>
      <c r="I35" s="1334">
        <f t="shared" si="6"/>
        <v>45930</v>
      </c>
      <c r="J35" s="1334">
        <f t="shared" si="6"/>
        <v>45931</v>
      </c>
      <c r="K35" s="1334">
        <f t="shared" si="6"/>
        <v>45932</v>
      </c>
      <c r="L35" s="1334">
        <f t="shared" si="6"/>
        <v>45933</v>
      </c>
      <c r="M35" s="1334">
        <f t="shared" si="6"/>
        <v>45934</v>
      </c>
      <c r="N35" s="1334">
        <f t="shared" si="6"/>
        <v>45935</v>
      </c>
      <c r="O35" s="1334">
        <f t="shared" si="6"/>
        <v>45936</v>
      </c>
      <c r="P35" s="1334">
        <f t="shared" si="6"/>
        <v>45937</v>
      </c>
      <c r="Q35" s="1334">
        <f t="shared" si="6"/>
        <v>45938</v>
      </c>
      <c r="R35" s="1334">
        <f t="shared" si="6"/>
        <v>45939</v>
      </c>
      <c r="S35" s="1334">
        <f t="shared" si="6"/>
        <v>45940</v>
      </c>
      <c r="T35" s="1334">
        <f t="shared" si="6"/>
        <v>45941</v>
      </c>
      <c r="U35" s="1334">
        <f t="shared" si="6"/>
        <v>45942</v>
      </c>
      <c r="V35" s="1334">
        <f t="shared" si="6"/>
        <v>45943</v>
      </c>
      <c r="W35" s="1334">
        <f>+V35+1</f>
        <v>45944</v>
      </c>
      <c r="X35" s="1334">
        <f t="shared" si="6"/>
        <v>45945</v>
      </c>
      <c r="Y35" s="1334">
        <f t="shared" si="6"/>
        <v>45946</v>
      </c>
      <c r="Z35" s="1334">
        <f t="shared" si="6"/>
        <v>45947</v>
      </c>
      <c r="AA35" s="1334">
        <f>+Z35+1</f>
        <v>45948</v>
      </c>
      <c r="AB35" s="1334">
        <f t="shared" si="6"/>
        <v>45949</v>
      </c>
      <c r="AC35" s="1334">
        <f>+AB35+1</f>
        <v>45950</v>
      </c>
      <c r="AD35" s="1335">
        <f t="shared" si="6"/>
        <v>45951</v>
      </c>
      <c r="AE35" s="1318"/>
      <c r="AF35" s="3521">
        <f>+AF26+1</f>
        <v>4</v>
      </c>
      <c r="AG35" s="3522"/>
    </row>
    <row r="36" spans="2:33">
      <c r="B36" s="1336" t="s">
        <v>846</v>
      </c>
      <c r="C36" s="1337" t="str">
        <f>TEXT(WEEKDAY(+C35),"aaa")</f>
        <v>水</v>
      </c>
      <c r="D36" s="1338" t="str">
        <f t="shared" ref="D36:AD36" si="7">TEXT(WEEKDAY(+D35),"aaa")</f>
        <v>木</v>
      </c>
      <c r="E36" s="1338" t="str">
        <f t="shared" si="7"/>
        <v>金</v>
      </c>
      <c r="F36" s="1338" t="str">
        <f t="shared" si="7"/>
        <v>土</v>
      </c>
      <c r="G36" s="1338" t="str">
        <f t="shared" si="7"/>
        <v>日</v>
      </c>
      <c r="H36" s="1338" t="str">
        <f t="shared" si="7"/>
        <v>月</v>
      </c>
      <c r="I36" s="1338" t="str">
        <f t="shared" si="7"/>
        <v>火</v>
      </c>
      <c r="J36" s="1338" t="str">
        <f t="shared" si="7"/>
        <v>水</v>
      </c>
      <c r="K36" s="1338" t="str">
        <f t="shared" si="7"/>
        <v>木</v>
      </c>
      <c r="L36" s="1338" t="str">
        <f t="shared" si="7"/>
        <v>金</v>
      </c>
      <c r="M36" s="1338" t="str">
        <f t="shared" si="7"/>
        <v>土</v>
      </c>
      <c r="N36" s="1338" t="str">
        <f t="shared" si="7"/>
        <v>日</v>
      </c>
      <c r="O36" s="1338" t="str">
        <f t="shared" si="7"/>
        <v>月</v>
      </c>
      <c r="P36" s="1338" t="str">
        <f t="shared" si="7"/>
        <v>火</v>
      </c>
      <c r="Q36" s="1338" t="str">
        <f t="shared" si="7"/>
        <v>水</v>
      </c>
      <c r="R36" s="1338" t="str">
        <f t="shared" si="7"/>
        <v>木</v>
      </c>
      <c r="S36" s="1338" t="str">
        <f t="shared" si="7"/>
        <v>金</v>
      </c>
      <c r="T36" s="1338" t="str">
        <f t="shared" si="7"/>
        <v>土</v>
      </c>
      <c r="U36" s="1338" t="str">
        <f t="shared" si="7"/>
        <v>日</v>
      </c>
      <c r="V36" s="1338" t="str">
        <f t="shared" si="7"/>
        <v>月</v>
      </c>
      <c r="W36" s="1338" t="str">
        <f t="shared" si="7"/>
        <v>火</v>
      </c>
      <c r="X36" s="1338" t="str">
        <f t="shared" si="7"/>
        <v>水</v>
      </c>
      <c r="Y36" s="1338" t="str">
        <f t="shared" si="7"/>
        <v>木</v>
      </c>
      <c r="Z36" s="1338" t="str">
        <f t="shared" si="7"/>
        <v>金</v>
      </c>
      <c r="AA36" s="1338" t="str">
        <f t="shared" si="7"/>
        <v>土</v>
      </c>
      <c r="AB36" s="1338" t="str">
        <f t="shared" si="7"/>
        <v>日</v>
      </c>
      <c r="AC36" s="1338" t="str">
        <f t="shared" si="7"/>
        <v>月</v>
      </c>
      <c r="AD36" s="1339" t="str">
        <f t="shared" si="7"/>
        <v>火</v>
      </c>
      <c r="AE36" s="1312"/>
      <c r="AF36" s="1323" t="s">
        <v>2047</v>
      </c>
      <c r="AG36" s="1304">
        <f>+COUNTA(C37:AD38)</f>
        <v>0</v>
      </c>
    </row>
    <row r="37" spans="2:33" ht="13.5" customHeight="1">
      <c r="B37" s="3523" t="s">
        <v>2048</v>
      </c>
      <c r="C37" s="3576"/>
      <c r="D37" s="3571"/>
      <c r="E37" s="3571"/>
      <c r="F37" s="3571"/>
      <c r="G37" s="3571"/>
      <c r="H37" s="3571"/>
      <c r="I37" s="3571"/>
      <c r="J37" s="3571"/>
      <c r="K37" s="3571"/>
      <c r="L37" s="3571"/>
      <c r="M37" s="3571"/>
      <c r="N37" s="3571"/>
      <c r="O37" s="3571"/>
      <c r="P37" s="3571"/>
      <c r="Q37" s="3571"/>
      <c r="R37" s="3571"/>
      <c r="S37" s="3571"/>
      <c r="T37" s="3571"/>
      <c r="U37" s="3571"/>
      <c r="V37" s="3571"/>
      <c r="W37" s="3571"/>
      <c r="X37" s="3571"/>
      <c r="Y37" s="3571"/>
      <c r="Z37" s="3571"/>
      <c r="AA37" s="3571"/>
      <c r="AB37" s="3571"/>
      <c r="AC37" s="3571"/>
      <c r="AD37" s="3572"/>
      <c r="AE37" s="1312"/>
      <c r="AF37" s="1324" t="s">
        <v>847</v>
      </c>
      <c r="AG37" s="1325">
        <f>COUNTA(C35:AD35)-AG36</f>
        <v>28</v>
      </c>
    </row>
    <row r="38" spans="2:33" ht="13.5" customHeight="1">
      <c r="B38" s="3524"/>
      <c r="C38" s="3576"/>
      <c r="D38" s="3571"/>
      <c r="E38" s="3571"/>
      <c r="F38" s="3571"/>
      <c r="G38" s="3571"/>
      <c r="H38" s="3571"/>
      <c r="I38" s="3571"/>
      <c r="J38" s="3571"/>
      <c r="K38" s="3571"/>
      <c r="L38" s="3571"/>
      <c r="M38" s="3571"/>
      <c r="N38" s="3571"/>
      <c r="O38" s="3571"/>
      <c r="P38" s="3571"/>
      <c r="Q38" s="3571"/>
      <c r="R38" s="3571"/>
      <c r="S38" s="3571"/>
      <c r="T38" s="3571"/>
      <c r="U38" s="3571"/>
      <c r="V38" s="3571"/>
      <c r="W38" s="3571"/>
      <c r="X38" s="3571"/>
      <c r="Y38" s="3571"/>
      <c r="Z38" s="3571"/>
      <c r="AA38" s="3571"/>
      <c r="AB38" s="3571"/>
      <c r="AC38" s="3571"/>
      <c r="AD38" s="3572"/>
      <c r="AE38" s="1312"/>
      <c r="AF38" s="1324" t="s">
        <v>848</v>
      </c>
      <c r="AG38" s="1326">
        <f>+COUNTA(C39:AD40)</f>
        <v>8</v>
      </c>
    </row>
    <row r="39" spans="2:33" ht="13.5" customHeight="1">
      <c r="B39" s="3528" t="s">
        <v>841</v>
      </c>
      <c r="C39" s="3575"/>
      <c r="D39" s="3571"/>
      <c r="E39" s="3571"/>
      <c r="F39" s="3571"/>
      <c r="G39" s="3571"/>
      <c r="H39" s="3571" t="s">
        <v>864</v>
      </c>
      <c r="I39" s="3571" t="s">
        <v>864</v>
      </c>
      <c r="J39" s="3571"/>
      <c r="K39" s="3571"/>
      <c r="L39" s="3571"/>
      <c r="M39" s="3571"/>
      <c r="N39" s="3571"/>
      <c r="O39" s="3571" t="s">
        <v>864</v>
      </c>
      <c r="P39" s="3571" t="s">
        <v>864</v>
      </c>
      <c r="Q39" s="3571"/>
      <c r="R39" s="3571"/>
      <c r="S39" s="3571"/>
      <c r="T39" s="3571"/>
      <c r="U39" s="3571"/>
      <c r="V39" s="3571" t="s">
        <v>864</v>
      </c>
      <c r="W39" s="3571" t="s">
        <v>864</v>
      </c>
      <c r="X39" s="3571"/>
      <c r="Y39" s="3571"/>
      <c r="Z39" s="3571"/>
      <c r="AA39" s="3571"/>
      <c r="AB39" s="3571"/>
      <c r="AC39" s="3571" t="s">
        <v>864</v>
      </c>
      <c r="AD39" s="3572" t="s">
        <v>864</v>
      </c>
      <c r="AE39" s="1312"/>
      <c r="AF39" s="1324" t="s">
        <v>849</v>
      </c>
      <c r="AG39" s="1327">
        <f>+AG38/AG37</f>
        <v>0.2857142857142857</v>
      </c>
    </row>
    <row r="40" spans="2:33">
      <c r="B40" s="3529"/>
      <c r="C40" s="3575"/>
      <c r="D40" s="3571"/>
      <c r="E40" s="3571"/>
      <c r="F40" s="3571"/>
      <c r="G40" s="3571"/>
      <c r="H40" s="3571"/>
      <c r="I40" s="3571"/>
      <c r="J40" s="3571"/>
      <c r="K40" s="3571"/>
      <c r="L40" s="3571"/>
      <c r="M40" s="3571"/>
      <c r="N40" s="3571"/>
      <c r="O40" s="3571"/>
      <c r="P40" s="3571"/>
      <c r="Q40" s="3571"/>
      <c r="R40" s="3571"/>
      <c r="S40" s="3571"/>
      <c r="T40" s="3571"/>
      <c r="U40" s="3571"/>
      <c r="V40" s="3571"/>
      <c r="W40" s="3571"/>
      <c r="X40" s="3571"/>
      <c r="Y40" s="3571"/>
      <c r="Z40" s="3571"/>
      <c r="AA40" s="3571"/>
      <c r="AB40" s="3571"/>
      <c r="AC40" s="3571"/>
      <c r="AD40" s="3572"/>
      <c r="AE40" s="1312"/>
      <c r="AF40" s="1324" t="s">
        <v>838</v>
      </c>
      <c r="AG40" s="1326">
        <f>+COUNTA(C41:AD42)</f>
        <v>5</v>
      </c>
    </row>
    <row r="41" spans="2:33">
      <c r="B41" s="3526" t="s">
        <v>843</v>
      </c>
      <c r="C41" s="3573"/>
      <c r="D41" s="3567"/>
      <c r="E41" s="3567"/>
      <c r="F41" s="3567"/>
      <c r="G41" s="3567"/>
      <c r="H41" s="3567"/>
      <c r="I41" s="3567" t="s">
        <v>864</v>
      </c>
      <c r="J41" s="3567"/>
      <c r="K41" s="3567"/>
      <c r="L41" s="3567"/>
      <c r="M41" s="3567"/>
      <c r="N41" s="3567"/>
      <c r="O41" s="3567"/>
      <c r="P41" s="3567" t="s">
        <v>864</v>
      </c>
      <c r="Q41" s="3567"/>
      <c r="R41" s="3567"/>
      <c r="S41" s="3567"/>
      <c r="T41" s="3567"/>
      <c r="U41" s="3567"/>
      <c r="V41" s="3567"/>
      <c r="W41" s="3567" t="s">
        <v>864</v>
      </c>
      <c r="X41" s="3567"/>
      <c r="Y41" s="3567"/>
      <c r="Z41" s="3567"/>
      <c r="AA41" s="3567"/>
      <c r="AB41" s="3567"/>
      <c r="AC41" s="3567" t="s">
        <v>864</v>
      </c>
      <c r="AD41" s="3569" t="s">
        <v>864</v>
      </c>
      <c r="AE41" s="1312"/>
      <c r="AF41" s="1328" t="s">
        <v>850</v>
      </c>
      <c r="AG41" s="1329">
        <f>+AG40/AG37</f>
        <v>0.17857142857142858</v>
      </c>
    </row>
    <row r="42" spans="2:33">
      <c r="B42" s="3527"/>
      <c r="C42" s="3574"/>
      <c r="D42" s="3568"/>
      <c r="E42" s="3568"/>
      <c r="F42" s="3568"/>
      <c r="G42" s="3568"/>
      <c r="H42" s="3568"/>
      <c r="I42" s="3568"/>
      <c r="J42" s="3568"/>
      <c r="K42" s="3568"/>
      <c r="L42" s="3568"/>
      <c r="M42" s="3568"/>
      <c r="N42" s="3568"/>
      <c r="O42" s="3568"/>
      <c r="P42" s="3568"/>
      <c r="Q42" s="3568"/>
      <c r="R42" s="3568"/>
      <c r="S42" s="3568"/>
      <c r="T42" s="3568"/>
      <c r="U42" s="3568"/>
      <c r="V42" s="3568"/>
      <c r="W42" s="3568"/>
      <c r="X42" s="3568"/>
      <c r="Y42" s="3568"/>
      <c r="Z42" s="3568"/>
      <c r="AA42" s="3568"/>
      <c r="AB42" s="3568"/>
      <c r="AC42" s="3568"/>
      <c r="AD42" s="3570"/>
      <c r="AE42" s="1312"/>
      <c r="AF42" s="1313"/>
      <c r="AG42" s="1330"/>
    </row>
    <row r="43" spans="2:33">
      <c r="C43" s="1331"/>
      <c r="D43" s="1331"/>
      <c r="E43" s="1331"/>
      <c r="F43" s="1331"/>
      <c r="G43" s="1331"/>
      <c r="H43" s="1331"/>
      <c r="I43" s="1331"/>
      <c r="J43" s="1331"/>
      <c r="K43" s="1331"/>
      <c r="L43" s="1331"/>
      <c r="M43" s="1331"/>
      <c r="N43" s="1331"/>
      <c r="O43" s="1331"/>
      <c r="P43" s="1331"/>
      <c r="Q43" s="1331"/>
      <c r="R43" s="1331"/>
      <c r="S43" s="1331"/>
      <c r="T43" s="1331"/>
      <c r="U43" s="1331"/>
      <c r="V43" s="1331"/>
      <c r="W43" s="1331"/>
      <c r="X43" s="1331"/>
      <c r="Y43" s="1331"/>
      <c r="Z43" s="1331"/>
      <c r="AA43" s="1331"/>
      <c r="AB43" s="1331"/>
      <c r="AC43" s="1331"/>
      <c r="AD43" s="1331"/>
    </row>
    <row r="44" spans="2:33">
      <c r="B44" s="1314" t="s">
        <v>2046</v>
      </c>
      <c r="C44" s="1315">
        <f>+AD35+1</f>
        <v>45952</v>
      </c>
      <c r="D44" s="1316">
        <f>+C44+1</f>
        <v>45953</v>
      </c>
      <c r="E44" s="1316">
        <f t="shared" ref="E44:AD44" si="8">+D44+1</f>
        <v>45954</v>
      </c>
      <c r="F44" s="1316">
        <f t="shared" si="8"/>
        <v>45955</v>
      </c>
      <c r="G44" s="1316">
        <f t="shared" si="8"/>
        <v>45956</v>
      </c>
      <c r="H44" s="1316">
        <f t="shared" si="8"/>
        <v>45957</v>
      </c>
      <c r="I44" s="1316">
        <f t="shared" si="8"/>
        <v>45958</v>
      </c>
      <c r="J44" s="1316">
        <f t="shared" si="8"/>
        <v>45959</v>
      </c>
      <c r="K44" s="1316">
        <f t="shared" si="8"/>
        <v>45960</v>
      </c>
      <c r="L44" s="1316">
        <f t="shared" si="8"/>
        <v>45961</v>
      </c>
      <c r="M44" s="1316">
        <f t="shared" si="8"/>
        <v>45962</v>
      </c>
      <c r="N44" s="1316">
        <f t="shared" si="8"/>
        <v>45963</v>
      </c>
      <c r="O44" s="1316">
        <f t="shared" si="8"/>
        <v>45964</v>
      </c>
      <c r="P44" s="1316">
        <f t="shared" si="8"/>
        <v>45965</v>
      </c>
      <c r="Q44" s="1316">
        <f t="shared" si="8"/>
        <v>45966</v>
      </c>
      <c r="R44" s="1316">
        <f t="shared" si="8"/>
        <v>45967</v>
      </c>
      <c r="S44" s="1316">
        <f t="shared" si="8"/>
        <v>45968</v>
      </c>
      <c r="T44" s="1316">
        <f t="shared" si="8"/>
        <v>45969</v>
      </c>
      <c r="U44" s="1316">
        <f t="shared" si="8"/>
        <v>45970</v>
      </c>
      <c r="V44" s="1316">
        <f t="shared" si="8"/>
        <v>45971</v>
      </c>
      <c r="W44" s="1316">
        <f>+V44+1</f>
        <v>45972</v>
      </c>
      <c r="X44" s="1316">
        <f t="shared" si="8"/>
        <v>45973</v>
      </c>
      <c r="Y44" s="1316">
        <f t="shared" si="8"/>
        <v>45974</v>
      </c>
      <c r="Z44" s="1316">
        <f t="shared" si="8"/>
        <v>45975</v>
      </c>
      <c r="AA44" s="1316">
        <f>+Z44+1</f>
        <v>45976</v>
      </c>
      <c r="AB44" s="1316">
        <f t="shared" si="8"/>
        <v>45977</v>
      </c>
      <c r="AC44" s="1316">
        <f>+AB44+1</f>
        <v>45978</v>
      </c>
      <c r="AD44" s="1317">
        <f t="shared" si="8"/>
        <v>45979</v>
      </c>
      <c r="AE44" s="1318"/>
      <c r="AF44" s="3521">
        <f>+AF35+1</f>
        <v>5</v>
      </c>
      <c r="AG44" s="3522"/>
    </row>
    <row r="45" spans="2:33">
      <c r="B45" s="1319" t="s">
        <v>846</v>
      </c>
      <c r="C45" s="1320" t="str">
        <f>TEXT(WEEKDAY(+C44),"aaa")</f>
        <v>水</v>
      </c>
      <c r="D45" s="1321" t="str">
        <f t="shared" ref="D45:AD45" si="9">TEXT(WEEKDAY(+D44),"aaa")</f>
        <v>木</v>
      </c>
      <c r="E45" s="1321" t="str">
        <f t="shared" si="9"/>
        <v>金</v>
      </c>
      <c r="F45" s="1321" t="str">
        <f t="shared" si="9"/>
        <v>土</v>
      </c>
      <c r="G45" s="1321" t="str">
        <f t="shared" si="9"/>
        <v>日</v>
      </c>
      <c r="H45" s="1321" t="str">
        <f t="shared" si="9"/>
        <v>月</v>
      </c>
      <c r="I45" s="1321" t="str">
        <f t="shared" si="9"/>
        <v>火</v>
      </c>
      <c r="J45" s="1321" t="str">
        <f t="shared" si="9"/>
        <v>水</v>
      </c>
      <c r="K45" s="1321" t="str">
        <f t="shared" si="9"/>
        <v>木</v>
      </c>
      <c r="L45" s="1321" t="str">
        <f t="shared" si="9"/>
        <v>金</v>
      </c>
      <c r="M45" s="1321" t="str">
        <f t="shared" si="9"/>
        <v>土</v>
      </c>
      <c r="N45" s="1321" t="str">
        <f t="shared" si="9"/>
        <v>日</v>
      </c>
      <c r="O45" s="1321" t="str">
        <f t="shared" si="9"/>
        <v>月</v>
      </c>
      <c r="P45" s="1321" t="str">
        <f t="shared" si="9"/>
        <v>火</v>
      </c>
      <c r="Q45" s="1321" t="str">
        <f t="shared" si="9"/>
        <v>水</v>
      </c>
      <c r="R45" s="1321" t="str">
        <f t="shared" si="9"/>
        <v>木</v>
      </c>
      <c r="S45" s="1321" t="str">
        <f t="shared" si="9"/>
        <v>金</v>
      </c>
      <c r="T45" s="1321" t="str">
        <f t="shared" si="9"/>
        <v>土</v>
      </c>
      <c r="U45" s="1321" t="str">
        <f t="shared" si="9"/>
        <v>日</v>
      </c>
      <c r="V45" s="1321" t="str">
        <f t="shared" si="9"/>
        <v>月</v>
      </c>
      <c r="W45" s="1321" t="str">
        <f t="shared" si="9"/>
        <v>火</v>
      </c>
      <c r="X45" s="1321" t="str">
        <f t="shared" si="9"/>
        <v>水</v>
      </c>
      <c r="Y45" s="1321" t="str">
        <f t="shared" si="9"/>
        <v>木</v>
      </c>
      <c r="Z45" s="1321" t="str">
        <f t="shared" si="9"/>
        <v>金</v>
      </c>
      <c r="AA45" s="1321" t="str">
        <f t="shared" si="9"/>
        <v>土</v>
      </c>
      <c r="AB45" s="1321" t="str">
        <f t="shared" si="9"/>
        <v>日</v>
      </c>
      <c r="AC45" s="1321" t="str">
        <f t="shared" si="9"/>
        <v>月</v>
      </c>
      <c r="AD45" s="1322" t="str">
        <f t="shared" si="9"/>
        <v>火</v>
      </c>
      <c r="AE45" s="1312"/>
      <c r="AF45" s="1323" t="s">
        <v>2047</v>
      </c>
      <c r="AG45" s="1304">
        <f>+COUNTA(C46:AD47)</f>
        <v>0</v>
      </c>
    </row>
    <row r="46" spans="2:33" ht="13.5" customHeight="1">
      <c r="B46" s="3523" t="s">
        <v>2048</v>
      </c>
      <c r="C46" s="3566"/>
      <c r="D46" s="3560"/>
      <c r="E46" s="3560"/>
      <c r="F46" s="3560"/>
      <c r="G46" s="3560"/>
      <c r="H46" s="3560"/>
      <c r="I46" s="3560"/>
      <c r="J46" s="3560"/>
      <c r="K46" s="3560"/>
      <c r="L46" s="3560"/>
      <c r="M46" s="3560"/>
      <c r="N46" s="3560"/>
      <c r="O46" s="3560"/>
      <c r="P46" s="3560"/>
      <c r="Q46" s="3560"/>
      <c r="R46" s="3560"/>
      <c r="S46" s="3560"/>
      <c r="T46" s="3560"/>
      <c r="U46" s="3560"/>
      <c r="V46" s="3560"/>
      <c r="W46" s="3560"/>
      <c r="X46" s="3560"/>
      <c r="Y46" s="3560"/>
      <c r="Z46" s="3560"/>
      <c r="AA46" s="3560"/>
      <c r="AB46" s="3560"/>
      <c r="AC46" s="3560"/>
      <c r="AD46" s="3565"/>
      <c r="AE46" s="1312"/>
      <c r="AF46" s="1324" t="s">
        <v>847</v>
      </c>
      <c r="AG46" s="1325">
        <f>COUNTA(C44:AD44)-AG45</f>
        <v>28</v>
      </c>
    </row>
    <row r="47" spans="2:33" ht="13.5" customHeight="1">
      <c r="B47" s="3524"/>
      <c r="C47" s="3566"/>
      <c r="D47" s="3560"/>
      <c r="E47" s="3560"/>
      <c r="F47" s="3560"/>
      <c r="G47" s="3560"/>
      <c r="H47" s="3560"/>
      <c r="I47" s="3560"/>
      <c r="J47" s="3560"/>
      <c r="K47" s="3560"/>
      <c r="L47" s="3560"/>
      <c r="M47" s="3560"/>
      <c r="N47" s="3560"/>
      <c r="O47" s="3560"/>
      <c r="P47" s="3560"/>
      <c r="Q47" s="3560"/>
      <c r="R47" s="3560"/>
      <c r="S47" s="3560"/>
      <c r="T47" s="3560"/>
      <c r="U47" s="3560"/>
      <c r="V47" s="3560"/>
      <c r="W47" s="3560"/>
      <c r="X47" s="3560"/>
      <c r="Y47" s="3560"/>
      <c r="Z47" s="3560"/>
      <c r="AA47" s="3560"/>
      <c r="AB47" s="3560"/>
      <c r="AC47" s="3560"/>
      <c r="AD47" s="3565"/>
      <c r="AE47" s="1312"/>
      <c r="AF47" s="1324" t="s">
        <v>848</v>
      </c>
      <c r="AG47" s="1326">
        <f>+COUNTA(C48:AD49)</f>
        <v>8</v>
      </c>
    </row>
    <row r="48" spans="2:33" ht="13.5" customHeight="1">
      <c r="B48" s="3514" t="s">
        <v>841</v>
      </c>
      <c r="C48" s="3516"/>
      <c r="D48" s="3560"/>
      <c r="E48" s="3560"/>
      <c r="F48" s="3560"/>
      <c r="G48" s="3560"/>
      <c r="H48" s="3560" t="s">
        <v>864</v>
      </c>
      <c r="I48" s="3560" t="s">
        <v>864</v>
      </c>
      <c r="J48" s="3560"/>
      <c r="K48" s="3560"/>
      <c r="L48" s="3560"/>
      <c r="M48" s="3560"/>
      <c r="N48" s="3560"/>
      <c r="O48" s="3560" t="s">
        <v>864</v>
      </c>
      <c r="P48" s="3560" t="s">
        <v>864</v>
      </c>
      <c r="Q48" s="3560"/>
      <c r="R48" s="3560"/>
      <c r="S48" s="3560"/>
      <c r="T48" s="3560"/>
      <c r="U48" s="3560"/>
      <c r="V48" s="3560" t="s">
        <v>864</v>
      </c>
      <c r="W48" s="3560" t="s">
        <v>864</v>
      </c>
      <c r="X48" s="3560"/>
      <c r="Y48" s="3560"/>
      <c r="Z48" s="3560"/>
      <c r="AA48" s="3560"/>
      <c r="AB48" s="3560"/>
      <c r="AC48" s="3560" t="s">
        <v>864</v>
      </c>
      <c r="AD48" s="3565" t="s">
        <v>864</v>
      </c>
      <c r="AE48" s="1312"/>
      <c r="AF48" s="1324" t="s">
        <v>849</v>
      </c>
      <c r="AG48" s="1327">
        <f>+AG47/AG46</f>
        <v>0.2857142857142857</v>
      </c>
    </row>
    <row r="49" spans="2:33">
      <c r="B49" s="3515"/>
      <c r="C49" s="3516"/>
      <c r="D49" s="3560"/>
      <c r="E49" s="3560"/>
      <c r="F49" s="3560"/>
      <c r="G49" s="3560"/>
      <c r="H49" s="3560"/>
      <c r="I49" s="3560"/>
      <c r="J49" s="3560"/>
      <c r="K49" s="3560"/>
      <c r="L49" s="3560"/>
      <c r="M49" s="3560"/>
      <c r="N49" s="3560"/>
      <c r="O49" s="3560"/>
      <c r="P49" s="3560"/>
      <c r="Q49" s="3560"/>
      <c r="R49" s="3560"/>
      <c r="S49" s="3560"/>
      <c r="T49" s="3560"/>
      <c r="U49" s="3560"/>
      <c r="V49" s="3560"/>
      <c r="W49" s="3560"/>
      <c r="X49" s="3560"/>
      <c r="Y49" s="3560"/>
      <c r="Z49" s="3560"/>
      <c r="AA49" s="3560"/>
      <c r="AB49" s="3560"/>
      <c r="AC49" s="3560"/>
      <c r="AD49" s="3565"/>
      <c r="AE49" s="1312"/>
      <c r="AF49" s="1324" t="s">
        <v>838</v>
      </c>
      <c r="AG49" s="1326">
        <f>+COUNTA(C50:AD51)</f>
        <v>6</v>
      </c>
    </row>
    <row r="50" spans="2:33">
      <c r="B50" s="3510" t="s">
        <v>843</v>
      </c>
      <c r="C50" s="3512"/>
      <c r="D50" s="3561"/>
      <c r="E50" s="3561"/>
      <c r="F50" s="3561"/>
      <c r="G50" s="3561"/>
      <c r="H50" s="3561"/>
      <c r="I50" s="3561" t="s">
        <v>864</v>
      </c>
      <c r="J50" s="3561"/>
      <c r="K50" s="3561"/>
      <c r="L50" s="3561"/>
      <c r="M50" s="3561"/>
      <c r="N50" s="3561"/>
      <c r="O50" s="3561"/>
      <c r="P50" s="3561" t="s">
        <v>864</v>
      </c>
      <c r="Q50" s="3561"/>
      <c r="R50" s="3561"/>
      <c r="S50" s="3561" t="s">
        <v>887</v>
      </c>
      <c r="T50" s="3561"/>
      <c r="U50" s="3561"/>
      <c r="V50" s="3561"/>
      <c r="W50" s="3561" t="s">
        <v>864</v>
      </c>
      <c r="X50" s="3561"/>
      <c r="Y50" s="3561"/>
      <c r="Z50" s="3561"/>
      <c r="AA50" s="3561"/>
      <c r="AB50" s="3561"/>
      <c r="AC50" s="3561" t="s">
        <v>864</v>
      </c>
      <c r="AD50" s="3563" t="s">
        <v>864</v>
      </c>
      <c r="AE50" s="1312"/>
      <c r="AF50" s="1328" t="s">
        <v>850</v>
      </c>
      <c r="AG50" s="1329">
        <f>+AG49/AG46</f>
        <v>0.21428571428571427</v>
      </c>
    </row>
    <row r="51" spans="2:33">
      <c r="B51" s="3511"/>
      <c r="C51" s="3513"/>
      <c r="D51" s="3562"/>
      <c r="E51" s="3562"/>
      <c r="F51" s="3562"/>
      <c r="G51" s="3562"/>
      <c r="H51" s="3562"/>
      <c r="I51" s="3562"/>
      <c r="J51" s="3562"/>
      <c r="K51" s="3562"/>
      <c r="L51" s="3562"/>
      <c r="M51" s="3562"/>
      <c r="N51" s="3562"/>
      <c r="O51" s="3562"/>
      <c r="P51" s="3562"/>
      <c r="Q51" s="3562"/>
      <c r="R51" s="3562"/>
      <c r="S51" s="3562"/>
      <c r="T51" s="3562"/>
      <c r="U51" s="3562"/>
      <c r="V51" s="3562"/>
      <c r="W51" s="3562"/>
      <c r="X51" s="3562"/>
      <c r="Y51" s="3562"/>
      <c r="Z51" s="3562"/>
      <c r="AA51" s="3562"/>
      <c r="AB51" s="3562"/>
      <c r="AC51" s="3562"/>
      <c r="AD51" s="3564"/>
      <c r="AE51" s="1312"/>
      <c r="AF51" s="1313"/>
      <c r="AG51" s="1330"/>
    </row>
    <row r="52" spans="2:33">
      <c r="C52" s="1331"/>
      <c r="D52" s="1331"/>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331"/>
      <c r="AB52" s="1331"/>
      <c r="AC52" s="1331"/>
      <c r="AD52" s="1331"/>
    </row>
    <row r="53" spans="2:33">
      <c r="B53" s="1332" t="s">
        <v>2046</v>
      </c>
      <c r="C53" s="1333">
        <f>+AD44+1</f>
        <v>45980</v>
      </c>
      <c r="D53" s="1334">
        <f>+C53+1</f>
        <v>45981</v>
      </c>
      <c r="E53" s="1334">
        <f t="shared" ref="E53:AD53" si="10">+D53+1</f>
        <v>45982</v>
      </c>
      <c r="F53" s="1334">
        <f t="shared" si="10"/>
        <v>45983</v>
      </c>
      <c r="G53" s="1334">
        <f t="shared" si="10"/>
        <v>45984</v>
      </c>
      <c r="H53" s="1334">
        <f t="shared" si="10"/>
        <v>45985</v>
      </c>
      <c r="I53" s="1334">
        <f t="shared" si="10"/>
        <v>45986</v>
      </c>
      <c r="J53" s="1334">
        <f t="shared" si="10"/>
        <v>45987</v>
      </c>
      <c r="K53" s="1334">
        <f t="shared" si="10"/>
        <v>45988</v>
      </c>
      <c r="L53" s="1334">
        <f t="shared" si="10"/>
        <v>45989</v>
      </c>
      <c r="M53" s="1334">
        <f t="shared" si="10"/>
        <v>45990</v>
      </c>
      <c r="N53" s="1334">
        <f t="shared" si="10"/>
        <v>45991</v>
      </c>
      <c r="O53" s="1334">
        <f t="shared" si="10"/>
        <v>45992</v>
      </c>
      <c r="P53" s="1334">
        <f t="shared" si="10"/>
        <v>45993</v>
      </c>
      <c r="Q53" s="1334">
        <f t="shared" si="10"/>
        <v>45994</v>
      </c>
      <c r="R53" s="1334">
        <f t="shared" si="10"/>
        <v>45995</v>
      </c>
      <c r="S53" s="1334">
        <f t="shared" si="10"/>
        <v>45996</v>
      </c>
      <c r="T53" s="1334">
        <f t="shared" si="10"/>
        <v>45997</v>
      </c>
      <c r="U53" s="1334">
        <f t="shared" si="10"/>
        <v>45998</v>
      </c>
      <c r="V53" s="1334">
        <f t="shared" si="10"/>
        <v>45999</v>
      </c>
      <c r="W53" s="1334">
        <f>+V53+1</f>
        <v>46000</v>
      </c>
      <c r="X53" s="1334">
        <f t="shared" si="10"/>
        <v>46001</v>
      </c>
      <c r="Y53" s="1334">
        <f t="shared" si="10"/>
        <v>46002</v>
      </c>
      <c r="Z53" s="1334">
        <f t="shared" si="10"/>
        <v>46003</v>
      </c>
      <c r="AA53" s="1334">
        <f>+Z53+1</f>
        <v>46004</v>
      </c>
      <c r="AB53" s="1334">
        <f t="shared" si="10"/>
        <v>46005</v>
      </c>
      <c r="AC53" s="1334">
        <f>+AB53+1</f>
        <v>46006</v>
      </c>
      <c r="AD53" s="1335">
        <f t="shared" si="10"/>
        <v>46007</v>
      </c>
      <c r="AE53" s="1318"/>
      <c r="AF53" s="3521">
        <f>+AF44+1</f>
        <v>6</v>
      </c>
      <c r="AG53" s="3522"/>
    </row>
    <row r="54" spans="2:33">
      <c r="B54" s="1336" t="s">
        <v>846</v>
      </c>
      <c r="C54" s="1337" t="str">
        <f>TEXT(WEEKDAY(+C53),"aaa")</f>
        <v>水</v>
      </c>
      <c r="D54" s="1338" t="str">
        <f t="shared" ref="D54:AD54" si="11">TEXT(WEEKDAY(+D53),"aaa")</f>
        <v>木</v>
      </c>
      <c r="E54" s="1338" t="str">
        <f t="shared" si="11"/>
        <v>金</v>
      </c>
      <c r="F54" s="1338" t="str">
        <f t="shared" si="11"/>
        <v>土</v>
      </c>
      <c r="G54" s="1338" t="str">
        <f t="shared" si="11"/>
        <v>日</v>
      </c>
      <c r="H54" s="1338" t="str">
        <f t="shared" si="11"/>
        <v>月</v>
      </c>
      <c r="I54" s="1338" t="str">
        <f t="shared" si="11"/>
        <v>火</v>
      </c>
      <c r="J54" s="1338" t="str">
        <f t="shared" si="11"/>
        <v>水</v>
      </c>
      <c r="K54" s="1338" t="str">
        <f t="shared" si="11"/>
        <v>木</v>
      </c>
      <c r="L54" s="1338" t="str">
        <f t="shared" si="11"/>
        <v>金</v>
      </c>
      <c r="M54" s="1338" t="str">
        <f t="shared" si="11"/>
        <v>土</v>
      </c>
      <c r="N54" s="1338" t="str">
        <f t="shared" si="11"/>
        <v>日</v>
      </c>
      <c r="O54" s="1338" t="str">
        <f t="shared" si="11"/>
        <v>月</v>
      </c>
      <c r="P54" s="1338" t="str">
        <f t="shared" si="11"/>
        <v>火</v>
      </c>
      <c r="Q54" s="1338" t="str">
        <f t="shared" si="11"/>
        <v>水</v>
      </c>
      <c r="R54" s="1338" t="str">
        <f t="shared" si="11"/>
        <v>木</v>
      </c>
      <c r="S54" s="1338" t="str">
        <f t="shared" si="11"/>
        <v>金</v>
      </c>
      <c r="T54" s="1338" t="str">
        <f t="shared" si="11"/>
        <v>土</v>
      </c>
      <c r="U54" s="1338" t="str">
        <f t="shared" si="11"/>
        <v>日</v>
      </c>
      <c r="V54" s="1338" t="str">
        <f t="shared" si="11"/>
        <v>月</v>
      </c>
      <c r="W54" s="1338" t="str">
        <f t="shared" si="11"/>
        <v>火</v>
      </c>
      <c r="X54" s="1338" t="str">
        <f t="shared" si="11"/>
        <v>水</v>
      </c>
      <c r="Y54" s="1338" t="str">
        <f t="shared" si="11"/>
        <v>木</v>
      </c>
      <c r="Z54" s="1338" t="str">
        <f t="shared" si="11"/>
        <v>金</v>
      </c>
      <c r="AA54" s="1338" t="str">
        <f t="shared" si="11"/>
        <v>土</v>
      </c>
      <c r="AB54" s="1338" t="str">
        <f t="shared" si="11"/>
        <v>日</v>
      </c>
      <c r="AC54" s="1338" t="str">
        <f t="shared" si="11"/>
        <v>月</v>
      </c>
      <c r="AD54" s="1339" t="str">
        <f t="shared" si="11"/>
        <v>火</v>
      </c>
      <c r="AE54" s="1312"/>
      <c r="AF54" s="1323" t="s">
        <v>2047</v>
      </c>
      <c r="AG54" s="1304">
        <f>+COUNTA(C55:AD56)</f>
        <v>6</v>
      </c>
    </row>
    <row r="55" spans="2:33" ht="13.5" customHeight="1">
      <c r="B55" s="3523" t="s">
        <v>2048</v>
      </c>
      <c r="C55" s="3576"/>
      <c r="D55" s="3571"/>
      <c r="E55" s="3571"/>
      <c r="F55" s="3571"/>
      <c r="G55" s="3571"/>
      <c r="H55" s="3571"/>
      <c r="I55" s="3571"/>
      <c r="J55" s="3571"/>
      <c r="K55" s="3571"/>
      <c r="L55" s="3571"/>
      <c r="M55" s="3571"/>
      <c r="N55" s="3571"/>
      <c r="O55" s="3571"/>
      <c r="P55" s="3571"/>
      <c r="Q55" s="3571"/>
      <c r="R55" s="3571"/>
      <c r="S55" s="3571"/>
      <c r="T55" s="3571"/>
      <c r="U55" s="3571"/>
      <c r="V55" s="3571"/>
      <c r="W55" s="3571" t="s">
        <v>875</v>
      </c>
      <c r="X55" s="3571" t="s">
        <v>875</v>
      </c>
      <c r="Y55" s="3571" t="s">
        <v>875</v>
      </c>
      <c r="Z55" s="3571" t="s">
        <v>875</v>
      </c>
      <c r="AA55" s="3571" t="s">
        <v>875</v>
      </c>
      <c r="AB55" s="3571" t="s">
        <v>875</v>
      </c>
      <c r="AC55" s="3571"/>
      <c r="AD55" s="3572"/>
      <c r="AE55" s="1312"/>
      <c r="AF55" s="1324" t="s">
        <v>847</v>
      </c>
      <c r="AG55" s="1325">
        <f>COUNTA(C53:AD53)-AG54</f>
        <v>22</v>
      </c>
    </row>
    <row r="56" spans="2:33" ht="13.5" customHeight="1">
      <c r="B56" s="3524"/>
      <c r="C56" s="3576"/>
      <c r="D56" s="3571"/>
      <c r="E56" s="3571"/>
      <c r="F56" s="3571"/>
      <c r="G56" s="3571"/>
      <c r="H56" s="3571"/>
      <c r="I56" s="3571"/>
      <c r="J56" s="3571"/>
      <c r="K56" s="3571"/>
      <c r="L56" s="3571"/>
      <c r="M56" s="3571"/>
      <c r="N56" s="3571"/>
      <c r="O56" s="3571"/>
      <c r="P56" s="3571"/>
      <c r="Q56" s="3571"/>
      <c r="R56" s="3571"/>
      <c r="S56" s="3571"/>
      <c r="T56" s="3571"/>
      <c r="U56" s="3571"/>
      <c r="V56" s="3571"/>
      <c r="W56" s="3571"/>
      <c r="X56" s="3571"/>
      <c r="Y56" s="3571"/>
      <c r="Z56" s="3571"/>
      <c r="AA56" s="3571"/>
      <c r="AB56" s="3571"/>
      <c r="AC56" s="3571"/>
      <c r="AD56" s="3572"/>
      <c r="AE56" s="1312"/>
      <c r="AF56" s="1324" t="s">
        <v>848</v>
      </c>
      <c r="AG56" s="1326">
        <f>+COUNTA(C57:AD58)</f>
        <v>7</v>
      </c>
    </row>
    <row r="57" spans="2:33" ht="13.5" customHeight="1">
      <c r="B57" s="3528" t="s">
        <v>841</v>
      </c>
      <c r="C57" s="3575"/>
      <c r="D57" s="3571"/>
      <c r="E57" s="3571"/>
      <c r="F57" s="3571"/>
      <c r="G57" s="3571"/>
      <c r="H57" s="3571" t="s">
        <v>864</v>
      </c>
      <c r="I57" s="3571" t="s">
        <v>864</v>
      </c>
      <c r="J57" s="3571"/>
      <c r="K57" s="3571"/>
      <c r="L57" s="3571"/>
      <c r="M57" s="3571"/>
      <c r="N57" s="3571"/>
      <c r="O57" s="3571" t="s">
        <v>864</v>
      </c>
      <c r="P57" s="3571" t="s">
        <v>864</v>
      </c>
      <c r="Q57" s="3571"/>
      <c r="R57" s="3571"/>
      <c r="S57" s="3571"/>
      <c r="T57" s="3571"/>
      <c r="U57" s="3571"/>
      <c r="V57" s="3571" t="s">
        <v>864</v>
      </c>
      <c r="W57" s="3571"/>
      <c r="X57" s="3571"/>
      <c r="Y57" s="3571"/>
      <c r="Z57" s="3571"/>
      <c r="AA57" s="3571"/>
      <c r="AB57" s="3571"/>
      <c r="AC57" s="3571" t="s">
        <v>864</v>
      </c>
      <c r="AD57" s="3572" t="s">
        <v>864</v>
      </c>
      <c r="AE57" s="1312"/>
      <c r="AF57" s="1324" t="s">
        <v>849</v>
      </c>
      <c r="AG57" s="1327">
        <f>+AG56/AG55</f>
        <v>0.31818181818181818</v>
      </c>
    </row>
    <row r="58" spans="2:33" ht="14.25" thickBot="1">
      <c r="B58" s="3529"/>
      <c r="C58" s="3575"/>
      <c r="D58" s="3571"/>
      <c r="E58" s="3571"/>
      <c r="F58" s="3571"/>
      <c r="G58" s="3571"/>
      <c r="H58" s="3571"/>
      <c r="I58" s="3571"/>
      <c r="J58" s="3571"/>
      <c r="K58" s="3571"/>
      <c r="L58" s="3571"/>
      <c r="M58" s="3571"/>
      <c r="N58" s="3571"/>
      <c r="O58" s="3571"/>
      <c r="P58" s="3571"/>
      <c r="Q58" s="3571"/>
      <c r="R58" s="3571"/>
      <c r="S58" s="3571"/>
      <c r="T58" s="3571"/>
      <c r="U58" s="3571"/>
      <c r="V58" s="3571"/>
      <c r="W58" s="3587"/>
      <c r="X58" s="3587"/>
      <c r="Y58" s="3587"/>
      <c r="Z58" s="3587"/>
      <c r="AA58" s="3587"/>
      <c r="AB58" s="3587"/>
      <c r="AC58" s="3571"/>
      <c r="AD58" s="3572"/>
      <c r="AE58" s="1312"/>
      <c r="AF58" s="1324" t="s">
        <v>838</v>
      </c>
      <c r="AG58" s="1326">
        <f>+COUNTA(C59:AD60)</f>
        <v>4</v>
      </c>
    </row>
    <row r="59" spans="2:33">
      <c r="B59" s="3526" t="s">
        <v>843</v>
      </c>
      <c r="C59" s="3573"/>
      <c r="D59" s="3567"/>
      <c r="E59" s="3567"/>
      <c r="F59" s="3567"/>
      <c r="G59" s="3567"/>
      <c r="H59" s="3567"/>
      <c r="I59" s="3567" t="s">
        <v>864</v>
      </c>
      <c r="J59" s="3567"/>
      <c r="K59" s="3567"/>
      <c r="L59" s="3567"/>
      <c r="M59" s="3567"/>
      <c r="N59" s="3567"/>
      <c r="O59" s="3567"/>
      <c r="P59" s="3567" t="s">
        <v>864</v>
      </c>
      <c r="Q59" s="3567"/>
      <c r="R59" s="3567"/>
      <c r="S59" s="3567"/>
      <c r="T59" s="3567"/>
      <c r="U59" s="3567"/>
      <c r="V59" s="3583"/>
      <c r="W59" s="3585"/>
      <c r="X59" s="3577"/>
      <c r="Y59" s="3577"/>
      <c r="Z59" s="3577"/>
      <c r="AA59" s="3577"/>
      <c r="AB59" s="3579"/>
      <c r="AC59" s="3581" t="s">
        <v>864</v>
      </c>
      <c r="AD59" s="3569" t="s">
        <v>864</v>
      </c>
      <c r="AE59" s="1312"/>
      <c r="AF59" s="1328" t="s">
        <v>850</v>
      </c>
      <c r="AG59" s="1329">
        <f>+AG58/AG55</f>
        <v>0.18181818181818182</v>
      </c>
    </row>
    <row r="60" spans="2:33" ht="14.25" thickBot="1">
      <c r="B60" s="3527"/>
      <c r="C60" s="3574"/>
      <c r="D60" s="3568"/>
      <c r="E60" s="3568"/>
      <c r="F60" s="3568"/>
      <c r="G60" s="3568"/>
      <c r="H60" s="3568"/>
      <c r="I60" s="3568"/>
      <c r="J60" s="3568"/>
      <c r="K60" s="3568"/>
      <c r="L60" s="3568"/>
      <c r="M60" s="3568"/>
      <c r="N60" s="3568"/>
      <c r="O60" s="3568"/>
      <c r="P60" s="3568"/>
      <c r="Q60" s="3568"/>
      <c r="R60" s="3568"/>
      <c r="S60" s="3568"/>
      <c r="T60" s="3568"/>
      <c r="U60" s="3568"/>
      <c r="V60" s="3584"/>
      <c r="W60" s="3586"/>
      <c r="X60" s="3578"/>
      <c r="Y60" s="3578"/>
      <c r="Z60" s="3578"/>
      <c r="AA60" s="3578"/>
      <c r="AB60" s="3580"/>
      <c r="AC60" s="3582"/>
      <c r="AD60" s="3570"/>
      <c r="AE60" s="1312"/>
      <c r="AF60" s="1313"/>
      <c r="AG60" s="1330"/>
    </row>
    <row r="61" spans="2:33">
      <c r="C61" s="1331"/>
      <c r="D61" s="1331"/>
      <c r="E61" s="1331"/>
      <c r="F61" s="1331"/>
      <c r="G61" s="1331"/>
      <c r="H61" s="1331"/>
      <c r="I61" s="1331"/>
      <c r="J61" s="1331"/>
      <c r="K61" s="1331"/>
      <c r="L61" s="1331"/>
      <c r="M61" s="1331"/>
      <c r="N61" s="1331"/>
      <c r="O61" s="1331"/>
      <c r="P61" s="1331"/>
      <c r="Q61" s="1331"/>
      <c r="R61" s="1331"/>
      <c r="S61" s="1331"/>
      <c r="T61" s="1331"/>
      <c r="U61" s="1331"/>
      <c r="V61" s="1331"/>
      <c r="W61" s="1331"/>
      <c r="X61" s="1331"/>
      <c r="Y61" s="1331"/>
      <c r="Z61" s="1331"/>
      <c r="AA61" s="1331"/>
      <c r="AB61" s="1331"/>
      <c r="AC61" s="1331"/>
      <c r="AD61" s="1331"/>
    </row>
    <row r="62" spans="2:33">
      <c r="B62" s="1314" t="s">
        <v>2046</v>
      </c>
      <c r="C62" s="1315">
        <f>+AD53+1</f>
        <v>46008</v>
      </c>
      <c r="D62" s="1316">
        <f>+C62+1</f>
        <v>46009</v>
      </c>
      <c r="E62" s="1316">
        <f t="shared" ref="E62:AD62" si="12">+D62+1</f>
        <v>46010</v>
      </c>
      <c r="F62" s="1316">
        <f t="shared" si="12"/>
        <v>46011</v>
      </c>
      <c r="G62" s="1316">
        <f t="shared" si="12"/>
        <v>46012</v>
      </c>
      <c r="H62" s="1316">
        <f t="shared" si="12"/>
        <v>46013</v>
      </c>
      <c r="I62" s="1316">
        <f t="shared" si="12"/>
        <v>46014</v>
      </c>
      <c r="J62" s="1316">
        <f t="shared" si="12"/>
        <v>46015</v>
      </c>
      <c r="K62" s="1316">
        <f t="shared" si="12"/>
        <v>46016</v>
      </c>
      <c r="L62" s="1316">
        <f t="shared" si="12"/>
        <v>46017</v>
      </c>
      <c r="M62" s="1316">
        <f t="shared" si="12"/>
        <v>46018</v>
      </c>
      <c r="N62" s="1316">
        <f t="shared" si="12"/>
        <v>46019</v>
      </c>
      <c r="O62" s="1316">
        <f t="shared" si="12"/>
        <v>46020</v>
      </c>
      <c r="P62" s="1316">
        <f t="shared" si="12"/>
        <v>46021</v>
      </c>
      <c r="Q62" s="1316">
        <f t="shared" si="12"/>
        <v>46022</v>
      </c>
      <c r="R62" s="1316">
        <f t="shared" si="12"/>
        <v>46023</v>
      </c>
      <c r="S62" s="1316">
        <f t="shared" si="12"/>
        <v>46024</v>
      </c>
      <c r="T62" s="1316">
        <f t="shared" si="12"/>
        <v>46025</v>
      </c>
      <c r="U62" s="1316">
        <f t="shared" si="12"/>
        <v>46026</v>
      </c>
      <c r="V62" s="1316">
        <f t="shared" si="12"/>
        <v>46027</v>
      </c>
      <c r="W62" s="1316">
        <f>+V62+1</f>
        <v>46028</v>
      </c>
      <c r="X62" s="1316">
        <f t="shared" si="12"/>
        <v>46029</v>
      </c>
      <c r="Y62" s="1316">
        <f t="shared" si="12"/>
        <v>46030</v>
      </c>
      <c r="Z62" s="1316">
        <f t="shared" si="12"/>
        <v>46031</v>
      </c>
      <c r="AA62" s="1316">
        <f>+Z62+1</f>
        <v>46032</v>
      </c>
      <c r="AB62" s="1316">
        <f t="shared" si="12"/>
        <v>46033</v>
      </c>
      <c r="AC62" s="1316">
        <f>+AB62+1</f>
        <v>46034</v>
      </c>
      <c r="AD62" s="1317">
        <f t="shared" si="12"/>
        <v>46035</v>
      </c>
      <c r="AE62" s="1318"/>
      <c r="AF62" s="3521">
        <f>+AF53+1</f>
        <v>7</v>
      </c>
      <c r="AG62" s="3522"/>
    </row>
    <row r="63" spans="2:33">
      <c r="B63" s="1319" t="s">
        <v>846</v>
      </c>
      <c r="C63" s="1320" t="str">
        <f>TEXT(WEEKDAY(+C62),"aaa")</f>
        <v>水</v>
      </c>
      <c r="D63" s="1321" t="str">
        <f t="shared" ref="D63:AD63" si="13">TEXT(WEEKDAY(+D62),"aaa")</f>
        <v>木</v>
      </c>
      <c r="E63" s="1321" t="str">
        <f t="shared" si="13"/>
        <v>金</v>
      </c>
      <c r="F63" s="1321" t="str">
        <f t="shared" si="13"/>
        <v>土</v>
      </c>
      <c r="G63" s="1321" t="str">
        <f t="shared" si="13"/>
        <v>日</v>
      </c>
      <c r="H63" s="1321" t="str">
        <f t="shared" si="13"/>
        <v>月</v>
      </c>
      <c r="I63" s="1321" t="str">
        <f t="shared" si="13"/>
        <v>火</v>
      </c>
      <c r="J63" s="1321" t="str">
        <f t="shared" si="13"/>
        <v>水</v>
      </c>
      <c r="K63" s="1321" t="str">
        <f t="shared" si="13"/>
        <v>木</v>
      </c>
      <c r="L63" s="1321" t="str">
        <f t="shared" si="13"/>
        <v>金</v>
      </c>
      <c r="M63" s="1321" t="str">
        <f t="shared" si="13"/>
        <v>土</v>
      </c>
      <c r="N63" s="1321" t="str">
        <f t="shared" si="13"/>
        <v>日</v>
      </c>
      <c r="O63" s="1321" t="str">
        <f t="shared" si="13"/>
        <v>月</v>
      </c>
      <c r="P63" s="1321" t="str">
        <f t="shared" si="13"/>
        <v>火</v>
      </c>
      <c r="Q63" s="1321" t="str">
        <f t="shared" si="13"/>
        <v>水</v>
      </c>
      <c r="R63" s="1321" t="str">
        <f t="shared" si="13"/>
        <v>木</v>
      </c>
      <c r="S63" s="1321" t="str">
        <f t="shared" si="13"/>
        <v>金</v>
      </c>
      <c r="T63" s="1321" t="str">
        <f t="shared" si="13"/>
        <v>土</v>
      </c>
      <c r="U63" s="1321" t="str">
        <f t="shared" si="13"/>
        <v>日</v>
      </c>
      <c r="V63" s="1321" t="str">
        <f t="shared" si="13"/>
        <v>月</v>
      </c>
      <c r="W63" s="1321" t="str">
        <f t="shared" si="13"/>
        <v>火</v>
      </c>
      <c r="X63" s="1321" t="str">
        <f t="shared" si="13"/>
        <v>水</v>
      </c>
      <c r="Y63" s="1321" t="str">
        <f t="shared" si="13"/>
        <v>木</v>
      </c>
      <c r="Z63" s="1321" t="str">
        <f t="shared" si="13"/>
        <v>金</v>
      </c>
      <c r="AA63" s="1321" t="str">
        <f t="shared" si="13"/>
        <v>土</v>
      </c>
      <c r="AB63" s="1321" t="str">
        <f t="shared" si="13"/>
        <v>日</v>
      </c>
      <c r="AC63" s="1321" t="str">
        <f t="shared" si="13"/>
        <v>月</v>
      </c>
      <c r="AD63" s="1322" t="str">
        <f t="shared" si="13"/>
        <v>火</v>
      </c>
      <c r="AE63" s="1312"/>
      <c r="AF63" s="1323" t="s">
        <v>2047</v>
      </c>
      <c r="AG63" s="1304">
        <f>+COUNTA(C64:AD65)</f>
        <v>0</v>
      </c>
    </row>
    <row r="64" spans="2:33" ht="13.5" customHeight="1">
      <c r="B64" s="3523" t="s">
        <v>2048</v>
      </c>
      <c r="C64" s="3566"/>
      <c r="D64" s="3560"/>
      <c r="E64" s="3560"/>
      <c r="F64" s="3560"/>
      <c r="G64" s="3560"/>
      <c r="H64" s="3560"/>
      <c r="I64" s="3560"/>
      <c r="J64" s="3560"/>
      <c r="K64" s="3560"/>
      <c r="L64" s="3560"/>
      <c r="M64" s="3560"/>
      <c r="N64" s="3560"/>
      <c r="O64" s="3560"/>
      <c r="P64" s="3560"/>
      <c r="Q64" s="3560"/>
      <c r="R64" s="3560"/>
      <c r="S64" s="3560"/>
      <c r="T64" s="3560"/>
      <c r="U64" s="3560"/>
      <c r="V64" s="3560"/>
      <c r="W64" s="3560"/>
      <c r="X64" s="3560"/>
      <c r="Y64" s="3560"/>
      <c r="Z64" s="3560"/>
      <c r="AA64" s="3560"/>
      <c r="AB64" s="3560"/>
      <c r="AC64" s="3560"/>
      <c r="AD64" s="3565"/>
      <c r="AE64" s="1312"/>
      <c r="AF64" s="1324" t="s">
        <v>847</v>
      </c>
      <c r="AG64" s="1325">
        <f>COUNTA(C62:AD62)-AG63</f>
        <v>28</v>
      </c>
    </row>
    <row r="65" spans="2:33" ht="13.5" customHeight="1">
      <c r="B65" s="3524"/>
      <c r="C65" s="3566"/>
      <c r="D65" s="3560"/>
      <c r="E65" s="3560"/>
      <c r="F65" s="3560"/>
      <c r="G65" s="3560"/>
      <c r="H65" s="3560"/>
      <c r="I65" s="3560"/>
      <c r="J65" s="3560"/>
      <c r="K65" s="3560"/>
      <c r="L65" s="3560"/>
      <c r="M65" s="3560"/>
      <c r="N65" s="3560"/>
      <c r="O65" s="3560"/>
      <c r="P65" s="3560"/>
      <c r="Q65" s="3560"/>
      <c r="R65" s="3560"/>
      <c r="S65" s="3560"/>
      <c r="T65" s="3560"/>
      <c r="U65" s="3560"/>
      <c r="V65" s="3560"/>
      <c r="W65" s="3560"/>
      <c r="X65" s="3560"/>
      <c r="Y65" s="3560"/>
      <c r="Z65" s="3560"/>
      <c r="AA65" s="3560"/>
      <c r="AB65" s="3560"/>
      <c r="AC65" s="3560"/>
      <c r="AD65" s="3565"/>
      <c r="AE65" s="1312"/>
      <c r="AF65" s="1324" t="s">
        <v>848</v>
      </c>
      <c r="AG65" s="1326">
        <f>+COUNTA(C66:AD67)</f>
        <v>8</v>
      </c>
    </row>
    <row r="66" spans="2:33" ht="13.5" customHeight="1">
      <c r="B66" s="3514" t="s">
        <v>841</v>
      </c>
      <c r="C66" s="3516"/>
      <c r="D66" s="3560"/>
      <c r="E66" s="3560"/>
      <c r="F66" s="3560"/>
      <c r="G66" s="3560"/>
      <c r="H66" s="3560" t="s">
        <v>864</v>
      </c>
      <c r="I66" s="3560" t="s">
        <v>864</v>
      </c>
      <c r="J66" s="3560"/>
      <c r="K66" s="3560"/>
      <c r="L66" s="3560"/>
      <c r="M66" s="3560"/>
      <c r="N66" s="3560"/>
      <c r="O66" s="3560" t="s">
        <v>864</v>
      </c>
      <c r="P66" s="3560" t="s">
        <v>864</v>
      </c>
      <c r="Q66" s="3560"/>
      <c r="R66" s="3560"/>
      <c r="S66" s="3560"/>
      <c r="T66" s="3560"/>
      <c r="U66" s="3560"/>
      <c r="V66" s="3560" t="s">
        <v>864</v>
      </c>
      <c r="W66" s="3560" t="s">
        <v>864</v>
      </c>
      <c r="X66" s="3560"/>
      <c r="Y66" s="3560"/>
      <c r="Z66" s="3560"/>
      <c r="AA66" s="3560"/>
      <c r="AB66" s="3560"/>
      <c r="AC66" s="3560" t="s">
        <v>864</v>
      </c>
      <c r="AD66" s="3565" t="s">
        <v>864</v>
      </c>
      <c r="AE66" s="1312"/>
      <c r="AF66" s="1324" t="s">
        <v>849</v>
      </c>
      <c r="AG66" s="1327">
        <f>+AG65/AG64</f>
        <v>0.2857142857142857</v>
      </c>
    </row>
    <row r="67" spans="2:33">
      <c r="B67" s="3515"/>
      <c r="C67" s="3516"/>
      <c r="D67" s="3560"/>
      <c r="E67" s="3560"/>
      <c r="F67" s="3560"/>
      <c r="G67" s="3560"/>
      <c r="H67" s="3560"/>
      <c r="I67" s="3560"/>
      <c r="J67" s="3560"/>
      <c r="K67" s="3560"/>
      <c r="L67" s="3560"/>
      <c r="M67" s="3560"/>
      <c r="N67" s="3560"/>
      <c r="O67" s="3560"/>
      <c r="P67" s="3560"/>
      <c r="Q67" s="3560"/>
      <c r="R67" s="3560"/>
      <c r="S67" s="3560"/>
      <c r="T67" s="3560"/>
      <c r="U67" s="3560"/>
      <c r="V67" s="3560"/>
      <c r="W67" s="3560"/>
      <c r="X67" s="3560"/>
      <c r="Y67" s="3560"/>
      <c r="Z67" s="3560"/>
      <c r="AA67" s="3560"/>
      <c r="AB67" s="3560"/>
      <c r="AC67" s="3560"/>
      <c r="AD67" s="3565"/>
      <c r="AE67" s="1312"/>
      <c r="AF67" s="1324" t="s">
        <v>838</v>
      </c>
      <c r="AG67" s="1326">
        <f>+COUNTA(C68:AD69)</f>
        <v>5</v>
      </c>
    </row>
    <row r="68" spans="2:33">
      <c r="B68" s="3510" t="s">
        <v>843</v>
      </c>
      <c r="C68" s="3512"/>
      <c r="D68" s="3561"/>
      <c r="E68" s="3561"/>
      <c r="F68" s="3561"/>
      <c r="G68" s="3561"/>
      <c r="H68" s="3561"/>
      <c r="I68" s="3561" t="s">
        <v>864</v>
      </c>
      <c r="J68" s="3561"/>
      <c r="K68" s="3561"/>
      <c r="L68" s="3561"/>
      <c r="M68" s="3561"/>
      <c r="N68" s="3561"/>
      <c r="O68" s="3561"/>
      <c r="P68" s="3561" t="s">
        <v>864</v>
      </c>
      <c r="Q68" s="3561"/>
      <c r="R68" s="3561"/>
      <c r="S68" s="3561"/>
      <c r="T68" s="3561"/>
      <c r="U68" s="3561"/>
      <c r="V68" s="3561"/>
      <c r="W68" s="3561" t="s">
        <v>864</v>
      </c>
      <c r="X68" s="3561"/>
      <c r="Y68" s="3561"/>
      <c r="Z68" s="3561"/>
      <c r="AA68" s="3561"/>
      <c r="AB68" s="3561"/>
      <c r="AC68" s="3561" t="s">
        <v>864</v>
      </c>
      <c r="AD68" s="3563" t="s">
        <v>864</v>
      </c>
      <c r="AE68" s="1312"/>
      <c r="AF68" s="1328" t="s">
        <v>850</v>
      </c>
      <c r="AG68" s="1329">
        <f>+AG67/AG64</f>
        <v>0.17857142857142858</v>
      </c>
    </row>
    <row r="69" spans="2:33">
      <c r="B69" s="3511"/>
      <c r="C69" s="3513"/>
      <c r="D69" s="3562"/>
      <c r="E69" s="3562"/>
      <c r="F69" s="3562"/>
      <c r="G69" s="3562"/>
      <c r="H69" s="3562"/>
      <c r="I69" s="3562"/>
      <c r="J69" s="3562"/>
      <c r="K69" s="3562"/>
      <c r="L69" s="3562"/>
      <c r="M69" s="3562"/>
      <c r="N69" s="3562"/>
      <c r="O69" s="3562"/>
      <c r="P69" s="3562"/>
      <c r="Q69" s="3562"/>
      <c r="R69" s="3562"/>
      <c r="S69" s="3562"/>
      <c r="T69" s="3562"/>
      <c r="U69" s="3562"/>
      <c r="V69" s="3562"/>
      <c r="W69" s="3562"/>
      <c r="X69" s="3562"/>
      <c r="Y69" s="3562"/>
      <c r="Z69" s="3562"/>
      <c r="AA69" s="3562"/>
      <c r="AB69" s="3562"/>
      <c r="AC69" s="3562"/>
      <c r="AD69" s="3564"/>
      <c r="AE69" s="1312"/>
      <c r="AF69" s="1313"/>
      <c r="AG69" s="1330"/>
    </row>
    <row r="70" spans="2:33">
      <c r="C70" s="1331"/>
      <c r="D70" s="1331"/>
      <c r="E70" s="1331"/>
      <c r="F70" s="1331"/>
      <c r="G70" s="1331"/>
      <c r="H70" s="1331"/>
      <c r="I70" s="1331"/>
      <c r="J70" s="1331"/>
      <c r="K70" s="1331"/>
      <c r="L70" s="1331"/>
      <c r="M70" s="1331"/>
      <c r="N70" s="1331"/>
      <c r="O70" s="1331"/>
      <c r="P70" s="1331"/>
      <c r="Q70" s="1331"/>
      <c r="R70" s="1331"/>
      <c r="S70" s="1331"/>
      <c r="T70" s="1331"/>
      <c r="U70" s="1331"/>
      <c r="V70" s="1331"/>
      <c r="W70" s="1331"/>
      <c r="X70" s="1331"/>
      <c r="Y70" s="1331"/>
      <c r="Z70" s="1331"/>
      <c r="AA70" s="1331"/>
      <c r="AB70" s="1331"/>
      <c r="AC70" s="1331"/>
      <c r="AD70" s="1331"/>
    </row>
    <row r="71" spans="2:33">
      <c r="B71" s="1332" t="s">
        <v>2046</v>
      </c>
      <c r="C71" s="1333">
        <f>+AD62+1</f>
        <v>46036</v>
      </c>
      <c r="D71" s="1334">
        <f>+C71+1</f>
        <v>46037</v>
      </c>
      <c r="E71" s="1334">
        <f t="shared" ref="E71:AD71" si="14">+D71+1</f>
        <v>46038</v>
      </c>
      <c r="F71" s="1334">
        <f t="shared" si="14"/>
        <v>46039</v>
      </c>
      <c r="G71" s="1334">
        <f t="shared" si="14"/>
        <v>46040</v>
      </c>
      <c r="H71" s="1334">
        <f t="shared" si="14"/>
        <v>46041</v>
      </c>
      <c r="I71" s="1334">
        <f t="shared" si="14"/>
        <v>46042</v>
      </c>
      <c r="J71" s="1334">
        <f t="shared" si="14"/>
        <v>46043</v>
      </c>
      <c r="K71" s="1334">
        <f t="shared" si="14"/>
        <v>46044</v>
      </c>
      <c r="L71" s="1334">
        <f t="shared" si="14"/>
        <v>46045</v>
      </c>
      <c r="M71" s="1334">
        <f t="shared" si="14"/>
        <v>46046</v>
      </c>
      <c r="N71" s="1334">
        <f t="shared" si="14"/>
        <v>46047</v>
      </c>
      <c r="O71" s="1334">
        <f t="shared" si="14"/>
        <v>46048</v>
      </c>
      <c r="P71" s="1334">
        <f t="shared" si="14"/>
        <v>46049</v>
      </c>
      <c r="Q71" s="1334">
        <f t="shared" si="14"/>
        <v>46050</v>
      </c>
      <c r="R71" s="1334">
        <f t="shared" si="14"/>
        <v>46051</v>
      </c>
      <c r="S71" s="1334">
        <f t="shared" si="14"/>
        <v>46052</v>
      </c>
      <c r="T71" s="1334">
        <f t="shared" si="14"/>
        <v>46053</v>
      </c>
      <c r="U71" s="1334">
        <f t="shared" si="14"/>
        <v>46054</v>
      </c>
      <c r="V71" s="1334">
        <f t="shared" si="14"/>
        <v>46055</v>
      </c>
      <c r="W71" s="1334">
        <f>+V71+1</f>
        <v>46056</v>
      </c>
      <c r="X71" s="1334">
        <f t="shared" si="14"/>
        <v>46057</v>
      </c>
      <c r="Y71" s="1334">
        <f t="shared" si="14"/>
        <v>46058</v>
      </c>
      <c r="Z71" s="1334">
        <f t="shared" si="14"/>
        <v>46059</v>
      </c>
      <c r="AA71" s="1334">
        <f>+Z71+1</f>
        <v>46060</v>
      </c>
      <c r="AB71" s="1334">
        <f t="shared" si="14"/>
        <v>46061</v>
      </c>
      <c r="AC71" s="1334">
        <f>+AB71+1</f>
        <v>46062</v>
      </c>
      <c r="AD71" s="1335">
        <f t="shared" si="14"/>
        <v>46063</v>
      </c>
      <c r="AE71" s="1318"/>
      <c r="AF71" s="3521">
        <f>+AF62+1</f>
        <v>8</v>
      </c>
      <c r="AG71" s="3522"/>
    </row>
    <row r="72" spans="2:33">
      <c r="B72" s="1336" t="s">
        <v>846</v>
      </c>
      <c r="C72" s="1337" t="str">
        <f>TEXT(WEEKDAY(+C71),"aaa")</f>
        <v>水</v>
      </c>
      <c r="D72" s="1338" t="str">
        <f t="shared" ref="D72:AD72" si="15">TEXT(WEEKDAY(+D71),"aaa")</f>
        <v>木</v>
      </c>
      <c r="E72" s="1338" t="str">
        <f t="shared" si="15"/>
        <v>金</v>
      </c>
      <c r="F72" s="1338" t="str">
        <f t="shared" si="15"/>
        <v>土</v>
      </c>
      <c r="G72" s="1338" t="str">
        <f t="shared" si="15"/>
        <v>日</v>
      </c>
      <c r="H72" s="1338" t="str">
        <f t="shared" si="15"/>
        <v>月</v>
      </c>
      <c r="I72" s="1338" t="str">
        <f t="shared" si="15"/>
        <v>火</v>
      </c>
      <c r="J72" s="1338" t="str">
        <f t="shared" si="15"/>
        <v>水</v>
      </c>
      <c r="K72" s="1338" t="str">
        <f t="shared" si="15"/>
        <v>木</v>
      </c>
      <c r="L72" s="1338" t="str">
        <f t="shared" si="15"/>
        <v>金</v>
      </c>
      <c r="M72" s="1338" t="str">
        <f t="shared" si="15"/>
        <v>土</v>
      </c>
      <c r="N72" s="1338" t="str">
        <f t="shared" si="15"/>
        <v>日</v>
      </c>
      <c r="O72" s="1338" t="str">
        <f t="shared" si="15"/>
        <v>月</v>
      </c>
      <c r="P72" s="1338" t="str">
        <f t="shared" si="15"/>
        <v>火</v>
      </c>
      <c r="Q72" s="1338" t="str">
        <f t="shared" si="15"/>
        <v>水</v>
      </c>
      <c r="R72" s="1338" t="str">
        <f t="shared" si="15"/>
        <v>木</v>
      </c>
      <c r="S72" s="1338" t="str">
        <f t="shared" si="15"/>
        <v>金</v>
      </c>
      <c r="T72" s="1338" t="str">
        <f t="shared" si="15"/>
        <v>土</v>
      </c>
      <c r="U72" s="1338" t="str">
        <f t="shared" si="15"/>
        <v>日</v>
      </c>
      <c r="V72" s="1338" t="str">
        <f t="shared" si="15"/>
        <v>月</v>
      </c>
      <c r="W72" s="1338" t="str">
        <f t="shared" si="15"/>
        <v>火</v>
      </c>
      <c r="X72" s="1338" t="str">
        <f t="shared" si="15"/>
        <v>水</v>
      </c>
      <c r="Y72" s="1338" t="str">
        <f t="shared" si="15"/>
        <v>木</v>
      </c>
      <c r="Z72" s="1338" t="str">
        <f t="shared" si="15"/>
        <v>金</v>
      </c>
      <c r="AA72" s="1338" t="str">
        <f t="shared" si="15"/>
        <v>土</v>
      </c>
      <c r="AB72" s="1338" t="str">
        <f t="shared" si="15"/>
        <v>日</v>
      </c>
      <c r="AC72" s="1338" t="str">
        <f t="shared" si="15"/>
        <v>月</v>
      </c>
      <c r="AD72" s="1339" t="str">
        <f t="shared" si="15"/>
        <v>火</v>
      </c>
      <c r="AE72" s="1312"/>
      <c r="AF72" s="1323" t="s">
        <v>2047</v>
      </c>
      <c r="AG72" s="1304">
        <f>+COUNTA(C73:AD74)</f>
        <v>0</v>
      </c>
    </row>
    <row r="73" spans="2:33" ht="13.5" customHeight="1">
      <c r="B73" s="3523" t="s">
        <v>2048</v>
      </c>
      <c r="C73" s="3576"/>
      <c r="D73" s="3571"/>
      <c r="E73" s="3571"/>
      <c r="F73" s="3571"/>
      <c r="G73" s="3571"/>
      <c r="H73" s="3571"/>
      <c r="I73" s="3571"/>
      <c r="J73" s="3571"/>
      <c r="K73" s="3571"/>
      <c r="L73" s="3571"/>
      <c r="M73" s="3571"/>
      <c r="N73" s="3571"/>
      <c r="O73" s="3571"/>
      <c r="P73" s="3571"/>
      <c r="Q73" s="3571"/>
      <c r="R73" s="3571"/>
      <c r="S73" s="3571"/>
      <c r="T73" s="3571"/>
      <c r="U73" s="3571"/>
      <c r="V73" s="3571"/>
      <c r="W73" s="3571"/>
      <c r="X73" s="3571"/>
      <c r="Y73" s="3571"/>
      <c r="Z73" s="3571"/>
      <c r="AA73" s="3571"/>
      <c r="AB73" s="3571"/>
      <c r="AC73" s="3571"/>
      <c r="AD73" s="3572"/>
      <c r="AE73" s="1312"/>
      <c r="AF73" s="1324" t="s">
        <v>847</v>
      </c>
      <c r="AG73" s="1325">
        <f>COUNTA(C71:AD71)-AG72</f>
        <v>28</v>
      </c>
    </row>
    <row r="74" spans="2:33" ht="13.5" customHeight="1">
      <c r="B74" s="3524"/>
      <c r="C74" s="3576"/>
      <c r="D74" s="3571"/>
      <c r="E74" s="3571"/>
      <c r="F74" s="3571"/>
      <c r="G74" s="3571"/>
      <c r="H74" s="3571"/>
      <c r="I74" s="3571"/>
      <c r="J74" s="3571"/>
      <c r="K74" s="3571"/>
      <c r="L74" s="3571"/>
      <c r="M74" s="3571"/>
      <c r="N74" s="3571"/>
      <c r="O74" s="3571"/>
      <c r="P74" s="3571"/>
      <c r="Q74" s="3571"/>
      <c r="R74" s="3571"/>
      <c r="S74" s="3571"/>
      <c r="T74" s="3571"/>
      <c r="U74" s="3571"/>
      <c r="V74" s="3571"/>
      <c r="W74" s="3571"/>
      <c r="X74" s="3571"/>
      <c r="Y74" s="3571"/>
      <c r="Z74" s="3571"/>
      <c r="AA74" s="3571"/>
      <c r="AB74" s="3571"/>
      <c r="AC74" s="3571"/>
      <c r="AD74" s="3572"/>
      <c r="AE74" s="1312"/>
      <c r="AF74" s="1324" t="s">
        <v>848</v>
      </c>
      <c r="AG74" s="1326">
        <f>+COUNTA(C75:AD76)</f>
        <v>8</v>
      </c>
    </row>
    <row r="75" spans="2:33" ht="13.5" customHeight="1">
      <c r="B75" s="3528" t="s">
        <v>841</v>
      </c>
      <c r="C75" s="3575"/>
      <c r="D75" s="3571"/>
      <c r="E75" s="3571"/>
      <c r="F75" s="3571"/>
      <c r="G75" s="3571"/>
      <c r="H75" s="3571" t="s">
        <v>864</v>
      </c>
      <c r="I75" s="3571" t="s">
        <v>864</v>
      </c>
      <c r="J75" s="3571"/>
      <c r="K75" s="3571"/>
      <c r="L75" s="3571"/>
      <c r="M75" s="3571"/>
      <c r="N75" s="3571"/>
      <c r="O75" s="3571" t="s">
        <v>864</v>
      </c>
      <c r="P75" s="3571" t="s">
        <v>864</v>
      </c>
      <c r="Q75" s="3571"/>
      <c r="R75" s="3571"/>
      <c r="S75" s="3571"/>
      <c r="T75" s="3571"/>
      <c r="U75" s="3571"/>
      <c r="V75" s="3571" t="s">
        <v>864</v>
      </c>
      <c r="W75" s="3571" t="s">
        <v>864</v>
      </c>
      <c r="X75" s="3571"/>
      <c r="Y75" s="3571"/>
      <c r="Z75" s="3571"/>
      <c r="AA75" s="3571"/>
      <c r="AB75" s="3571"/>
      <c r="AC75" s="3571" t="s">
        <v>864</v>
      </c>
      <c r="AD75" s="3572" t="s">
        <v>864</v>
      </c>
      <c r="AE75" s="1312"/>
      <c r="AF75" s="1324" t="s">
        <v>849</v>
      </c>
      <c r="AG75" s="1327">
        <f>+AG74/AG73</f>
        <v>0.2857142857142857</v>
      </c>
    </row>
    <row r="76" spans="2:33">
      <c r="B76" s="3529"/>
      <c r="C76" s="3575"/>
      <c r="D76" s="3571"/>
      <c r="E76" s="3571"/>
      <c r="F76" s="3571"/>
      <c r="G76" s="3571"/>
      <c r="H76" s="3571"/>
      <c r="I76" s="3571"/>
      <c r="J76" s="3571"/>
      <c r="K76" s="3571"/>
      <c r="L76" s="3571"/>
      <c r="M76" s="3571"/>
      <c r="N76" s="3571"/>
      <c r="O76" s="3571"/>
      <c r="P76" s="3571"/>
      <c r="Q76" s="3571"/>
      <c r="R76" s="3571"/>
      <c r="S76" s="3571"/>
      <c r="T76" s="3571"/>
      <c r="U76" s="3571"/>
      <c r="V76" s="3571"/>
      <c r="W76" s="3571"/>
      <c r="X76" s="3571"/>
      <c r="Y76" s="3571"/>
      <c r="Z76" s="3571"/>
      <c r="AA76" s="3571"/>
      <c r="AB76" s="3571"/>
      <c r="AC76" s="3571"/>
      <c r="AD76" s="3572"/>
      <c r="AE76" s="1312"/>
      <c r="AF76" s="1324" t="s">
        <v>838</v>
      </c>
      <c r="AG76" s="1326">
        <f>+COUNTA(C77:AD78)</f>
        <v>7</v>
      </c>
    </row>
    <row r="77" spans="2:33">
      <c r="B77" s="3526" t="s">
        <v>843</v>
      </c>
      <c r="C77" s="3573"/>
      <c r="D77" s="3567"/>
      <c r="E77" s="3567"/>
      <c r="F77" s="3567"/>
      <c r="G77" s="3567"/>
      <c r="H77" s="3567"/>
      <c r="I77" s="3567" t="s">
        <v>864</v>
      </c>
      <c r="J77" s="3567"/>
      <c r="K77" s="3567"/>
      <c r="L77" s="3567"/>
      <c r="M77" s="3567"/>
      <c r="N77" s="3567"/>
      <c r="O77" s="3567"/>
      <c r="P77" s="3567" t="s">
        <v>864</v>
      </c>
      <c r="Q77" s="3567"/>
      <c r="R77" s="3567"/>
      <c r="S77" s="3567"/>
      <c r="T77" s="3567"/>
      <c r="U77" s="3567"/>
      <c r="V77" s="3567"/>
      <c r="W77" s="3567" t="s">
        <v>864</v>
      </c>
      <c r="X77" s="3567"/>
      <c r="Y77" s="3567" t="s">
        <v>887</v>
      </c>
      <c r="Z77" s="3567" t="s">
        <v>887</v>
      </c>
      <c r="AA77" s="3567" t="s">
        <v>887</v>
      </c>
      <c r="AB77" s="3567" t="s">
        <v>887</v>
      </c>
      <c r="AC77" s="3567"/>
      <c r="AD77" s="3569"/>
      <c r="AE77" s="1312"/>
      <c r="AF77" s="1328" t="s">
        <v>850</v>
      </c>
      <c r="AG77" s="1329">
        <f>+AG76/AG73</f>
        <v>0.25</v>
      </c>
    </row>
    <row r="78" spans="2:33">
      <c r="B78" s="3527"/>
      <c r="C78" s="3574"/>
      <c r="D78" s="3568"/>
      <c r="E78" s="3568"/>
      <c r="F78" s="3568"/>
      <c r="G78" s="3568"/>
      <c r="H78" s="3568"/>
      <c r="I78" s="3568"/>
      <c r="J78" s="3568"/>
      <c r="K78" s="3568"/>
      <c r="L78" s="3568"/>
      <c r="M78" s="3568"/>
      <c r="N78" s="3568"/>
      <c r="O78" s="3568"/>
      <c r="P78" s="3568"/>
      <c r="Q78" s="3568"/>
      <c r="R78" s="3568"/>
      <c r="S78" s="3568"/>
      <c r="T78" s="3568"/>
      <c r="U78" s="3568"/>
      <c r="V78" s="3568"/>
      <c r="W78" s="3568"/>
      <c r="X78" s="3568"/>
      <c r="Y78" s="3568"/>
      <c r="Z78" s="3568"/>
      <c r="AA78" s="3568"/>
      <c r="AB78" s="3568"/>
      <c r="AC78" s="3568"/>
      <c r="AD78" s="3570"/>
      <c r="AE78" s="1312"/>
      <c r="AF78" s="1313"/>
      <c r="AG78" s="1330"/>
    </row>
    <row r="79" spans="2:33">
      <c r="C79" s="1331"/>
      <c r="D79" s="1331"/>
      <c r="E79" s="1331"/>
      <c r="F79" s="1331"/>
      <c r="G79" s="1331"/>
      <c r="H79" s="1331"/>
      <c r="I79" s="1331"/>
      <c r="J79" s="1331"/>
      <c r="K79" s="1331"/>
      <c r="L79" s="1331"/>
      <c r="M79" s="1331"/>
      <c r="N79" s="1331"/>
      <c r="O79" s="1331"/>
      <c r="P79" s="1331"/>
      <c r="Q79" s="1331"/>
      <c r="R79" s="1331"/>
      <c r="S79" s="1331"/>
      <c r="T79" s="1331"/>
      <c r="U79" s="1331"/>
      <c r="V79" s="1331"/>
      <c r="W79" s="1331"/>
      <c r="X79" s="1331"/>
      <c r="Y79" s="1331"/>
      <c r="Z79" s="1331"/>
      <c r="AA79" s="1331"/>
      <c r="AB79" s="1331"/>
      <c r="AC79" s="1331"/>
      <c r="AD79" s="1331"/>
    </row>
    <row r="80" spans="2:33">
      <c r="B80" s="1314" t="s">
        <v>2046</v>
      </c>
      <c r="C80" s="1340">
        <f>+AD71+1</f>
        <v>46064</v>
      </c>
      <c r="D80" s="1316">
        <f>+C80+1</f>
        <v>46065</v>
      </c>
      <c r="E80" s="1316">
        <f t="shared" ref="E80:AB80" si="16">+D80+1</f>
        <v>46066</v>
      </c>
      <c r="F80" s="1316">
        <f t="shared" si="16"/>
        <v>46067</v>
      </c>
      <c r="G80" s="1316">
        <f t="shared" si="16"/>
        <v>46068</v>
      </c>
      <c r="H80" s="1316">
        <f t="shared" si="16"/>
        <v>46069</v>
      </c>
      <c r="I80" s="1316">
        <f t="shared" si="16"/>
        <v>46070</v>
      </c>
      <c r="J80" s="1316">
        <f t="shared" si="16"/>
        <v>46071</v>
      </c>
      <c r="K80" s="1316">
        <f t="shared" si="16"/>
        <v>46072</v>
      </c>
      <c r="L80" s="1316">
        <f t="shared" si="16"/>
        <v>46073</v>
      </c>
      <c r="M80" s="1316">
        <f t="shared" si="16"/>
        <v>46074</v>
      </c>
      <c r="N80" s="1316">
        <f t="shared" si="16"/>
        <v>46075</v>
      </c>
      <c r="O80" s="1316">
        <f t="shared" si="16"/>
        <v>46076</v>
      </c>
      <c r="P80" s="1316">
        <f t="shared" si="16"/>
        <v>46077</v>
      </c>
      <c r="Q80" s="1316">
        <f t="shared" si="16"/>
        <v>46078</v>
      </c>
      <c r="R80" s="1316">
        <f t="shared" si="16"/>
        <v>46079</v>
      </c>
      <c r="S80" s="1316">
        <f t="shared" si="16"/>
        <v>46080</v>
      </c>
      <c r="T80" s="1316">
        <f t="shared" si="16"/>
        <v>46081</v>
      </c>
      <c r="U80" s="1316">
        <f t="shared" si="16"/>
        <v>46082</v>
      </c>
      <c r="V80" s="1316">
        <f t="shared" si="16"/>
        <v>46083</v>
      </c>
      <c r="W80" s="1316">
        <f>+V80+1</f>
        <v>46084</v>
      </c>
      <c r="X80" s="1316">
        <f t="shared" si="16"/>
        <v>46085</v>
      </c>
      <c r="Y80" s="1316">
        <f t="shared" si="16"/>
        <v>46086</v>
      </c>
      <c r="Z80" s="1316">
        <f t="shared" si="16"/>
        <v>46087</v>
      </c>
      <c r="AA80" s="1316">
        <f>+Z80+1</f>
        <v>46088</v>
      </c>
      <c r="AB80" s="1316">
        <f t="shared" si="16"/>
        <v>46089</v>
      </c>
      <c r="AC80" s="1316"/>
      <c r="AD80" s="1317"/>
      <c r="AE80" s="1318"/>
      <c r="AF80" s="3521">
        <f>+AF71+1</f>
        <v>9</v>
      </c>
      <c r="AG80" s="3522"/>
    </row>
    <row r="81" spans="2:33">
      <c r="B81" s="1319" t="s">
        <v>846</v>
      </c>
      <c r="C81" s="1342" t="str">
        <f>TEXT(WEEKDAY(+C80),"aaa")</f>
        <v>水</v>
      </c>
      <c r="D81" s="1321" t="str">
        <f t="shared" ref="D81:AB81" si="17">TEXT(WEEKDAY(+D80),"aaa")</f>
        <v>木</v>
      </c>
      <c r="E81" s="1321" t="str">
        <f t="shared" si="17"/>
        <v>金</v>
      </c>
      <c r="F81" s="1321" t="str">
        <f t="shared" si="17"/>
        <v>土</v>
      </c>
      <c r="G81" s="1321" t="str">
        <f t="shared" si="17"/>
        <v>日</v>
      </c>
      <c r="H81" s="1321" t="str">
        <f t="shared" si="17"/>
        <v>月</v>
      </c>
      <c r="I81" s="1321" t="str">
        <f t="shared" si="17"/>
        <v>火</v>
      </c>
      <c r="J81" s="1321" t="str">
        <f t="shared" si="17"/>
        <v>水</v>
      </c>
      <c r="K81" s="1321" t="str">
        <f t="shared" si="17"/>
        <v>木</v>
      </c>
      <c r="L81" s="1321" t="str">
        <f t="shared" si="17"/>
        <v>金</v>
      </c>
      <c r="M81" s="1321" t="str">
        <f t="shared" si="17"/>
        <v>土</v>
      </c>
      <c r="N81" s="1321" t="str">
        <f t="shared" si="17"/>
        <v>日</v>
      </c>
      <c r="O81" s="1321" t="str">
        <f t="shared" si="17"/>
        <v>月</v>
      </c>
      <c r="P81" s="1321" t="str">
        <f t="shared" si="17"/>
        <v>火</v>
      </c>
      <c r="Q81" s="1321" t="str">
        <f t="shared" si="17"/>
        <v>水</v>
      </c>
      <c r="R81" s="1321" t="str">
        <f t="shared" si="17"/>
        <v>木</v>
      </c>
      <c r="S81" s="1321" t="str">
        <f t="shared" si="17"/>
        <v>金</v>
      </c>
      <c r="T81" s="1321" t="str">
        <f t="shared" si="17"/>
        <v>土</v>
      </c>
      <c r="U81" s="1321" t="str">
        <f t="shared" si="17"/>
        <v>日</v>
      </c>
      <c r="V81" s="1321" t="str">
        <f t="shared" si="17"/>
        <v>月</v>
      </c>
      <c r="W81" s="1321" t="str">
        <f t="shared" si="17"/>
        <v>火</v>
      </c>
      <c r="X81" s="1321" t="str">
        <f t="shared" si="17"/>
        <v>水</v>
      </c>
      <c r="Y81" s="1321" t="str">
        <f t="shared" si="17"/>
        <v>木</v>
      </c>
      <c r="Z81" s="1321" t="str">
        <f t="shared" si="17"/>
        <v>金</v>
      </c>
      <c r="AA81" s="1321" t="str">
        <f t="shared" si="17"/>
        <v>土</v>
      </c>
      <c r="AB81" s="1321" t="str">
        <f t="shared" si="17"/>
        <v>日</v>
      </c>
      <c r="AC81" s="1321"/>
      <c r="AD81" s="1322"/>
      <c r="AE81" s="1312"/>
      <c r="AF81" s="1323" t="s">
        <v>2047</v>
      </c>
      <c r="AG81" s="1304">
        <f>+COUNTA(C82:AD83)</f>
        <v>0</v>
      </c>
    </row>
    <row r="82" spans="2:33" ht="13.5" customHeight="1">
      <c r="B82" s="3523" t="s">
        <v>2048</v>
      </c>
      <c r="C82" s="3566"/>
      <c r="D82" s="3560"/>
      <c r="E82" s="3560"/>
      <c r="F82" s="3560"/>
      <c r="G82" s="3560"/>
      <c r="H82" s="3560"/>
      <c r="I82" s="3560"/>
      <c r="J82" s="3560"/>
      <c r="K82" s="3560"/>
      <c r="L82" s="3560"/>
      <c r="M82" s="3560"/>
      <c r="N82" s="3560"/>
      <c r="O82" s="3560"/>
      <c r="P82" s="3560"/>
      <c r="Q82" s="3560"/>
      <c r="R82" s="3560"/>
      <c r="S82" s="3560"/>
      <c r="T82" s="3560"/>
      <c r="U82" s="3560"/>
      <c r="V82" s="3560"/>
      <c r="W82" s="3560"/>
      <c r="X82" s="3560"/>
      <c r="Y82" s="3560"/>
      <c r="Z82" s="3560"/>
      <c r="AA82" s="3560"/>
      <c r="AB82" s="3560"/>
      <c r="AC82" s="3560"/>
      <c r="AD82" s="3565"/>
      <c r="AE82" s="1312"/>
      <c r="AF82" s="1324" t="s">
        <v>847</v>
      </c>
      <c r="AG82" s="1325">
        <f>COUNTA(C80:AD80)-AG81</f>
        <v>26</v>
      </c>
    </row>
    <row r="83" spans="2:33" ht="13.5" customHeight="1">
      <c r="B83" s="3524"/>
      <c r="C83" s="3566"/>
      <c r="D83" s="3560"/>
      <c r="E83" s="3560"/>
      <c r="F83" s="3560"/>
      <c r="G83" s="3560"/>
      <c r="H83" s="3560"/>
      <c r="I83" s="3560"/>
      <c r="J83" s="3560"/>
      <c r="K83" s="3560"/>
      <c r="L83" s="3560"/>
      <c r="M83" s="3560"/>
      <c r="N83" s="3560"/>
      <c r="O83" s="3560"/>
      <c r="P83" s="3560"/>
      <c r="Q83" s="3560"/>
      <c r="R83" s="3560"/>
      <c r="S83" s="3560"/>
      <c r="T83" s="3560"/>
      <c r="U83" s="3560"/>
      <c r="V83" s="3560"/>
      <c r="W83" s="3560"/>
      <c r="X83" s="3560"/>
      <c r="Y83" s="3560"/>
      <c r="Z83" s="3560"/>
      <c r="AA83" s="3560"/>
      <c r="AB83" s="3560"/>
      <c r="AC83" s="3560"/>
      <c r="AD83" s="3565"/>
      <c r="AE83" s="1312"/>
      <c r="AF83" s="1324" t="s">
        <v>848</v>
      </c>
      <c r="AG83" s="1326">
        <f>+COUNTA(C84:AD85)</f>
        <v>6</v>
      </c>
    </row>
    <row r="84" spans="2:33" ht="13.5" customHeight="1">
      <c r="B84" s="3514" t="s">
        <v>841</v>
      </c>
      <c r="C84" s="3516"/>
      <c r="D84" s="3560"/>
      <c r="E84" s="3560"/>
      <c r="F84" s="3560"/>
      <c r="G84" s="3560"/>
      <c r="H84" s="3560" t="s">
        <v>864</v>
      </c>
      <c r="I84" s="3560" t="s">
        <v>864</v>
      </c>
      <c r="J84" s="3560"/>
      <c r="K84" s="3560"/>
      <c r="L84" s="3560"/>
      <c r="M84" s="3560"/>
      <c r="N84" s="3560"/>
      <c r="O84" s="3560" t="s">
        <v>864</v>
      </c>
      <c r="P84" s="3560" t="s">
        <v>864</v>
      </c>
      <c r="Q84" s="3560"/>
      <c r="R84" s="3560"/>
      <c r="S84" s="3560"/>
      <c r="T84" s="3560"/>
      <c r="U84" s="3560"/>
      <c r="V84" s="3560" t="s">
        <v>864</v>
      </c>
      <c r="W84" s="3560" t="s">
        <v>864</v>
      </c>
      <c r="X84" s="3560"/>
      <c r="Y84" s="3560"/>
      <c r="Z84" s="3560"/>
      <c r="AA84" s="3560"/>
      <c r="AB84" s="3560"/>
      <c r="AC84" s="3560"/>
      <c r="AD84" s="3565"/>
      <c r="AE84" s="1312"/>
      <c r="AF84" s="1324" t="s">
        <v>849</v>
      </c>
      <c r="AG84" s="1327">
        <f>+AG83/AG82</f>
        <v>0.23076923076923078</v>
      </c>
    </row>
    <row r="85" spans="2:33">
      <c r="B85" s="3515"/>
      <c r="C85" s="3516"/>
      <c r="D85" s="3560"/>
      <c r="E85" s="3560"/>
      <c r="F85" s="3560"/>
      <c r="G85" s="3560"/>
      <c r="H85" s="3560"/>
      <c r="I85" s="3560"/>
      <c r="J85" s="3560"/>
      <c r="K85" s="3560"/>
      <c r="L85" s="3560"/>
      <c r="M85" s="3560"/>
      <c r="N85" s="3560"/>
      <c r="O85" s="3560"/>
      <c r="P85" s="3560"/>
      <c r="Q85" s="3560"/>
      <c r="R85" s="3560"/>
      <c r="S85" s="3560"/>
      <c r="T85" s="3560"/>
      <c r="U85" s="3560"/>
      <c r="V85" s="3560"/>
      <c r="W85" s="3560"/>
      <c r="X85" s="3560"/>
      <c r="Y85" s="3560"/>
      <c r="Z85" s="3560"/>
      <c r="AA85" s="3560"/>
      <c r="AB85" s="3560"/>
      <c r="AC85" s="3560"/>
      <c r="AD85" s="3565"/>
      <c r="AE85" s="1312"/>
      <c r="AF85" s="1324" t="s">
        <v>838</v>
      </c>
      <c r="AG85" s="1326">
        <f>+COUNTA(C86:AD87)</f>
        <v>8</v>
      </c>
    </row>
    <row r="86" spans="2:33">
      <c r="B86" s="3510" t="s">
        <v>843</v>
      </c>
      <c r="C86" s="3512" t="s">
        <v>887</v>
      </c>
      <c r="D86" s="3561" t="s">
        <v>887</v>
      </c>
      <c r="E86" s="3561" t="s">
        <v>887</v>
      </c>
      <c r="F86" s="3561" t="s">
        <v>887</v>
      </c>
      <c r="G86" s="3561" t="s">
        <v>887</v>
      </c>
      <c r="H86" s="3561"/>
      <c r="I86" s="3561"/>
      <c r="J86" s="3561"/>
      <c r="K86" s="3561"/>
      <c r="L86" s="3561"/>
      <c r="M86" s="3561"/>
      <c r="N86" s="3561"/>
      <c r="O86" s="3561"/>
      <c r="P86" s="3561" t="s">
        <v>864</v>
      </c>
      <c r="Q86" s="3561"/>
      <c r="R86" s="3561"/>
      <c r="S86" s="3561"/>
      <c r="T86" s="3561"/>
      <c r="U86" s="3561"/>
      <c r="V86" s="3561" t="s">
        <v>864</v>
      </c>
      <c r="W86" s="3561" t="s">
        <v>864</v>
      </c>
      <c r="X86" s="3561"/>
      <c r="Y86" s="3561"/>
      <c r="Z86" s="3561"/>
      <c r="AA86" s="3561"/>
      <c r="AB86" s="3561"/>
      <c r="AC86" s="3561"/>
      <c r="AD86" s="3563"/>
      <c r="AE86" s="1312"/>
      <c r="AF86" s="1328" t="s">
        <v>850</v>
      </c>
      <c r="AG86" s="1329">
        <f>+AG85/AG82</f>
        <v>0.30769230769230771</v>
      </c>
    </row>
    <row r="87" spans="2:33">
      <c r="B87" s="3511"/>
      <c r="C87" s="3513"/>
      <c r="D87" s="3562"/>
      <c r="E87" s="3562"/>
      <c r="F87" s="3562"/>
      <c r="G87" s="3562"/>
      <c r="H87" s="3562"/>
      <c r="I87" s="3562"/>
      <c r="J87" s="3562"/>
      <c r="K87" s="3562"/>
      <c r="L87" s="3562"/>
      <c r="M87" s="3562"/>
      <c r="N87" s="3562"/>
      <c r="O87" s="3562"/>
      <c r="P87" s="3562"/>
      <c r="Q87" s="3562"/>
      <c r="R87" s="3562"/>
      <c r="S87" s="3562"/>
      <c r="T87" s="3562"/>
      <c r="U87" s="3562"/>
      <c r="V87" s="3562"/>
      <c r="W87" s="3562"/>
      <c r="X87" s="3562"/>
      <c r="Y87" s="3562"/>
      <c r="Z87" s="3562"/>
      <c r="AA87" s="3562"/>
      <c r="AB87" s="3562"/>
      <c r="AC87" s="3562"/>
      <c r="AD87" s="3564"/>
      <c r="AE87" s="1312"/>
      <c r="AF87" s="1313"/>
      <c r="AG87" s="1330"/>
    </row>
    <row r="88" spans="2:33">
      <c r="C88" s="1331"/>
      <c r="D88" s="1331"/>
      <c r="E88" s="1331"/>
      <c r="F88" s="1331"/>
      <c r="G88" s="1331"/>
      <c r="H88" s="1331"/>
      <c r="I88" s="1331"/>
      <c r="J88" s="1331"/>
      <c r="K88" s="1331"/>
      <c r="L88" s="1331"/>
      <c r="M88" s="1331"/>
      <c r="N88" s="1331"/>
      <c r="O88" s="1331"/>
      <c r="P88" s="1331"/>
      <c r="Q88" s="1331"/>
      <c r="R88" s="1331"/>
      <c r="S88" s="1331"/>
      <c r="T88" s="1331"/>
      <c r="U88" s="1331"/>
      <c r="V88" s="1331"/>
      <c r="W88" s="1331"/>
      <c r="X88" s="1331"/>
      <c r="Y88" s="1331"/>
      <c r="Z88" s="1331"/>
      <c r="AA88" s="1331"/>
      <c r="AB88" s="1331"/>
      <c r="AC88" s="1331"/>
      <c r="AD88" s="1331"/>
    </row>
  </sheetData>
  <mergeCells count="815">
    <mergeCell ref="U2:V2"/>
    <mergeCell ref="W2:X2"/>
    <mergeCell ref="Y2:Z2"/>
    <mergeCell ref="AB2:AF2"/>
    <mergeCell ref="B3:E3"/>
    <mergeCell ref="S3:T3"/>
    <mergeCell ref="U3:V3"/>
    <mergeCell ref="W3:X3"/>
    <mergeCell ref="Y3:Z3"/>
    <mergeCell ref="AB3:AF3"/>
    <mergeCell ref="G3:P3"/>
    <mergeCell ref="AB4:AF4"/>
    <mergeCell ref="B5:E5"/>
    <mergeCell ref="L5:N5"/>
    <mergeCell ref="P5:R5"/>
    <mergeCell ref="AB5:AF5"/>
    <mergeCell ref="B4:E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AF80:AG80"/>
    <mergeCell ref="B82:B83"/>
    <mergeCell ref="C82:C83"/>
    <mergeCell ref="D82:D83"/>
    <mergeCell ref="E82:E83"/>
    <mergeCell ref="F82:F83"/>
    <mergeCell ref="G82:G83"/>
    <mergeCell ref="H82:H83"/>
    <mergeCell ref="I82:I83"/>
    <mergeCell ref="J82:J83"/>
    <mergeCell ref="T82:T83"/>
    <mergeCell ref="U82:U83"/>
    <mergeCell ref="V82:V83"/>
    <mergeCell ref="K82:K83"/>
    <mergeCell ref="L82:L83"/>
    <mergeCell ref="M82:M83"/>
    <mergeCell ref="N82:N83"/>
    <mergeCell ref="O82:O83"/>
    <mergeCell ref="P82:P83"/>
    <mergeCell ref="AC82:AC83"/>
    <mergeCell ref="AD82:AD83"/>
    <mergeCell ref="X82:X83"/>
    <mergeCell ref="Y82:Y83"/>
    <mergeCell ref="Z82:Z83"/>
    <mergeCell ref="B84:B85"/>
    <mergeCell ref="C84:C85"/>
    <mergeCell ref="D84:D85"/>
    <mergeCell ref="E84:E85"/>
    <mergeCell ref="F84:F85"/>
    <mergeCell ref="G84:G85"/>
    <mergeCell ref="H84:H85"/>
    <mergeCell ref="I84:I85"/>
    <mergeCell ref="W82:W83"/>
    <mergeCell ref="AA82:AA83"/>
    <mergeCell ref="AB82:AB83"/>
    <mergeCell ref="Q82:Q83"/>
    <mergeCell ref="R82:R83"/>
    <mergeCell ref="S82:S83"/>
    <mergeCell ref="AB84:AB85"/>
    <mergeCell ref="AD84:AD85"/>
    <mergeCell ref="B86:B87"/>
    <mergeCell ref="C86:C87"/>
    <mergeCell ref="D86:D87"/>
    <mergeCell ref="E86:E87"/>
    <mergeCell ref="F86:F87"/>
    <mergeCell ref="G86:G87"/>
    <mergeCell ref="H86:H87"/>
    <mergeCell ref="V84:V85"/>
    <mergeCell ref="W84:W85"/>
    <mergeCell ref="J84:J85"/>
    <mergeCell ref="K84:K85"/>
    <mergeCell ref="N86:N87"/>
    <mergeCell ref="M84:M85"/>
    <mergeCell ref="N84:N85"/>
    <mergeCell ref="O84:O85"/>
    <mergeCell ref="M86:M87"/>
    <mergeCell ref="X84:X85"/>
    <mergeCell ref="Y84:Y85"/>
    <mergeCell ref="Z84:Z85"/>
    <mergeCell ref="AA84:AA85"/>
    <mergeCell ref="P84:P85"/>
    <mergeCell ref="Q84:Q85"/>
    <mergeCell ref="R84:R85"/>
    <mergeCell ref="S84:S85"/>
    <mergeCell ref="T84:T85"/>
    <mergeCell ref="U84:U85"/>
    <mergeCell ref="AC84:AC85"/>
    <mergeCell ref="AA86:AA87"/>
    <mergeCell ref="L84:L85"/>
    <mergeCell ref="AB86:AB87"/>
    <mergeCell ref="AC86:AC87"/>
    <mergeCell ref="AD86:AD87"/>
    <mergeCell ref="G4:K4"/>
    <mergeCell ref="G5:K5"/>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s>
  <phoneticPr fontId="17"/>
  <conditionalFormatting sqref="C9:AE9 C18:AE18 C81:AD81 C72:AD72 C63:AD63 C54:AD54 C45:AD45 C36:AD36 C27:AD27 C82:D82 AE19 AE10">
    <cfRule type="containsText" dxfId="44" priority="44" operator="containsText" text="日">
      <formula>NOT(ISERROR(SEARCH("日",C9)))</formula>
    </cfRule>
    <cfRule type="containsText" dxfId="43" priority="45" operator="containsText" text="土">
      <formula>NOT(ISERROR(SEARCH("土",C9)))</formula>
    </cfRule>
  </conditionalFormatting>
  <conditionalFormatting sqref="AE27:AE28 AE36:AE37 AE45:AE46 AE54:AE55 AE63:AE64 AE72:AE73 AE81:AE82">
    <cfRule type="containsText" dxfId="42" priority="42" operator="containsText" text="日">
      <formula>NOT(ISERROR(SEARCH("日",AE27)))</formula>
    </cfRule>
    <cfRule type="containsText" dxfId="41" priority="43" operator="containsText" text="土">
      <formula>NOT(ISERROR(SEARCH("土",AE27)))</formula>
    </cfRule>
  </conditionalFormatting>
  <conditionalFormatting sqref="Y3:Z4">
    <cfRule type="cellIs" dxfId="40" priority="39" operator="greaterThanOrEqual">
      <formula>0.285</formula>
    </cfRule>
    <cfRule type="cellIs" dxfId="39" priority="40" operator="greaterThanOrEqual">
      <formula>0.25</formula>
    </cfRule>
    <cfRule type="cellIs" dxfId="38" priority="41" operator="greaterThanOrEqual">
      <formula>0.214</formula>
    </cfRule>
  </conditionalFormatting>
  <conditionalFormatting sqref="E82:AD82">
    <cfRule type="containsText" dxfId="37" priority="37" operator="containsText" text="日">
      <formula>NOT(ISERROR(SEARCH("日",E82)))</formula>
    </cfRule>
    <cfRule type="containsText" dxfId="36" priority="38" operator="containsText" text="土">
      <formula>NOT(ISERROR(SEARCH("土",E82)))</formula>
    </cfRule>
  </conditionalFormatting>
  <conditionalFormatting sqref="C73:D73">
    <cfRule type="containsText" dxfId="35" priority="35" operator="containsText" text="日">
      <formula>NOT(ISERROR(SEARCH("日",C73)))</formula>
    </cfRule>
    <cfRule type="containsText" dxfId="34" priority="36" operator="containsText" text="土">
      <formula>NOT(ISERROR(SEARCH("土",C73)))</formula>
    </cfRule>
  </conditionalFormatting>
  <conditionalFormatting sqref="E73:AD73">
    <cfRule type="containsText" dxfId="33" priority="33" operator="containsText" text="日">
      <formula>NOT(ISERROR(SEARCH("日",E73)))</formula>
    </cfRule>
    <cfRule type="containsText" dxfId="32" priority="34" operator="containsText" text="土">
      <formula>NOT(ISERROR(SEARCH("土",E73)))</formula>
    </cfRule>
  </conditionalFormatting>
  <conditionalFormatting sqref="C64:D64">
    <cfRule type="containsText" dxfId="31" priority="31" operator="containsText" text="日">
      <formula>NOT(ISERROR(SEARCH("日",C64)))</formula>
    </cfRule>
    <cfRule type="containsText" dxfId="30" priority="32" operator="containsText" text="土">
      <formula>NOT(ISERROR(SEARCH("土",C64)))</formula>
    </cfRule>
  </conditionalFormatting>
  <conditionalFormatting sqref="E64:AD64">
    <cfRule type="containsText" dxfId="29" priority="29" operator="containsText" text="日">
      <formula>NOT(ISERROR(SEARCH("日",E64)))</formula>
    </cfRule>
    <cfRule type="containsText" dxfId="28" priority="30" operator="containsText" text="土">
      <formula>NOT(ISERROR(SEARCH("土",E64)))</formula>
    </cfRule>
  </conditionalFormatting>
  <conditionalFormatting sqref="C55:D55">
    <cfRule type="containsText" dxfId="27" priority="27" operator="containsText" text="日">
      <formula>NOT(ISERROR(SEARCH("日",C55)))</formula>
    </cfRule>
    <cfRule type="containsText" dxfId="26" priority="28" operator="containsText" text="土">
      <formula>NOT(ISERROR(SEARCH("土",C55)))</formula>
    </cfRule>
  </conditionalFormatting>
  <conditionalFormatting sqref="E55:AD55">
    <cfRule type="containsText" dxfId="25" priority="25" operator="containsText" text="日">
      <formula>NOT(ISERROR(SEARCH("日",E55)))</formula>
    </cfRule>
    <cfRule type="containsText" dxfId="24" priority="26" operator="containsText" text="土">
      <formula>NOT(ISERROR(SEARCH("土",E55)))</formula>
    </cfRule>
  </conditionalFormatting>
  <conditionalFormatting sqref="C46:D46">
    <cfRule type="containsText" dxfId="23" priority="23" operator="containsText" text="日">
      <formula>NOT(ISERROR(SEARCH("日",C46)))</formula>
    </cfRule>
    <cfRule type="containsText" dxfId="22" priority="24" operator="containsText" text="土">
      <formula>NOT(ISERROR(SEARCH("土",C46)))</formula>
    </cfRule>
  </conditionalFormatting>
  <conditionalFormatting sqref="E46:AD46">
    <cfRule type="containsText" dxfId="21" priority="21" operator="containsText" text="日">
      <formula>NOT(ISERROR(SEARCH("日",E46)))</formula>
    </cfRule>
    <cfRule type="containsText" dxfId="20" priority="22" operator="containsText" text="土">
      <formula>NOT(ISERROR(SEARCH("土",E46)))</formula>
    </cfRule>
  </conditionalFormatting>
  <conditionalFormatting sqref="C37:D37">
    <cfRule type="containsText" dxfId="19" priority="19" operator="containsText" text="日">
      <formula>NOT(ISERROR(SEARCH("日",C37)))</formula>
    </cfRule>
    <cfRule type="containsText" dxfId="18" priority="20" operator="containsText" text="土">
      <formula>NOT(ISERROR(SEARCH("土",C37)))</formula>
    </cfRule>
  </conditionalFormatting>
  <conditionalFormatting sqref="E37:AD37">
    <cfRule type="containsText" dxfId="17" priority="17" operator="containsText" text="日">
      <formula>NOT(ISERROR(SEARCH("日",E37)))</formula>
    </cfRule>
    <cfRule type="containsText" dxfId="16" priority="18" operator="containsText" text="土">
      <formula>NOT(ISERROR(SEARCH("土",E37)))</formula>
    </cfRule>
  </conditionalFormatting>
  <conditionalFormatting sqref="C28:D28">
    <cfRule type="containsText" dxfId="15" priority="15" operator="containsText" text="日">
      <formula>NOT(ISERROR(SEARCH("日",C28)))</formula>
    </cfRule>
    <cfRule type="containsText" dxfId="14" priority="16" operator="containsText" text="土">
      <formula>NOT(ISERROR(SEARCH("土",C28)))</formula>
    </cfRule>
  </conditionalFormatting>
  <conditionalFormatting sqref="E28:AD28">
    <cfRule type="containsText" dxfId="13" priority="13" operator="containsText" text="日">
      <formula>NOT(ISERROR(SEARCH("日",E28)))</formula>
    </cfRule>
    <cfRule type="containsText" dxfId="12" priority="14" operator="containsText" text="土">
      <formula>NOT(ISERROR(SEARCH("土",E28)))</formula>
    </cfRule>
  </conditionalFormatting>
  <conditionalFormatting sqref="C19:D19">
    <cfRule type="containsText" dxfId="11" priority="11" operator="containsText" text="日">
      <formula>NOT(ISERROR(SEARCH("日",C19)))</formula>
    </cfRule>
    <cfRule type="containsText" dxfId="10" priority="12" operator="containsText" text="土">
      <formula>NOT(ISERROR(SEARCH("土",C19)))</formula>
    </cfRule>
  </conditionalFormatting>
  <conditionalFormatting sqref="E19:AD19">
    <cfRule type="containsText" dxfId="9" priority="9" operator="containsText" text="日">
      <formula>NOT(ISERROR(SEARCH("日",E19)))</formula>
    </cfRule>
    <cfRule type="containsText" dxfId="8" priority="10" operator="containsText" text="土">
      <formula>NOT(ISERROR(SEARCH("土",E19)))</formula>
    </cfRule>
  </conditionalFormatting>
  <conditionalFormatting sqref="C10:D10">
    <cfRule type="containsText" dxfId="7" priority="7" operator="containsText" text="日">
      <formula>NOT(ISERROR(SEARCH("日",C10)))</formula>
    </cfRule>
    <cfRule type="containsText" dxfId="6" priority="8" operator="containsText" text="土">
      <formula>NOT(ISERROR(SEARCH("土",C10)))</formula>
    </cfRule>
  </conditionalFormatting>
  <conditionalFormatting sqref="E10:AD10">
    <cfRule type="containsText" dxfId="5" priority="5" operator="containsText" text="日">
      <formula>NOT(ISERROR(SEARCH("日",E10)))</formula>
    </cfRule>
    <cfRule type="containsText" dxfId="4" priority="6" operator="containsText" text="土">
      <formula>NOT(ISERROR(SEARCH("土",E10)))</formula>
    </cfRule>
  </conditionalFormatting>
  <conditionalFormatting sqref="C1:AD2 C6:AD1048576 L4:AD5 C3:F5 Q3:AD3">
    <cfRule type="cellIs" dxfId="3" priority="3" operator="equal">
      <formula>"雨"</formula>
    </cfRule>
    <cfRule type="cellIs" dxfId="2" priority="4" operator="equal">
      <formula>"休"</formula>
    </cfRule>
  </conditionalFormatting>
  <conditionalFormatting sqref="G4:K5">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63"/>
  <sheetViews>
    <sheetView showGridLines="0" view="pageBreakPreview" zoomScale="60" zoomScaleNormal="130" workbookViewId="0"/>
  </sheetViews>
  <sheetFormatPr defaultRowHeight="13.5"/>
  <cols>
    <col min="1" max="21" width="5.75" style="1345" customWidth="1"/>
    <col min="22" max="16384" width="9" style="1345"/>
  </cols>
  <sheetData>
    <row r="3" spans="1:20">
      <c r="K3" s="3605">
        <v>37778</v>
      </c>
      <c r="L3" s="3605"/>
      <c r="M3" s="3605"/>
      <c r="N3" s="3605"/>
      <c r="O3" s="258"/>
      <c r="P3" s="258"/>
      <c r="Q3" s="258"/>
      <c r="R3" s="1352"/>
      <c r="S3" s="1352"/>
      <c r="T3" s="1352"/>
    </row>
    <row r="4" spans="1:20">
      <c r="O4" s="1352"/>
      <c r="P4" s="1352"/>
      <c r="Q4" s="1352"/>
      <c r="R4" s="1352"/>
      <c r="S4" s="1352"/>
      <c r="T4" s="1352"/>
    </row>
    <row r="7" spans="1:20">
      <c r="A7" s="1346" t="s">
        <v>2067</v>
      </c>
    </row>
    <row r="8" spans="1:20">
      <c r="A8" s="1350"/>
      <c r="B8" s="3609" t="str">
        <f>IF(入力シート!C20&lt;30000000,"福岡県"&amp;入力シート!C1&amp;"長　殿","福岡県知事　殿")</f>
        <v>福岡県知事　殿</v>
      </c>
      <c r="C8" s="3609"/>
      <c r="D8" s="3609"/>
      <c r="E8" s="3609"/>
      <c r="F8" s="3609"/>
      <c r="G8" s="1350"/>
    </row>
    <row r="10" spans="1:20">
      <c r="H10" s="1345" t="s">
        <v>2069</v>
      </c>
      <c r="J10" s="1345" t="s">
        <v>2068</v>
      </c>
      <c r="K10" s="3610" t="str">
        <f>入力シート!C25</f>
        <v>福岡市博多区東公園７－７</v>
      </c>
      <c r="L10" s="3611"/>
      <c r="M10" s="3611"/>
      <c r="N10" s="3611"/>
    </row>
    <row r="11" spans="1:20">
      <c r="K11" s="3611"/>
      <c r="L11" s="3611"/>
      <c r="M11" s="3611"/>
      <c r="N11" s="3611"/>
    </row>
    <row r="12" spans="1:20">
      <c r="J12" s="1345" t="s">
        <v>2070</v>
      </c>
      <c r="K12" s="3612" t="str">
        <f>入力シート!C26</f>
        <v>(株）福岡企画技調</v>
      </c>
      <c r="L12" s="2062"/>
      <c r="M12" s="2062"/>
      <c r="N12" s="2062"/>
    </row>
    <row r="13" spans="1:20">
      <c r="K13" s="3612" t="str">
        <f>入力シート!C27</f>
        <v>代表取締役　企画太郎</v>
      </c>
      <c r="L13" s="2062"/>
      <c r="M13" s="2062"/>
      <c r="N13" s="373"/>
    </row>
    <row r="16" spans="1:20" ht="18.75">
      <c r="F16" s="3606" t="s">
        <v>2071</v>
      </c>
      <c r="G16" s="3606"/>
      <c r="H16" s="3606"/>
      <c r="I16" s="3606"/>
      <c r="J16" s="3606"/>
      <c r="K16" s="1348"/>
    </row>
    <row r="20" spans="2:14">
      <c r="B20" s="1349" t="s">
        <v>2072</v>
      </c>
      <c r="D20" s="1349"/>
      <c r="E20" s="1349"/>
      <c r="F20" s="1349"/>
      <c r="G20" s="1349"/>
      <c r="H20" s="1349"/>
      <c r="I20" s="1349"/>
      <c r="J20" s="1349"/>
      <c r="K20" s="1349"/>
      <c r="L20" s="1349"/>
      <c r="M20" s="1349"/>
    </row>
    <row r="21" spans="2:14">
      <c r="B21" s="1349" t="s">
        <v>2073</v>
      </c>
      <c r="D21" s="1349"/>
      <c r="E21" s="1349"/>
      <c r="F21" s="1349"/>
      <c r="G21" s="1349"/>
      <c r="H21" s="1349"/>
      <c r="I21" s="1349"/>
      <c r="J21" s="1349"/>
      <c r="K21" s="1349"/>
      <c r="L21" s="1349"/>
      <c r="M21" s="1349"/>
    </row>
    <row r="24" spans="2:14" ht="16.5" customHeight="1"/>
    <row r="25" spans="2:14" ht="21" customHeight="1">
      <c r="B25" s="3603" t="s">
        <v>2074</v>
      </c>
      <c r="C25" s="3603"/>
      <c r="D25" s="3603"/>
      <c r="E25" s="3607" t="str">
        <f>"50"&amp;入力シート!C3&amp;"-"&amp;入力シート!C4</f>
        <v>507-12345-001</v>
      </c>
      <c r="F25" s="3607"/>
      <c r="G25" s="3607"/>
      <c r="H25" s="3607"/>
      <c r="I25" s="3607"/>
      <c r="J25" s="3607"/>
      <c r="K25" s="3607"/>
      <c r="L25" s="3607"/>
      <c r="M25" s="3607"/>
      <c r="N25" s="3607"/>
    </row>
    <row r="26" spans="2:14" ht="21" customHeight="1">
      <c r="B26" s="3603" t="s">
        <v>1968</v>
      </c>
      <c r="C26" s="3603"/>
      <c r="D26" s="3603"/>
      <c r="E26" s="3607" t="str">
        <f>入力シート!C10</f>
        <v>県道博多天神線排水性舗装工事（第２工区）</v>
      </c>
      <c r="F26" s="3607"/>
      <c r="G26" s="3607"/>
      <c r="H26" s="3607"/>
      <c r="I26" s="3607"/>
      <c r="J26" s="3607"/>
      <c r="K26" s="3607"/>
      <c r="L26" s="3607"/>
      <c r="M26" s="3608"/>
      <c r="N26" s="3608"/>
    </row>
    <row r="27" spans="2:14" ht="21" customHeight="1">
      <c r="B27" s="3603" t="s">
        <v>2075</v>
      </c>
      <c r="C27" s="3603"/>
      <c r="D27" s="3603"/>
      <c r="E27" s="2227">
        <f>入力シート!C14</f>
        <v>45840</v>
      </c>
      <c r="F27" s="2228"/>
      <c r="G27" s="2228"/>
      <c r="H27" s="9" t="s">
        <v>2077</v>
      </c>
      <c r="I27" s="2228">
        <f>入力シート!C15</f>
        <v>45988</v>
      </c>
      <c r="J27" s="2228"/>
      <c r="K27" s="2228"/>
      <c r="L27" s="281" t="s">
        <v>2078</v>
      </c>
      <c r="M27" s="281"/>
      <c r="N27" s="1351"/>
    </row>
    <row r="28" spans="2:14" ht="195" customHeight="1">
      <c r="B28" s="3603" t="s">
        <v>2076</v>
      </c>
      <c r="C28" s="3603"/>
      <c r="D28" s="3603"/>
      <c r="E28" s="3604"/>
      <c r="F28" s="3604"/>
      <c r="G28" s="3604"/>
      <c r="H28" s="3604"/>
      <c r="I28" s="3604"/>
      <c r="J28" s="3604"/>
      <c r="K28" s="3604"/>
      <c r="L28" s="3604"/>
      <c r="M28" s="3604"/>
      <c r="N28" s="3604"/>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347"/>
    </row>
    <row r="37" spans="3:20" ht="16.5" customHeight="1">
      <c r="T37" s="1347"/>
    </row>
    <row r="38" spans="3:20" ht="16.5" customHeight="1">
      <c r="T38" s="1347"/>
    </row>
    <row r="39" spans="3:20" ht="16.5" customHeight="1">
      <c r="T39" s="1347"/>
    </row>
    <row r="40" spans="3:20" ht="16.5" customHeight="1">
      <c r="T40" s="1347"/>
    </row>
    <row r="41" spans="3:20" ht="16.5" customHeight="1">
      <c r="C41" s="1347"/>
    </row>
    <row r="42" spans="3:20" ht="16.5" customHeight="1">
      <c r="C42" s="1347"/>
    </row>
    <row r="43" spans="3:20" ht="16.5" customHeight="1">
      <c r="C43" s="1347"/>
    </row>
    <row r="44" spans="3:20" ht="16.5" customHeight="1">
      <c r="C44" s="1347"/>
    </row>
    <row r="45" spans="3:20" ht="16.5" customHeight="1">
      <c r="C45" s="1347"/>
    </row>
    <row r="46" spans="3:20" ht="16.5" customHeight="1">
      <c r="C46" s="1347"/>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17"/>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5"/>
  <sheetViews>
    <sheetView showGridLines="0" view="pageBreakPreview" zoomScale="80" zoomScaleNormal="75" zoomScaleSheetLayoutView="80" workbookViewId="0">
      <selection activeCell="U19" sqref="U19"/>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701"/>
      <c r="I1" s="3701"/>
      <c r="J1" s="3701"/>
      <c r="K1" s="3701"/>
      <c r="L1" s="43"/>
      <c r="M1" s="3701"/>
      <c r="N1" s="3701"/>
      <c r="O1" s="3701"/>
      <c r="P1" s="498"/>
      <c r="Q1" s="498"/>
      <c r="R1" s="493"/>
      <c r="S1" s="493"/>
    </row>
    <row r="2" spans="2:22" ht="66.75" customHeight="1">
      <c r="B2" s="44" t="s">
        <v>140</v>
      </c>
      <c r="C2" s="44"/>
      <c r="D2" s="44"/>
      <c r="E2" s="44"/>
      <c r="F2" s="44"/>
      <c r="G2" s="44"/>
      <c r="H2" s="44"/>
      <c r="I2" s="44"/>
      <c r="J2" s="3701"/>
      <c r="K2" s="3701"/>
      <c r="L2" s="45"/>
      <c r="M2" s="3701"/>
      <c r="N2" s="3701"/>
      <c r="O2" s="3701"/>
      <c r="P2" s="498"/>
      <c r="Q2" s="498"/>
      <c r="R2" s="45"/>
      <c r="S2" s="45"/>
    </row>
    <row r="3" spans="2:22" ht="12" customHeight="1">
      <c r="H3" s="43"/>
      <c r="I3" s="43"/>
      <c r="J3" s="43"/>
      <c r="K3" s="43"/>
      <c r="L3" s="45"/>
      <c r="M3" s="43"/>
      <c r="N3" s="43"/>
      <c r="O3" s="43"/>
      <c r="P3" s="43"/>
      <c r="Q3" s="43"/>
      <c r="R3" s="45"/>
    </row>
    <row r="4" spans="2:22" ht="32.25" customHeight="1">
      <c r="C4" s="46"/>
      <c r="N4" s="42" t="s">
        <v>141</v>
      </c>
      <c r="Q4" s="3693" t="str">
        <f>入力シート!C5</f>
        <v>○○県土整備事務所</v>
      </c>
      <c r="R4" s="3693"/>
      <c r="S4" s="3693"/>
    </row>
    <row r="5" spans="2:22" ht="21" customHeight="1"/>
    <row r="6" spans="2:22" ht="21.75" customHeight="1">
      <c r="D6" s="47" t="s">
        <v>142</v>
      </c>
      <c r="E6" s="65"/>
      <c r="F6" s="48" t="s">
        <v>5</v>
      </c>
      <c r="G6" s="65"/>
      <c r="H6" s="48" t="s">
        <v>6</v>
      </c>
      <c r="I6" s="65"/>
      <c r="J6" s="48" t="s">
        <v>7</v>
      </c>
      <c r="L6" s="47" t="s">
        <v>143</v>
      </c>
      <c r="M6" s="3694"/>
      <c r="N6" s="3694"/>
      <c r="O6" s="3694"/>
      <c r="P6" s="3694"/>
      <c r="Q6" s="3694"/>
      <c r="R6" s="3694"/>
      <c r="V6" s="42" t="str">
        <f>入力シート!C16</f>
        <v>福岡次郎</v>
      </c>
    </row>
    <row r="7" spans="2:22" ht="21.75" customHeight="1">
      <c r="D7" s="49" t="s">
        <v>144</v>
      </c>
      <c r="E7" s="3695" t="str">
        <f>"50"&amp;入力シート!C3&amp;"-"&amp;入力シート!C4</f>
        <v>507-12345-001</v>
      </c>
      <c r="F7" s="3695"/>
      <c r="G7" s="3695"/>
      <c r="H7" s="3695"/>
      <c r="I7" s="3695"/>
      <c r="J7" s="3695"/>
      <c r="V7" s="42" t="str">
        <f>入力シート!C20</f>
        <v>福岡三郎</v>
      </c>
    </row>
    <row r="8" spans="2:22" ht="21.75" customHeight="1">
      <c r="D8" s="47" t="s">
        <v>145</v>
      </c>
      <c r="E8" s="3696" t="str">
        <f>入力シート!C10</f>
        <v>県道博多天神線排水性舗装工事（第２工区）</v>
      </c>
      <c r="F8" s="3696"/>
      <c r="G8" s="3696"/>
      <c r="H8" s="3696"/>
      <c r="I8" s="3696"/>
      <c r="J8" s="3696"/>
      <c r="K8" s="3696"/>
      <c r="L8" s="3696"/>
      <c r="M8" s="3696"/>
      <c r="N8" s="3696"/>
      <c r="O8" s="3696"/>
      <c r="P8" s="47"/>
      <c r="R8" s="3697"/>
      <c r="V8" s="42" t="e">
        <f>入力シート!#REF!</f>
        <v>#REF!</v>
      </c>
    </row>
    <row r="9" spans="2:22" ht="21.75" customHeight="1" thickBot="1">
      <c r="D9" s="42" t="s">
        <v>146</v>
      </c>
      <c r="E9" s="3699" t="str">
        <f>入力シート!C26</f>
        <v>(株）福岡企画技調</v>
      </c>
      <c r="F9" s="3699"/>
      <c r="G9" s="3699"/>
      <c r="H9" s="3699"/>
      <c r="I9" s="3699"/>
      <c r="J9" s="3699"/>
      <c r="K9" s="42" t="s">
        <v>147</v>
      </c>
      <c r="M9" s="3700"/>
      <c r="N9" s="3700"/>
      <c r="O9" s="3700"/>
      <c r="P9" s="3700"/>
      <c r="Q9" s="3700"/>
      <c r="R9" s="3698"/>
      <c r="V9" s="42" t="e">
        <f>入力シート!#REF!</f>
        <v>#REF!</v>
      </c>
    </row>
    <row r="10" spans="2:22" ht="45" customHeight="1" thickBot="1">
      <c r="B10" s="50" t="s">
        <v>28</v>
      </c>
      <c r="C10" s="3672" t="s">
        <v>148</v>
      </c>
      <c r="D10" s="3673"/>
      <c r="E10" s="3672" t="s">
        <v>149</v>
      </c>
      <c r="F10" s="3673"/>
      <c r="G10" s="3673"/>
      <c r="H10" s="3673"/>
      <c r="I10" s="3673"/>
      <c r="J10" s="3673"/>
      <c r="K10" s="3673"/>
      <c r="L10" s="3674"/>
      <c r="M10" s="3674"/>
      <c r="N10" s="3674"/>
      <c r="O10" s="3674"/>
      <c r="P10" s="3674"/>
      <c r="Q10" s="3674"/>
      <c r="R10" s="3675"/>
      <c r="S10" s="51" t="s">
        <v>150</v>
      </c>
    </row>
    <row r="11" spans="2:22" ht="20.25" customHeight="1">
      <c r="B11" s="3655" t="s">
        <v>151</v>
      </c>
      <c r="C11" s="3664" t="s">
        <v>152</v>
      </c>
      <c r="D11" s="3647"/>
      <c r="E11" s="3676" t="s">
        <v>153</v>
      </c>
      <c r="F11" s="3677"/>
      <c r="G11" s="3677"/>
      <c r="H11" s="3677"/>
      <c r="I11" s="3677"/>
      <c r="J11" s="3677"/>
      <c r="K11" s="3677"/>
      <c r="L11" s="3677"/>
      <c r="M11" s="3677"/>
      <c r="N11" s="3677"/>
      <c r="O11" s="3677"/>
      <c r="P11" s="3677"/>
      <c r="Q11" s="3677"/>
      <c r="R11" s="3678"/>
      <c r="S11" s="61"/>
    </row>
    <row r="12" spans="2:22" ht="20.25" customHeight="1">
      <c r="B12" s="3655"/>
      <c r="C12" s="3665"/>
      <c r="D12" s="3666"/>
      <c r="E12" s="3648" t="s">
        <v>154</v>
      </c>
      <c r="F12" s="3649"/>
      <c r="G12" s="3649"/>
      <c r="H12" s="3649"/>
      <c r="I12" s="3649"/>
      <c r="J12" s="3649"/>
      <c r="K12" s="3649"/>
      <c r="L12" s="3649"/>
      <c r="M12" s="3649"/>
      <c r="N12" s="3649"/>
      <c r="O12" s="3649"/>
      <c r="P12" s="3649"/>
      <c r="Q12" s="3649"/>
      <c r="R12" s="3650"/>
      <c r="S12" s="54"/>
    </row>
    <row r="13" spans="2:22" ht="20.25" customHeight="1">
      <c r="B13" s="3655"/>
      <c r="C13" s="3665"/>
      <c r="D13" s="3666"/>
      <c r="E13" s="3648" t="s">
        <v>155</v>
      </c>
      <c r="F13" s="3649"/>
      <c r="G13" s="3649"/>
      <c r="H13" s="3649"/>
      <c r="I13" s="3649"/>
      <c r="J13" s="3649"/>
      <c r="K13" s="3649"/>
      <c r="L13" s="3649"/>
      <c r="M13" s="3649"/>
      <c r="N13" s="3649"/>
      <c r="O13" s="3649"/>
      <c r="P13" s="3649"/>
      <c r="Q13" s="3649"/>
      <c r="R13" s="3650"/>
      <c r="S13" s="54"/>
    </row>
    <row r="14" spans="2:22" ht="20.25" customHeight="1">
      <c r="B14" s="3655"/>
      <c r="C14" s="3665"/>
      <c r="D14" s="3666"/>
      <c r="E14" s="3648" t="s">
        <v>156</v>
      </c>
      <c r="F14" s="3649"/>
      <c r="G14" s="3649"/>
      <c r="H14" s="3649"/>
      <c r="I14" s="3649"/>
      <c r="J14" s="3649"/>
      <c r="K14" s="3649"/>
      <c r="L14" s="3649"/>
      <c r="M14" s="3649"/>
      <c r="N14" s="3649"/>
      <c r="O14" s="3649"/>
      <c r="P14" s="3649"/>
      <c r="Q14" s="3649"/>
      <c r="R14" s="3650"/>
      <c r="S14" s="54"/>
    </row>
    <row r="15" spans="2:22" ht="20.25" customHeight="1">
      <c r="B15" s="3655"/>
      <c r="C15" s="3667"/>
      <c r="D15" s="3668"/>
      <c r="E15" s="3679" t="s">
        <v>157</v>
      </c>
      <c r="F15" s="3680"/>
      <c r="G15" s="3680"/>
      <c r="H15" s="3680"/>
      <c r="I15" s="3680"/>
      <c r="J15" s="3680"/>
      <c r="K15" s="3680"/>
      <c r="L15" s="3680"/>
      <c r="M15" s="3680"/>
      <c r="N15" s="3680"/>
      <c r="O15" s="3680"/>
      <c r="P15" s="3680"/>
      <c r="Q15" s="3680"/>
      <c r="R15" s="3681"/>
      <c r="S15" s="62"/>
    </row>
    <row r="16" spans="2:22" ht="20.25" customHeight="1">
      <c r="B16" s="3655"/>
      <c r="C16" s="3664" t="s">
        <v>158</v>
      </c>
      <c r="D16" s="3682"/>
      <c r="E16" s="3685" t="s">
        <v>159</v>
      </c>
      <c r="F16" s="3686"/>
      <c r="G16" s="3686"/>
      <c r="H16" s="3686"/>
      <c r="I16" s="3686"/>
      <c r="J16" s="3686"/>
      <c r="K16" s="3686"/>
      <c r="L16" s="3686"/>
      <c r="M16" s="3686"/>
      <c r="N16" s="3686"/>
      <c r="O16" s="3686"/>
      <c r="P16" s="3686"/>
      <c r="Q16" s="3686"/>
      <c r="R16" s="3687"/>
      <c r="S16" s="63"/>
    </row>
    <row r="17" spans="2:19" ht="20.25" customHeight="1">
      <c r="B17" s="3655"/>
      <c r="C17" s="3683"/>
      <c r="D17" s="3684"/>
      <c r="E17" s="3661" t="s">
        <v>160</v>
      </c>
      <c r="F17" s="3662"/>
      <c r="G17" s="3662"/>
      <c r="H17" s="3662"/>
      <c r="I17" s="3662"/>
      <c r="J17" s="3662"/>
      <c r="K17" s="3662"/>
      <c r="L17" s="3662"/>
      <c r="M17" s="3662"/>
      <c r="N17" s="3662"/>
      <c r="O17" s="3662"/>
      <c r="P17" s="3662"/>
      <c r="Q17" s="3662"/>
      <c r="R17" s="3663"/>
      <c r="S17" s="62"/>
    </row>
    <row r="18" spans="2:19" ht="20.25" customHeight="1">
      <c r="B18" s="3655"/>
      <c r="C18" s="3657" t="s">
        <v>161</v>
      </c>
      <c r="D18" s="3666"/>
      <c r="E18" s="3690" t="s">
        <v>162</v>
      </c>
      <c r="F18" s="3691"/>
      <c r="G18" s="3691"/>
      <c r="H18" s="3691"/>
      <c r="I18" s="3691"/>
      <c r="J18" s="3691"/>
      <c r="K18" s="3691"/>
      <c r="L18" s="3691"/>
      <c r="M18" s="3691"/>
      <c r="N18" s="3691"/>
      <c r="O18" s="3691"/>
      <c r="P18" s="3691"/>
      <c r="Q18" s="3691"/>
      <c r="R18" s="3692"/>
      <c r="S18" s="63"/>
    </row>
    <row r="19" spans="2:19" ht="20.25" customHeight="1">
      <c r="B19" s="3655"/>
      <c r="C19" s="3657"/>
      <c r="D19" s="3666"/>
      <c r="E19" s="3648" t="s">
        <v>163</v>
      </c>
      <c r="F19" s="3649"/>
      <c r="G19" s="3649"/>
      <c r="H19" s="3649"/>
      <c r="I19" s="3649"/>
      <c r="J19" s="3649"/>
      <c r="K19" s="3649"/>
      <c r="L19" s="3649"/>
      <c r="M19" s="3649"/>
      <c r="N19" s="3649"/>
      <c r="O19" s="3649"/>
      <c r="P19" s="3649"/>
      <c r="Q19" s="3649"/>
      <c r="R19" s="3650"/>
      <c r="S19" s="54"/>
    </row>
    <row r="20" spans="2:19" ht="20.25" customHeight="1">
      <c r="B20" s="3655"/>
      <c r="C20" s="3657"/>
      <c r="D20" s="3666"/>
      <c r="E20" s="3648" t="s">
        <v>164</v>
      </c>
      <c r="F20" s="3649"/>
      <c r="G20" s="3649"/>
      <c r="H20" s="3649"/>
      <c r="I20" s="3649"/>
      <c r="J20" s="3649"/>
      <c r="K20" s="3649"/>
      <c r="L20" s="3649"/>
      <c r="M20" s="3649"/>
      <c r="N20" s="3649"/>
      <c r="O20" s="3649"/>
      <c r="P20" s="3649"/>
      <c r="Q20" s="3649"/>
      <c r="R20" s="3650"/>
      <c r="S20" s="54"/>
    </row>
    <row r="21" spans="2:19" ht="20.25" customHeight="1">
      <c r="B21" s="3655"/>
      <c r="C21" s="3657"/>
      <c r="D21" s="3666"/>
      <c r="E21" s="3648" t="s">
        <v>165</v>
      </c>
      <c r="F21" s="3649"/>
      <c r="G21" s="3649"/>
      <c r="H21" s="3649"/>
      <c r="I21" s="3649"/>
      <c r="J21" s="3649"/>
      <c r="K21" s="3649"/>
      <c r="L21" s="3649"/>
      <c r="M21" s="3649"/>
      <c r="N21" s="3649"/>
      <c r="O21" s="3649"/>
      <c r="P21" s="3649"/>
      <c r="Q21" s="3649"/>
      <c r="R21" s="3650"/>
      <c r="S21" s="54"/>
    </row>
    <row r="22" spans="2:19" ht="20.25" customHeight="1" thickBot="1">
      <c r="B22" s="3655"/>
      <c r="C22" s="3688"/>
      <c r="D22" s="3689"/>
      <c r="E22" s="3651" t="s">
        <v>166</v>
      </c>
      <c r="F22" s="3652"/>
      <c r="G22" s="3652"/>
      <c r="H22" s="3652"/>
      <c r="I22" s="3652"/>
      <c r="J22" s="3652"/>
      <c r="K22" s="3652"/>
      <c r="L22" s="3652"/>
      <c r="M22" s="3652"/>
      <c r="N22" s="3652"/>
      <c r="O22" s="3652"/>
      <c r="P22" s="3652"/>
      <c r="Q22" s="3652"/>
      <c r="R22" s="3653"/>
      <c r="S22" s="62"/>
    </row>
    <row r="23" spans="2:19" ht="20.25" customHeight="1">
      <c r="B23" s="3654" t="s">
        <v>167</v>
      </c>
      <c r="C23" s="3639" t="s">
        <v>168</v>
      </c>
      <c r="D23" s="3640"/>
      <c r="E23" s="3641" t="s">
        <v>169</v>
      </c>
      <c r="F23" s="3642"/>
      <c r="G23" s="3642"/>
      <c r="H23" s="3642"/>
      <c r="I23" s="3642"/>
      <c r="J23" s="3642"/>
      <c r="K23" s="3642"/>
      <c r="L23" s="3659"/>
      <c r="M23" s="3659"/>
      <c r="N23" s="3659"/>
      <c r="O23" s="3659"/>
      <c r="P23" s="3659"/>
      <c r="Q23" s="3659"/>
      <c r="R23" s="3660"/>
      <c r="S23" s="53"/>
    </row>
    <row r="24" spans="2:19" ht="20.25" customHeight="1">
      <c r="B24" s="3655"/>
      <c r="C24" s="3657"/>
      <c r="D24" s="3658"/>
      <c r="E24" s="3630" t="s">
        <v>170</v>
      </c>
      <c r="F24" s="3631"/>
      <c r="G24" s="3631"/>
      <c r="H24" s="3631"/>
      <c r="I24" s="3631"/>
      <c r="J24" s="3631"/>
      <c r="K24" s="3631"/>
      <c r="L24" s="3631"/>
      <c r="M24" s="3631"/>
      <c r="N24" s="3631"/>
      <c r="O24" s="3631"/>
      <c r="P24" s="3631"/>
      <c r="Q24" s="3631"/>
      <c r="R24" s="3632"/>
      <c r="S24" s="54"/>
    </row>
    <row r="25" spans="2:19" ht="20.25" customHeight="1">
      <c r="B25" s="3655"/>
      <c r="C25" s="3657"/>
      <c r="D25" s="3658"/>
      <c r="E25" s="3661" t="s">
        <v>171</v>
      </c>
      <c r="F25" s="3662"/>
      <c r="G25" s="3662"/>
      <c r="H25" s="3662"/>
      <c r="I25" s="3662"/>
      <c r="J25" s="3662"/>
      <c r="K25" s="3662"/>
      <c r="L25" s="3662"/>
      <c r="M25" s="3662"/>
      <c r="N25" s="3662"/>
      <c r="O25" s="3662"/>
      <c r="P25" s="3662"/>
      <c r="Q25" s="3662"/>
      <c r="R25" s="3663"/>
      <c r="S25" s="62"/>
    </row>
    <row r="26" spans="2:19" ht="20.25" customHeight="1">
      <c r="B26" s="3655"/>
      <c r="C26" s="3664" t="s">
        <v>172</v>
      </c>
      <c r="D26" s="3647"/>
      <c r="E26" s="3669" t="s">
        <v>173</v>
      </c>
      <c r="F26" s="3670"/>
      <c r="G26" s="3670"/>
      <c r="H26" s="3670"/>
      <c r="I26" s="3670"/>
      <c r="J26" s="3670"/>
      <c r="K26" s="3670"/>
      <c r="L26" s="3670"/>
      <c r="M26" s="3670"/>
      <c r="N26" s="3670"/>
      <c r="O26" s="3670"/>
      <c r="P26" s="3670"/>
      <c r="Q26" s="3670"/>
      <c r="R26" s="3671"/>
      <c r="S26" s="63"/>
    </row>
    <row r="27" spans="2:19" ht="20.25" customHeight="1">
      <c r="B27" s="3655"/>
      <c r="C27" s="3665"/>
      <c r="D27" s="3666"/>
      <c r="E27" s="3630" t="s">
        <v>174</v>
      </c>
      <c r="F27" s="3631"/>
      <c r="G27" s="3631"/>
      <c r="H27" s="3631"/>
      <c r="I27" s="3631"/>
      <c r="J27" s="3631"/>
      <c r="K27" s="3631"/>
      <c r="L27" s="3631"/>
      <c r="M27" s="3631"/>
      <c r="N27" s="3631"/>
      <c r="O27" s="3631"/>
      <c r="P27" s="3631"/>
      <c r="Q27" s="3631"/>
      <c r="R27" s="3632"/>
      <c r="S27" s="54"/>
    </row>
    <row r="28" spans="2:19" ht="20.25" customHeight="1">
      <c r="B28" s="3655"/>
      <c r="C28" s="3665"/>
      <c r="D28" s="3666"/>
      <c r="E28" s="3630" t="s">
        <v>175</v>
      </c>
      <c r="F28" s="3631"/>
      <c r="G28" s="3631"/>
      <c r="H28" s="3631"/>
      <c r="I28" s="3631"/>
      <c r="J28" s="3631"/>
      <c r="K28" s="3631"/>
      <c r="L28" s="3631"/>
      <c r="M28" s="3631"/>
      <c r="N28" s="3631"/>
      <c r="O28" s="3631"/>
      <c r="P28" s="3631"/>
      <c r="Q28" s="3631"/>
      <c r="R28" s="3632"/>
      <c r="S28" s="54"/>
    </row>
    <row r="29" spans="2:19" ht="20.25" customHeight="1" thickBot="1">
      <c r="B29" s="3655"/>
      <c r="C29" s="3667"/>
      <c r="D29" s="3668"/>
      <c r="E29" s="3633" t="s">
        <v>176</v>
      </c>
      <c r="F29" s="3634"/>
      <c r="G29" s="3634"/>
      <c r="H29" s="3634"/>
      <c r="I29" s="3634"/>
      <c r="J29" s="3634"/>
      <c r="K29" s="3634"/>
      <c r="L29" s="3634"/>
      <c r="M29" s="3634"/>
      <c r="N29" s="3634"/>
      <c r="O29" s="3634"/>
      <c r="P29" s="3634"/>
      <c r="Q29" s="3634"/>
      <c r="R29" s="3635"/>
      <c r="S29" s="57"/>
    </row>
    <row r="30" spans="2:19" ht="20.25" customHeight="1">
      <c r="B30" s="3655"/>
      <c r="C30" s="3657" t="s">
        <v>177</v>
      </c>
      <c r="D30" s="3658"/>
      <c r="E30" s="3669" t="s">
        <v>178</v>
      </c>
      <c r="F30" s="3670"/>
      <c r="G30" s="3670"/>
      <c r="H30" s="3670"/>
      <c r="I30" s="3670"/>
      <c r="J30" s="3670"/>
      <c r="K30" s="3670"/>
      <c r="L30" s="3670"/>
      <c r="M30" s="3670"/>
      <c r="N30" s="3670"/>
      <c r="O30" s="3670"/>
      <c r="P30" s="3670"/>
      <c r="Q30" s="3670"/>
      <c r="R30" s="3671"/>
      <c r="S30" s="63"/>
    </row>
    <row r="31" spans="2:19" ht="20.25" customHeight="1">
      <c r="B31" s="3655"/>
      <c r="C31" s="3657"/>
      <c r="D31" s="3658"/>
      <c r="E31" s="3630" t="s">
        <v>179</v>
      </c>
      <c r="F31" s="3631"/>
      <c r="G31" s="3631"/>
      <c r="H31" s="3631"/>
      <c r="I31" s="3631"/>
      <c r="J31" s="3631"/>
      <c r="K31" s="3631"/>
      <c r="L31" s="3631"/>
      <c r="M31" s="3631"/>
      <c r="N31" s="3631"/>
      <c r="O31" s="3631"/>
      <c r="P31" s="3631"/>
      <c r="Q31" s="3631"/>
      <c r="R31" s="3632"/>
      <c r="S31" s="54"/>
    </row>
    <row r="32" spans="2:19" ht="20.25" customHeight="1">
      <c r="B32" s="3655"/>
      <c r="C32" s="3657"/>
      <c r="D32" s="3658"/>
      <c r="E32" s="3630" t="s">
        <v>180</v>
      </c>
      <c r="F32" s="3631"/>
      <c r="G32" s="3631"/>
      <c r="H32" s="3631"/>
      <c r="I32" s="3631"/>
      <c r="J32" s="3631"/>
      <c r="K32" s="3631"/>
      <c r="L32" s="3631"/>
      <c r="M32" s="3631"/>
      <c r="N32" s="3631"/>
      <c r="O32" s="3631"/>
      <c r="P32" s="3631"/>
      <c r="Q32" s="3631"/>
      <c r="R32" s="3632"/>
      <c r="S32" s="54"/>
    </row>
    <row r="33" spans="2:19" ht="20.25" customHeight="1" thickBot="1">
      <c r="B33" s="3656"/>
      <c r="C33" s="3657"/>
      <c r="D33" s="3658"/>
      <c r="E33" s="3630" t="s">
        <v>181</v>
      </c>
      <c r="F33" s="3631"/>
      <c r="G33" s="3631"/>
      <c r="H33" s="3631"/>
      <c r="I33" s="3631"/>
      <c r="J33" s="3631"/>
      <c r="K33" s="3631"/>
      <c r="L33" s="3631"/>
      <c r="M33" s="3631"/>
      <c r="N33" s="3631"/>
      <c r="O33" s="3631"/>
      <c r="P33" s="3631"/>
      <c r="Q33" s="3631"/>
      <c r="R33" s="3632"/>
      <c r="S33" s="64"/>
    </row>
    <row r="34" spans="2:19" ht="20.25" customHeight="1">
      <c r="B34" s="3636" t="s">
        <v>182</v>
      </c>
      <c r="C34" s="3639"/>
      <c r="D34" s="3640"/>
      <c r="E34" s="3641"/>
      <c r="F34" s="3642"/>
      <c r="G34" s="3642"/>
      <c r="H34" s="3642"/>
      <c r="I34" s="3642"/>
      <c r="J34" s="3642"/>
      <c r="K34" s="3642"/>
      <c r="L34" s="3642"/>
      <c r="M34" s="3642"/>
      <c r="N34" s="3642"/>
      <c r="O34" s="3642"/>
      <c r="P34" s="3642"/>
      <c r="Q34" s="3642"/>
      <c r="R34" s="3643"/>
      <c r="S34" s="53"/>
    </row>
    <row r="35" spans="2:19" ht="20.25" customHeight="1">
      <c r="B35" s="3637"/>
      <c r="C35" s="3644"/>
      <c r="D35" s="3645"/>
      <c r="E35" s="3630"/>
      <c r="F35" s="3631"/>
      <c r="G35" s="3631"/>
      <c r="H35" s="3631"/>
      <c r="I35" s="3631"/>
      <c r="J35" s="3631"/>
      <c r="K35" s="3631"/>
      <c r="L35" s="3631"/>
      <c r="M35" s="3631"/>
      <c r="N35" s="3631"/>
      <c r="O35" s="3631"/>
      <c r="P35" s="3631"/>
      <c r="Q35" s="3631"/>
      <c r="R35" s="3632"/>
      <c r="S35" s="54"/>
    </row>
    <row r="36" spans="2:19" ht="20.25" customHeight="1">
      <c r="B36" s="3637"/>
      <c r="C36" s="3644"/>
      <c r="D36" s="3645"/>
      <c r="E36" s="3630"/>
      <c r="F36" s="3631"/>
      <c r="G36" s="3631"/>
      <c r="H36" s="3631"/>
      <c r="I36" s="3631"/>
      <c r="J36" s="3631"/>
      <c r="K36" s="3631"/>
      <c r="L36" s="3631"/>
      <c r="M36" s="3631"/>
      <c r="N36" s="3631"/>
      <c r="O36" s="3631"/>
      <c r="P36" s="3631"/>
      <c r="Q36" s="3631"/>
      <c r="R36" s="3632"/>
      <c r="S36" s="54"/>
    </row>
    <row r="37" spans="2:19" ht="20.25" customHeight="1">
      <c r="B37" s="3637"/>
      <c r="C37" s="3646"/>
      <c r="D37" s="3647"/>
      <c r="E37" s="3630"/>
      <c r="F37" s="3631"/>
      <c r="G37" s="3631"/>
      <c r="H37" s="3631"/>
      <c r="I37" s="3631"/>
      <c r="J37" s="3631"/>
      <c r="K37" s="3631"/>
      <c r="L37" s="3631"/>
      <c r="M37" s="3631"/>
      <c r="N37" s="3631"/>
      <c r="O37" s="3631"/>
      <c r="P37" s="3631"/>
      <c r="Q37" s="3631"/>
      <c r="R37" s="3632"/>
      <c r="S37" s="54"/>
    </row>
    <row r="38" spans="2:19" ht="20.25" customHeight="1">
      <c r="B38" s="3637"/>
      <c r="C38" s="3646"/>
      <c r="D38" s="3647"/>
      <c r="E38" s="3630"/>
      <c r="F38" s="3631"/>
      <c r="G38" s="3631"/>
      <c r="H38" s="3631"/>
      <c r="I38" s="3631"/>
      <c r="J38" s="3631"/>
      <c r="K38" s="3631"/>
      <c r="L38" s="3631"/>
      <c r="M38" s="3631"/>
      <c r="N38" s="3631"/>
      <c r="O38" s="3631"/>
      <c r="P38" s="3631"/>
      <c r="Q38" s="3631"/>
      <c r="R38" s="3632"/>
      <c r="S38" s="54"/>
    </row>
    <row r="39" spans="2:19" ht="20.25" customHeight="1">
      <c r="B39" s="3637"/>
      <c r="C39" s="3628"/>
      <c r="D39" s="3629"/>
      <c r="E39" s="3630"/>
      <c r="F39" s="3631"/>
      <c r="G39" s="3631"/>
      <c r="H39" s="3631"/>
      <c r="I39" s="3631"/>
      <c r="J39" s="3631"/>
      <c r="K39" s="3631"/>
      <c r="L39" s="3631"/>
      <c r="M39" s="3631"/>
      <c r="N39" s="3631"/>
      <c r="O39" s="3631"/>
      <c r="P39" s="3631"/>
      <c r="Q39" s="3631"/>
      <c r="R39" s="3632"/>
      <c r="S39" s="54"/>
    </row>
    <row r="40" spans="2:19" ht="20.25" customHeight="1">
      <c r="B40" s="3637"/>
      <c r="C40" s="3628"/>
      <c r="D40" s="3629"/>
      <c r="E40" s="3630"/>
      <c r="F40" s="3631"/>
      <c r="G40" s="3631"/>
      <c r="H40" s="3631"/>
      <c r="I40" s="3631"/>
      <c r="J40" s="3631"/>
      <c r="K40" s="3631"/>
      <c r="L40" s="3631"/>
      <c r="M40" s="3631"/>
      <c r="N40" s="3631"/>
      <c r="O40" s="3631"/>
      <c r="P40" s="3631"/>
      <c r="Q40" s="3631"/>
      <c r="R40" s="3632"/>
      <c r="S40" s="54"/>
    </row>
    <row r="41" spans="2:19" ht="20.25" customHeight="1">
      <c r="B41" s="3637"/>
      <c r="C41" s="3628"/>
      <c r="D41" s="3629"/>
      <c r="E41" s="3630"/>
      <c r="F41" s="3631"/>
      <c r="G41" s="3631"/>
      <c r="H41" s="3631"/>
      <c r="I41" s="3631"/>
      <c r="J41" s="3631"/>
      <c r="K41" s="3631"/>
      <c r="L41" s="3631"/>
      <c r="M41" s="3631"/>
      <c r="N41" s="3631"/>
      <c r="O41" s="3631"/>
      <c r="P41" s="3631"/>
      <c r="Q41" s="3631"/>
      <c r="R41" s="3632"/>
      <c r="S41" s="54"/>
    </row>
    <row r="42" spans="2:19" ht="20.25" customHeight="1">
      <c r="B42" s="3637"/>
      <c r="C42" s="3628"/>
      <c r="D42" s="3629"/>
      <c r="E42" s="3630"/>
      <c r="F42" s="3631"/>
      <c r="G42" s="3631"/>
      <c r="H42" s="3631"/>
      <c r="I42" s="3631"/>
      <c r="J42" s="3631"/>
      <c r="K42" s="3631"/>
      <c r="L42" s="3631"/>
      <c r="M42" s="3631"/>
      <c r="N42" s="3631"/>
      <c r="O42" s="3631"/>
      <c r="P42" s="3631"/>
      <c r="Q42" s="3631"/>
      <c r="R42" s="3632"/>
      <c r="S42" s="54"/>
    </row>
    <row r="43" spans="2:19" ht="20.25" customHeight="1">
      <c r="B43" s="3637"/>
      <c r="C43" s="3628"/>
      <c r="D43" s="3629"/>
      <c r="E43" s="3630"/>
      <c r="F43" s="3631"/>
      <c r="G43" s="3631"/>
      <c r="H43" s="3631"/>
      <c r="I43" s="3631"/>
      <c r="J43" s="3631"/>
      <c r="K43" s="3631"/>
      <c r="L43" s="3631"/>
      <c r="M43" s="3631"/>
      <c r="N43" s="3631"/>
      <c r="O43" s="3631"/>
      <c r="P43" s="3631"/>
      <c r="Q43" s="3631"/>
      <c r="R43" s="3632"/>
      <c r="S43" s="54"/>
    </row>
    <row r="44" spans="2:19" ht="20.25" customHeight="1">
      <c r="B44" s="3637"/>
      <c r="C44" s="3628"/>
      <c r="D44" s="3629"/>
      <c r="E44" s="3630"/>
      <c r="F44" s="3631"/>
      <c r="G44" s="3631"/>
      <c r="H44" s="3631"/>
      <c r="I44" s="3631"/>
      <c r="J44" s="3631"/>
      <c r="K44" s="3631"/>
      <c r="L44" s="3631"/>
      <c r="M44" s="3631"/>
      <c r="N44" s="3631"/>
      <c r="O44" s="3631"/>
      <c r="P44" s="3631"/>
      <c r="Q44" s="3631"/>
      <c r="R44" s="3632"/>
      <c r="S44" s="54"/>
    </row>
    <row r="45" spans="2:19" ht="20.25" customHeight="1">
      <c r="B45" s="3637"/>
      <c r="C45" s="3628"/>
      <c r="D45" s="3629"/>
      <c r="E45" s="3630"/>
      <c r="F45" s="3631"/>
      <c r="G45" s="3631"/>
      <c r="H45" s="3631"/>
      <c r="I45" s="3631"/>
      <c r="J45" s="3631"/>
      <c r="K45" s="3631"/>
      <c r="L45" s="3631"/>
      <c r="M45" s="3631"/>
      <c r="N45" s="3631"/>
      <c r="O45" s="3631"/>
      <c r="P45" s="3631"/>
      <c r="Q45" s="3631"/>
      <c r="R45" s="3632"/>
      <c r="S45" s="54"/>
    </row>
    <row r="46" spans="2:19" ht="20.25" customHeight="1" thickBot="1">
      <c r="B46" s="3638"/>
      <c r="C46" s="55"/>
      <c r="D46" s="56"/>
      <c r="E46" s="3633"/>
      <c r="F46" s="3634"/>
      <c r="G46" s="3634"/>
      <c r="H46" s="3634"/>
      <c r="I46" s="3634"/>
      <c r="J46" s="3634"/>
      <c r="K46" s="3634"/>
      <c r="L46" s="3634"/>
      <c r="M46" s="3634"/>
      <c r="N46" s="3634"/>
      <c r="O46" s="3634"/>
      <c r="P46" s="3634"/>
      <c r="Q46" s="3634"/>
      <c r="R46" s="3635"/>
      <c r="S46" s="57"/>
    </row>
    <row r="47" spans="2:19" ht="15" thickBot="1"/>
    <row r="48" spans="2:19" ht="24.95" customHeight="1">
      <c r="B48" s="3613" t="s">
        <v>183</v>
      </c>
      <c r="C48" s="3614"/>
      <c r="D48" s="3615"/>
      <c r="E48" s="3622"/>
      <c r="F48" s="3623"/>
      <c r="G48" s="3623"/>
      <c r="H48" s="3623"/>
      <c r="I48" s="3623"/>
      <c r="J48" s="3623"/>
      <c r="K48" s="3623"/>
      <c r="L48" s="3623"/>
      <c r="M48" s="3623"/>
      <c r="N48" s="3623"/>
      <c r="O48" s="3623"/>
      <c r="P48" s="3623"/>
      <c r="Q48" s="3623"/>
      <c r="R48" s="3623"/>
      <c r="S48" s="3624"/>
    </row>
    <row r="49" spans="2:19" ht="24.95" customHeight="1">
      <c r="B49" s="3616"/>
      <c r="C49" s="3617"/>
      <c r="D49" s="3618"/>
      <c r="E49" s="3625"/>
      <c r="F49" s="3626"/>
      <c r="G49" s="3626"/>
      <c r="H49" s="3626"/>
      <c r="I49" s="3626"/>
      <c r="J49" s="3626"/>
      <c r="K49" s="3626"/>
      <c r="L49" s="3626"/>
      <c r="M49" s="3626"/>
      <c r="N49" s="3626"/>
      <c r="O49" s="3626"/>
      <c r="P49" s="3626"/>
      <c r="Q49" s="3626"/>
      <c r="R49" s="3626"/>
      <c r="S49" s="3627"/>
    </row>
    <row r="50" spans="2:19" ht="24.95" customHeight="1">
      <c r="B50" s="3616"/>
      <c r="C50" s="3617"/>
      <c r="D50" s="3618"/>
      <c r="E50" s="3625"/>
      <c r="F50" s="3626"/>
      <c r="G50" s="3626"/>
      <c r="H50" s="3626"/>
      <c r="I50" s="3626"/>
      <c r="J50" s="3626"/>
      <c r="K50" s="3626"/>
      <c r="L50" s="3626"/>
      <c r="M50" s="3626"/>
      <c r="N50" s="3626"/>
      <c r="O50" s="3626"/>
      <c r="P50" s="3626"/>
      <c r="Q50" s="3626"/>
      <c r="R50" s="3626"/>
      <c r="S50" s="3627"/>
    </row>
    <row r="51" spans="2:19" ht="24.95" customHeight="1">
      <c r="B51" s="3616"/>
      <c r="C51" s="3617"/>
      <c r="D51" s="3618"/>
      <c r="E51" s="3625"/>
      <c r="F51" s="3626"/>
      <c r="G51" s="3626"/>
      <c r="H51" s="3626"/>
      <c r="I51" s="3626"/>
      <c r="J51" s="3626"/>
      <c r="K51" s="3626"/>
      <c r="L51" s="3626"/>
      <c r="M51" s="3626"/>
      <c r="N51" s="3626"/>
      <c r="O51" s="3626"/>
      <c r="P51" s="3626"/>
      <c r="Q51" s="3626"/>
      <c r="R51" s="3626"/>
      <c r="S51" s="3627"/>
    </row>
    <row r="52" spans="2:19" ht="24.95" customHeight="1" thickBot="1">
      <c r="B52" s="3619"/>
      <c r="C52" s="3620"/>
      <c r="D52" s="3621"/>
      <c r="E52" s="58"/>
      <c r="F52" s="59"/>
      <c r="G52" s="59"/>
      <c r="H52" s="59"/>
      <c r="I52" s="59"/>
      <c r="J52" s="59"/>
      <c r="K52" s="59"/>
      <c r="L52" s="59"/>
      <c r="M52" s="59"/>
      <c r="N52" s="59"/>
      <c r="O52" s="59"/>
      <c r="P52" s="59"/>
      <c r="Q52" s="59"/>
      <c r="R52" s="59"/>
      <c r="S52" s="60"/>
    </row>
    <row r="53" spans="2:19" ht="24.95" customHeight="1">
      <c r="B53" s="42" t="s">
        <v>184</v>
      </c>
      <c r="C53" s="42" t="s">
        <v>185</v>
      </c>
    </row>
    <row r="54" spans="2:19" ht="24.95" customHeight="1">
      <c r="B54" s="42" t="s">
        <v>186</v>
      </c>
    </row>
    <row r="55" spans="2:19" ht="24.95" customHeight="1">
      <c r="B55" s="42" t="s">
        <v>187</v>
      </c>
    </row>
    <row r="56" spans="2:19">
      <c r="B56" s="42" t="s">
        <v>188</v>
      </c>
    </row>
    <row r="57" spans="2:19">
      <c r="B57" s="42" t="s">
        <v>189</v>
      </c>
    </row>
    <row r="58" spans="2:19">
      <c r="B58" s="42" t="s">
        <v>190</v>
      </c>
    </row>
    <row r="59" spans="2:19">
      <c r="B59" s="42" t="s">
        <v>191</v>
      </c>
    </row>
    <row r="60" spans="2:19">
      <c r="B60" s="42" t="s">
        <v>192</v>
      </c>
    </row>
    <row r="61" spans="2:19">
      <c r="B61" s="42" t="s">
        <v>193</v>
      </c>
    </row>
    <row r="62" spans="2:19">
      <c r="B62" s="42" t="s">
        <v>194</v>
      </c>
    </row>
    <row r="63" spans="2:19">
      <c r="B63" s="42" t="s">
        <v>195</v>
      </c>
    </row>
    <row r="64" spans="2:19">
      <c r="B64" s="42" t="s">
        <v>196</v>
      </c>
    </row>
    <row r="65" spans="2:2">
      <c r="B65" s="42" t="s">
        <v>197</v>
      </c>
    </row>
  </sheetData>
  <sheetProtection formatCells="0"/>
  <mergeCells count="76">
    <mergeCell ref="H1:I1"/>
    <mergeCell ref="J1:K1"/>
    <mergeCell ref="M1:O1"/>
    <mergeCell ref="J2:K2"/>
    <mergeCell ref="M2:O2"/>
    <mergeCell ref="Q4:S4"/>
    <mergeCell ref="M6:R6"/>
    <mergeCell ref="E7:J7"/>
    <mergeCell ref="E8:O8"/>
    <mergeCell ref="R8:R9"/>
    <mergeCell ref="E9:J9"/>
    <mergeCell ref="M9:Q9"/>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C41:D41"/>
    <mergeCell ref="E41:R41"/>
    <mergeCell ref="C42:D42"/>
    <mergeCell ref="E42:R42"/>
    <mergeCell ref="C43:D43"/>
    <mergeCell ref="E43:R43"/>
    <mergeCell ref="C44:D44"/>
    <mergeCell ref="E44:R44"/>
    <mergeCell ref="C45:D45"/>
    <mergeCell ref="E45:R45"/>
    <mergeCell ref="E46:R46"/>
    <mergeCell ref="B48:D52"/>
    <mergeCell ref="E48:S48"/>
    <mergeCell ref="E49:S49"/>
    <mergeCell ref="E50:S50"/>
    <mergeCell ref="E51:S51"/>
  </mergeCells>
  <phoneticPr fontId="17"/>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6" max="18" man="1"/>
  </row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C5" sqref="C5:M5"/>
    </sheetView>
  </sheetViews>
  <sheetFormatPr defaultColWidth="3.25" defaultRowHeight="13.5"/>
  <cols>
    <col min="1" max="16384" width="3.25" style="100"/>
  </cols>
  <sheetData>
    <row r="1" spans="1:25">
      <c r="A1" s="98" t="s">
        <v>370</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716" t="s">
        <v>371</v>
      </c>
      <c r="B2" s="3716"/>
      <c r="C2" s="3716"/>
      <c r="D2" s="3716"/>
      <c r="E2" s="3716"/>
      <c r="F2" s="3716"/>
      <c r="G2" s="3716"/>
      <c r="H2" s="3716"/>
      <c r="I2" s="3716"/>
      <c r="J2" s="3716"/>
      <c r="K2" s="3716"/>
      <c r="L2" s="3716"/>
      <c r="M2" s="3716"/>
      <c r="N2" s="3716"/>
      <c r="O2" s="3716"/>
      <c r="P2" s="3716"/>
      <c r="Q2" s="3716"/>
      <c r="R2" s="3716"/>
      <c r="S2" s="3716"/>
      <c r="T2" s="3716"/>
      <c r="U2" s="3716"/>
      <c r="V2" s="3716"/>
      <c r="W2" s="3716"/>
      <c r="X2" s="3716"/>
      <c r="Y2" s="3716"/>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2162" t="s">
        <v>241</v>
      </c>
      <c r="B4" s="2162"/>
      <c r="C4" s="3717" t="str">
        <f>"第50"&amp;入力シート!C3&amp;"-"&amp;入力シート!C4&amp;"号　"&amp;入力シート!C10</f>
        <v>第507-12345-001号　県道博多天神線排水性舗装工事（第２工区）</v>
      </c>
      <c r="D4" s="3717"/>
      <c r="E4" s="3717"/>
      <c r="F4" s="3717"/>
      <c r="G4" s="3717"/>
      <c r="H4" s="3717"/>
      <c r="I4" s="3717"/>
      <c r="J4" s="3717"/>
      <c r="K4" s="3717"/>
      <c r="L4" s="3717"/>
      <c r="M4" s="3717"/>
      <c r="N4" s="3717"/>
      <c r="O4" s="3717"/>
      <c r="P4" s="3717"/>
      <c r="Q4" s="3717"/>
      <c r="R4" s="3717"/>
      <c r="S4" s="3717"/>
      <c r="T4" s="3717"/>
      <c r="U4" s="3717"/>
      <c r="V4" s="3717"/>
      <c r="W4" s="3717"/>
      <c r="X4" s="3717"/>
      <c r="Y4" s="3717"/>
    </row>
    <row r="5" spans="1:25" ht="30" customHeight="1">
      <c r="A5" s="2162" t="s">
        <v>372</v>
      </c>
      <c r="B5" s="2162"/>
      <c r="C5" s="3718">
        <f>入力シート!C14</f>
        <v>45840</v>
      </c>
      <c r="D5" s="3719"/>
      <c r="E5" s="3719"/>
      <c r="F5" s="3719"/>
      <c r="G5" s="3719"/>
      <c r="H5" s="3719"/>
      <c r="I5" s="3719"/>
      <c r="J5" s="3719"/>
      <c r="K5" s="3719"/>
      <c r="L5" s="3719"/>
      <c r="M5" s="3719"/>
      <c r="N5" s="177" t="s">
        <v>485</v>
      </c>
      <c r="O5" s="3719">
        <f>入力シート!C15</f>
        <v>45988</v>
      </c>
      <c r="P5" s="3719"/>
      <c r="Q5" s="3719"/>
      <c r="R5" s="3719"/>
      <c r="S5" s="3719"/>
      <c r="T5" s="3719"/>
      <c r="U5" s="3719"/>
      <c r="V5" s="3719"/>
      <c r="W5" s="3719"/>
      <c r="X5" s="3719"/>
      <c r="Y5" s="3720"/>
    </row>
    <row r="6" spans="1:25" ht="30" customHeight="1">
      <c r="A6" s="2162" t="s">
        <v>373</v>
      </c>
      <c r="B6" s="2162"/>
      <c r="C6" s="3714">
        <v>44531</v>
      </c>
      <c r="D6" s="3715"/>
      <c r="E6" s="3715"/>
      <c r="F6" s="3715"/>
      <c r="G6" s="3715"/>
      <c r="H6" s="3715"/>
      <c r="I6" s="3715"/>
      <c r="J6" s="3715"/>
      <c r="K6" s="3715"/>
      <c r="L6" s="3715"/>
      <c r="M6" s="3715"/>
      <c r="N6" s="178" t="s">
        <v>486</v>
      </c>
      <c r="O6" s="3721">
        <v>11</v>
      </c>
      <c r="P6" s="3721"/>
      <c r="Q6" s="178" t="s">
        <v>374</v>
      </c>
      <c r="R6" s="178"/>
      <c r="S6" s="178"/>
      <c r="T6" s="178"/>
      <c r="U6" s="178"/>
      <c r="V6" s="178"/>
      <c r="W6" s="178"/>
      <c r="X6" s="178"/>
      <c r="Y6" s="179"/>
    </row>
    <row r="7" spans="1:25" ht="30" customHeight="1">
      <c r="A7" s="2162" t="s">
        <v>375</v>
      </c>
      <c r="B7" s="2162"/>
      <c r="C7" s="2162"/>
      <c r="D7" s="2162"/>
      <c r="E7" s="2162"/>
      <c r="F7" s="2162"/>
      <c r="G7" s="2893" t="s">
        <v>376</v>
      </c>
      <c r="H7" s="2162"/>
      <c r="I7" s="2162"/>
      <c r="J7" s="2162"/>
      <c r="K7" s="2162"/>
      <c r="L7" s="2162"/>
      <c r="M7" s="2162"/>
      <c r="N7" s="2162" t="s">
        <v>377</v>
      </c>
      <c r="O7" s="2162"/>
      <c r="P7" s="2162"/>
      <c r="Q7" s="2162"/>
      <c r="R7" s="2162"/>
      <c r="S7" s="2162"/>
      <c r="T7" s="2162" t="s">
        <v>378</v>
      </c>
      <c r="U7" s="2162"/>
      <c r="V7" s="2162"/>
      <c r="W7" s="2162"/>
      <c r="X7" s="2162"/>
      <c r="Y7" s="2162"/>
    </row>
    <row r="8" spans="1:25" ht="30" customHeight="1">
      <c r="A8" s="3709" t="s">
        <v>1636</v>
      </c>
      <c r="B8" s="3709"/>
      <c r="C8" s="3709"/>
      <c r="D8" s="3709"/>
      <c r="E8" s="3709"/>
      <c r="F8" s="3709"/>
      <c r="G8" s="3712">
        <v>5</v>
      </c>
      <c r="H8" s="3712"/>
      <c r="I8" s="3712"/>
      <c r="J8" s="3712"/>
      <c r="K8" s="3712"/>
      <c r="L8" s="3712"/>
      <c r="M8" s="3712"/>
      <c r="N8" s="3712">
        <v>5</v>
      </c>
      <c r="O8" s="3712"/>
      <c r="P8" s="3712"/>
      <c r="Q8" s="3712"/>
      <c r="R8" s="3712"/>
      <c r="S8" s="3712"/>
      <c r="T8" s="3709"/>
      <c r="U8" s="3709"/>
      <c r="V8" s="3709"/>
      <c r="W8" s="3709"/>
      <c r="X8" s="3709"/>
      <c r="Y8" s="3709"/>
    </row>
    <row r="9" spans="1:25" ht="30" customHeight="1">
      <c r="A9" s="3709" t="s">
        <v>1635</v>
      </c>
      <c r="B9" s="3709"/>
      <c r="C9" s="3709"/>
      <c r="D9" s="3709"/>
      <c r="E9" s="3709"/>
      <c r="F9" s="3709"/>
      <c r="G9" s="3712">
        <v>20</v>
      </c>
      <c r="H9" s="3712"/>
      <c r="I9" s="3712"/>
      <c r="J9" s="3712"/>
      <c r="K9" s="3712"/>
      <c r="L9" s="3712"/>
      <c r="M9" s="3712"/>
      <c r="N9" s="3712">
        <v>20</v>
      </c>
      <c r="O9" s="3712"/>
      <c r="P9" s="3712"/>
      <c r="Q9" s="3712"/>
      <c r="R9" s="3712"/>
      <c r="S9" s="3712"/>
      <c r="T9" s="3709"/>
      <c r="U9" s="3709"/>
      <c r="V9" s="3709"/>
      <c r="W9" s="3709"/>
      <c r="X9" s="3709"/>
      <c r="Y9" s="3709"/>
    </row>
    <row r="10" spans="1:25" ht="30" customHeight="1">
      <c r="A10" s="3709" t="s">
        <v>1634</v>
      </c>
      <c r="B10" s="3709"/>
      <c r="C10" s="3709"/>
      <c r="D10" s="3709"/>
      <c r="E10" s="3709"/>
      <c r="F10" s="3709"/>
      <c r="G10" s="3712">
        <v>40</v>
      </c>
      <c r="H10" s="3712"/>
      <c r="I10" s="3712"/>
      <c r="J10" s="3712"/>
      <c r="K10" s="3712"/>
      <c r="L10" s="3712"/>
      <c r="M10" s="3712"/>
      <c r="N10" s="3712">
        <v>40</v>
      </c>
      <c r="O10" s="3712"/>
      <c r="P10" s="3712"/>
      <c r="Q10" s="3712"/>
      <c r="R10" s="3712"/>
      <c r="S10" s="3712"/>
      <c r="T10" s="3709"/>
      <c r="U10" s="3709"/>
      <c r="V10" s="3709"/>
      <c r="W10" s="3709"/>
      <c r="X10" s="3709"/>
      <c r="Y10" s="3709"/>
    </row>
    <row r="11" spans="1:25" ht="30" customHeight="1">
      <c r="A11" s="3709" t="s">
        <v>1631</v>
      </c>
      <c r="B11" s="3709"/>
      <c r="C11" s="3709"/>
      <c r="D11" s="3709"/>
      <c r="E11" s="3709"/>
      <c r="F11" s="3709"/>
      <c r="G11" s="3712" t="s">
        <v>1639</v>
      </c>
      <c r="H11" s="3712"/>
      <c r="I11" s="3712"/>
      <c r="J11" s="3712"/>
      <c r="K11" s="3712"/>
      <c r="L11" s="3712"/>
      <c r="M11" s="3712"/>
      <c r="N11" s="3712">
        <v>50</v>
      </c>
      <c r="O11" s="3712"/>
      <c r="P11" s="3712"/>
      <c r="Q11" s="3712"/>
      <c r="R11" s="3712"/>
      <c r="S11" s="3712"/>
      <c r="T11" s="3713" t="s">
        <v>1638</v>
      </c>
      <c r="U11" s="3713"/>
      <c r="V11" s="3713"/>
      <c r="W11" s="3713"/>
      <c r="X11" s="3713"/>
      <c r="Y11" s="3713"/>
    </row>
    <row r="12" spans="1:25" ht="30" customHeight="1">
      <c r="A12" s="3709" t="s">
        <v>1632</v>
      </c>
      <c r="B12" s="3709"/>
      <c r="C12" s="3709"/>
      <c r="D12" s="3709"/>
      <c r="E12" s="3709"/>
      <c r="F12" s="3709"/>
      <c r="G12" s="3712" t="s">
        <v>1640</v>
      </c>
      <c r="H12" s="3712"/>
      <c r="I12" s="3712"/>
      <c r="J12" s="3712"/>
      <c r="K12" s="3712"/>
      <c r="L12" s="3712"/>
      <c r="M12" s="3712"/>
      <c r="N12" s="3712">
        <v>65</v>
      </c>
      <c r="O12" s="3712"/>
      <c r="P12" s="3712"/>
      <c r="Q12" s="3712"/>
      <c r="R12" s="3712"/>
      <c r="S12" s="3712"/>
      <c r="T12" s="3709"/>
      <c r="U12" s="3709"/>
      <c r="V12" s="3709"/>
      <c r="W12" s="3709"/>
      <c r="X12" s="3709"/>
      <c r="Y12" s="3709"/>
    </row>
    <row r="13" spans="1:25" ht="30" customHeight="1">
      <c r="A13" s="3709" t="s">
        <v>1633</v>
      </c>
      <c r="B13" s="3709"/>
      <c r="C13" s="3709"/>
      <c r="D13" s="3709"/>
      <c r="E13" s="3709"/>
      <c r="F13" s="3709"/>
      <c r="G13" s="3711" t="s">
        <v>1641</v>
      </c>
      <c r="H13" s="3712"/>
      <c r="I13" s="3712"/>
      <c r="J13" s="3712"/>
      <c r="K13" s="3712"/>
      <c r="L13" s="3712"/>
      <c r="M13" s="3712"/>
      <c r="N13" s="3712"/>
      <c r="O13" s="3712"/>
      <c r="P13" s="3712"/>
      <c r="Q13" s="3712"/>
      <c r="R13" s="3712"/>
      <c r="S13" s="3712"/>
      <c r="T13" s="3709"/>
      <c r="U13" s="3709"/>
      <c r="V13" s="3709"/>
      <c r="W13" s="3709"/>
      <c r="X13" s="3709"/>
      <c r="Y13" s="3709"/>
    </row>
    <row r="14" spans="1:25" ht="30" customHeight="1">
      <c r="A14" s="3709" t="s">
        <v>1637</v>
      </c>
      <c r="B14" s="3709"/>
      <c r="C14" s="3709"/>
      <c r="D14" s="3709"/>
      <c r="E14" s="3709"/>
      <c r="F14" s="3709"/>
      <c r="G14" s="3711" t="s">
        <v>1642</v>
      </c>
      <c r="H14" s="3712"/>
      <c r="I14" s="3712"/>
      <c r="J14" s="3712"/>
      <c r="K14" s="3712"/>
      <c r="L14" s="3712"/>
      <c r="M14" s="3712"/>
      <c r="N14" s="3712"/>
      <c r="O14" s="3712"/>
      <c r="P14" s="3712"/>
      <c r="Q14" s="3712"/>
      <c r="R14" s="3712"/>
      <c r="S14" s="3712"/>
      <c r="T14" s="3709"/>
      <c r="U14" s="3709"/>
      <c r="V14" s="3709"/>
      <c r="W14" s="3709"/>
      <c r="X14" s="3709"/>
      <c r="Y14" s="3709"/>
    </row>
    <row r="15" spans="1:25" ht="30" customHeight="1">
      <c r="A15" s="3709"/>
      <c r="B15" s="3709"/>
      <c r="C15" s="3709"/>
      <c r="D15" s="3709"/>
      <c r="E15" s="3709"/>
      <c r="F15" s="3709"/>
      <c r="G15" s="3710"/>
      <c r="H15" s="3710"/>
      <c r="I15" s="3710"/>
      <c r="J15" s="3710"/>
      <c r="K15" s="3710"/>
      <c r="L15" s="3710"/>
      <c r="M15" s="3710"/>
      <c r="N15" s="3710"/>
      <c r="O15" s="3710"/>
      <c r="P15" s="3710"/>
      <c r="Q15" s="3710"/>
      <c r="R15" s="3710"/>
      <c r="S15" s="3710"/>
      <c r="T15" s="3709"/>
      <c r="U15" s="3709"/>
      <c r="V15" s="3709"/>
      <c r="W15" s="3709"/>
      <c r="X15" s="3709"/>
      <c r="Y15" s="3709"/>
    </row>
    <row r="16" spans="1:25" ht="30" customHeight="1">
      <c r="A16" s="3709"/>
      <c r="B16" s="3709"/>
      <c r="C16" s="3709"/>
      <c r="D16" s="3709"/>
      <c r="E16" s="3709"/>
      <c r="F16" s="3709"/>
      <c r="G16" s="3710"/>
      <c r="H16" s="3710"/>
      <c r="I16" s="3710"/>
      <c r="J16" s="3710"/>
      <c r="K16" s="3710"/>
      <c r="L16" s="3710"/>
      <c r="M16" s="3710"/>
      <c r="N16" s="3710"/>
      <c r="O16" s="3710"/>
      <c r="P16" s="3710"/>
      <c r="Q16" s="3710"/>
      <c r="R16" s="3710"/>
      <c r="S16" s="3710"/>
      <c r="T16" s="3709"/>
      <c r="U16" s="3709"/>
      <c r="V16" s="3709"/>
      <c r="W16" s="3709"/>
      <c r="X16" s="3709"/>
      <c r="Y16" s="3709"/>
    </row>
    <row r="17" spans="1:25" ht="30" customHeight="1">
      <c r="A17" s="3709"/>
      <c r="B17" s="3709"/>
      <c r="C17" s="3709"/>
      <c r="D17" s="3709"/>
      <c r="E17" s="3709"/>
      <c r="F17" s="3709"/>
      <c r="G17" s="3710"/>
      <c r="H17" s="3710"/>
      <c r="I17" s="3710"/>
      <c r="J17" s="3710"/>
      <c r="K17" s="3710"/>
      <c r="L17" s="3710"/>
      <c r="M17" s="3710"/>
      <c r="N17" s="3710"/>
      <c r="O17" s="3710"/>
      <c r="P17" s="3710"/>
      <c r="Q17" s="3710"/>
      <c r="R17" s="3710"/>
      <c r="S17" s="3710"/>
      <c r="T17" s="3709"/>
      <c r="U17" s="3709"/>
      <c r="V17" s="3709"/>
      <c r="W17" s="3709"/>
      <c r="X17" s="3709"/>
      <c r="Y17" s="3709"/>
    </row>
    <row r="18" spans="1:25" ht="30" customHeight="1">
      <c r="A18" s="3709"/>
      <c r="B18" s="3709"/>
      <c r="C18" s="3709"/>
      <c r="D18" s="3709"/>
      <c r="E18" s="3709"/>
      <c r="F18" s="3709"/>
      <c r="G18" s="3710"/>
      <c r="H18" s="3710"/>
      <c r="I18" s="3710"/>
      <c r="J18" s="3710"/>
      <c r="K18" s="3710"/>
      <c r="L18" s="3710"/>
      <c r="M18" s="3710"/>
      <c r="N18" s="3710"/>
      <c r="O18" s="3710"/>
      <c r="P18" s="3710"/>
      <c r="Q18" s="3710"/>
      <c r="R18" s="3710"/>
      <c r="S18" s="3710"/>
      <c r="T18" s="3709"/>
      <c r="U18" s="3709"/>
      <c r="V18" s="3709"/>
      <c r="W18" s="3709"/>
      <c r="X18" s="3709"/>
      <c r="Y18" s="3709"/>
    </row>
    <row r="19" spans="1:25" ht="30" customHeight="1">
      <c r="A19" s="115" t="s">
        <v>379</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702"/>
      <c r="B20" s="3703"/>
      <c r="C20" s="3703"/>
      <c r="D20" s="3703"/>
      <c r="E20" s="3703"/>
      <c r="F20" s="3703"/>
      <c r="G20" s="3703"/>
      <c r="H20" s="3703"/>
      <c r="I20" s="3703"/>
      <c r="J20" s="3703"/>
      <c r="K20" s="3703"/>
      <c r="L20" s="3703"/>
      <c r="M20" s="3703"/>
      <c r="N20" s="3703"/>
      <c r="O20" s="3703"/>
      <c r="P20" s="3703"/>
      <c r="Q20" s="3703"/>
      <c r="R20" s="3703"/>
      <c r="S20" s="3703"/>
      <c r="T20" s="3703"/>
      <c r="U20" s="3703"/>
      <c r="V20" s="3703"/>
      <c r="W20" s="3703"/>
      <c r="X20" s="3703"/>
      <c r="Y20" s="3704"/>
    </row>
    <row r="21" spans="1:25">
      <c r="A21" s="3702"/>
      <c r="B21" s="3703"/>
      <c r="C21" s="3703"/>
      <c r="D21" s="3703"/>
      <c r="E21" s="3703"/>
      <c r="F21" s="3703"/>
      <c r="G21" s="3703"/>
      <c r="H21" s="3703"/>
      <c r="I21" s="3703"/>
      <c r="J21" s="3703"/>
      <c r="K21" s="3703"/>
      <c r="L21" s="3703"/>
      <c r="M21" s="3703"/>
      <c r="N21" s="3703"/>
      <c r="O21" s="3703"/>
      <c r="P21" s="3703"/>
      <c r="Q21" s="3703"/>
      <c r="R21" s="3703"/>
      <c r="S21" s="3703"/>
      <c r="T21" s="3703"/>
      <c r="U21" s="3703"/>
      <c r="V21" s="3703"/>
      <c r="W21" s="3703"/>
      <c r="X21" s="3703"/>
      <c r="Y21" s="3704"/>
    </row>
    <row r="22" spans="1:25">
      <c r="A22" s="3702"/>
      <c r="B22" s="3703"/>
      <c r="C22" s="3703"/>
      <c r="D22" s="3703"/>
      <c r="E22" s="3703"/>
      <c r="F22" s="3703"/>
      <c r="G22" s="3703"/>
      <c r="H22" s="3703"/>
      <c r="I22" s="3703"/>
      <c r="J22" s="3703"/>
      <c r="K22" s="3703"/>
      <c r="L22" s="3703"/>
      <c r="M22" s="3703"/>
      <c r="N22" s="3703"/>
      <c r="O22" s="3703"/>
      <c r="P22" s="3703"/>
      <c r="Q22" s="3703"/>
      <c r="R22" s="3703"/>
      <c r="S22" s="3703"/>
      <c r="T22" s="3703"/>
      <c r="U22" s="3703"/>
      <c r="V22" s="3703"/>
      <c r="W22" s="3703"/>
      <c r="X22" s="3703"/>
      <c r="Y22" s="3704"/>
    </row>
    <row r="23" spans="1:25">
      <c r="A23" s="3702"/>
      <c r="B23" s="3703"/>
      <c r="C23" s="3703"/>
      <c r="D23" s="3703"/>
      <c r="E23" s="3703"/>
      <c r="F23" s="3703"/>
      <c r="G23" s="3703"/>
      <c r="H23" s="3703"/>
      <c r="I23" s="3703"/>
      <c r="J23" s="3703"/>
      <c r="K23" s="3703"/>
      <c r="L23" s="3703"/>
      <c r="M23" s="3703"/>
      <c r="N23" s="3703"/>
      <c r="O23" s="3703"/>
      <c r="P23" s="3703"/>
      <c r="Q23" s="3703"/>
      <c r="R23" s="3703"/>
      <c r="S23" s="3703"/>
      <c r="T23" s="3703"/>
      <c r="U23" s="3703"/>
      <c r="V23" s="3703"/>
      <c r="W23" s="3703"/>
      <c r="X23" s="3703"/>
      <c r="Y23" s="3704"/>
    </row>
    <row r="24" spans="1:25">
      <c r="A24" s="3702"/>
      <c r="B24" s="3703"/>
      <c r="C24" s="3703"/>
      <c r="D24" s="3703"/>
      <c r="E24" s="3703"/>
      <c r="F24" s="3703"/>
      <c r="G24" s="3703"/>
      <c r="H24" s="3703"/>
      <c r="I24" s="3703"/>
      <c r="J24" s="3703"/>
      <c r="K24" s="3703"/>
      <c r="L24" s="3703"/>
      <c r="M24" s="3703"/>
      <c r="N24" s="3703"/>
      <c r="O24" s="3703"/>
      <c r="P24" s="3703"/>
      <c r="Q24" s="3703"/>
      <c r="R24" s="3703"/>
      <c r="S24" s="3703"/>
      <c r="T24" s="3703"/>
      <c r="U24" s="3703"/>
      <c r="V24" s="3703"/>
      <c r="W24" s="3703"/>
      <c r="X24" s="3703"/>
      <c r="Y24" s="3704"/>
    </row>
    <row r="25" spans="1:25">
      <c r="A25" s="3705"/>
      <c r="B25" s="3706"/>
      <c r="C25" s="3706"/>
      <c r="D25" s="3706"/>
      <c r="E25" s="3706"/>
      <c r="F25" s="3706"/>
      <c r="G25" s="3706"/>
      <c r="H25" s="3706"/>
      <c r="I25" s="3706"/>
      <c r="J25" s="3706"/>
      <c r="K25" s="3706"/>
      <c r="L25" s="3706"/>
      <c r="M25" s="3706"/>
      <c r="N25" s="3706"/>
      <c r="O25" s="3706"/>
      <c r="P25" s="3706"/>
      <c r="Q25" s="3706"/>
      <c r="R25" s="3706"/>
      <c r="S25" s="3706"/>
      <c r="T25" s="3706"/>
      <c r="U25" s="3706"/>
      <c r="V25" s="3706"/>
      <c r="W25" s="3706"/>
      <c r="X25" s="3706"/>
      <c r="Y25" s="3707"/>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893" t="s">
        <v>380</v>
      </c>
      <c r="H27" s="2162"/>
      <c r="I27" s="2162"/>
      <c r="J27" s="2893" t="s">
        <v>381</v>
      </c>
      <c r="K27" s="2162"/>
      <c r="L27" s="2162"/>
      <c r="M27" s="2893" t="s">
        <v>998</v>
      </c>
      <c r="N27" s="2162"/>
      <c r="O27" s="2162"/>
      <c r="P27" s="3708"/>
      <c r="Q27" s="2872"/>
      <c r="R27" s="2873"/>
      <c r="S27" s="98"/>
      <c r="T27" s="2893" t="s">
        <v>316</v>
      </c>
      <c r="U27" s="2162"/>
      <c r="V27" s="2162"/>
      <c r="W27" s="2893" t="s">
        <v>382</v>
      </c>
      <c r="X27" s="2162"/>
      <c r="Y27" s="2162"/>
    </row>
    <row r="28" spans="1:25">
      <c r="A28" s="98"/>
      <c r="B28" s="98"/>
      <c r="C28" s="98"/>
      <c r="D28" s="98"/>
      <c r="E28" s="98"/>
      <c r="F28" s="98"/>
      <c r="G28" s="2162"/>
      <c r="H28" s="2162"/>
      <c r="I28" s="2162"/>
      <c r="J28" s="2162"/>
      <c r="K28" s="2162"/>
      <c r="L28" s="2162"/>
      <c r="M28" s="2162"/>
      <c r="N28" s="2162"/>
      <c r="O28" s="2162"/>
      <c r="P28" s="2872"/>
      <c r="Q28" s="2872"/>
      <c r="R28" s="2873"/>
      <c r="S28" s="98"/>
      <c r="T28" s="2162"/>
      <c r="U28" s="2162"/>
      <c r="V28" s="2162"/>
      <c r="W28" s="2162"/>
      <c r="X28" s="2162"/>
      <c r="Y28" s="2162"/>
    </row>
    <row r="29" spans="1:25">
      <c r="A29" s="98"/>
      <c r="B29" s="98"/>
      <c r="C29" s="98"/>
      <c r="D29" s="98"/>
      <c r="E29" s="98"/>
      <c r="F29" s="98"/>
      <c r="G29" s="2162"/>
      <c r="H29" s="2162"/>
      <c r="I29" s="2162"/>
      <c r="J29" s="2162"/>
      <c r="K29" s="2162"/>
      <c r="L29" s="2162"/>
      <c r="M29" s="2162"/>
      <c r="N29" s="2162"/>
      <c r="O29" s="2162"/>
      <c r="P29" s="2872"/>
      <c r="Q29" s="2872"/>
      <c r="R29" s="2873"/>
      <c r="S29" s="98"/>
      <c r="T29" s="2162"/>
      <c r="U29" s="2162"/>
      <c r="V29" s="2162"/>
      <c r="W29" s="2162"/>
      <c r="X29" s="2162"/>
      <c r="Y29" s="2162"/>
    </row>
    <row r="30" spans="1:25">
      <c r="A30" s="98"/>
      <c r="B30" s="98"/>
      <c r="C30" s="98"/>
      <c r="D30" s="98"/>
      <c r="E30" s="98"/>
      <c r="F30" s="98"/>
      <c r="G30" s="2162"/>
      <c r="H30" s="2162"/>
      <c r="I30" s="2162"/>
      <c r="J30" s="2162"/>
      <c r="K30" s="2162"/>
      <c r="L30" s="2162"/>
      <c r="M30" s="2162"/>
      <c r="N30" s="2162"/>
      <c r="O30" s="2162"/>
      <c r="P30" s="2872"/>
      <c r="Q30" s="2872"/>
      <c r="R30" s="2873"/>
      <c r="S30" s="98"/>
      <c r="T30" s="2162"/>
      <c r="U30" s="2162"/>
      <c r="V30" s="2162"/>
      <c r="W30" s="2162"/>
      <c r="X30" s="2162"/>
      <c r="Y30" s="2162"/>
    </row>
    <row r="31" spans="1:25">
      <c r="A31" s="98"/>
      <c r="B31" s="98"/>
      <c r="C31" s="98"/>
      <c r="D31" s="98"/>
      <c r="E31" s="98"/>
      <c r="F31" s="98"/>
      <c r="G31" s="2162"/>
      <c r="H31" s="2162"/>
      <c r="I31" s="2162"/>
      <c r="J31" s="2162"/>
      <c r="K31" s="2162"/>
      <c r="L31" s="2162"/>
      <c r="M31" s="2162"/>
      <c r="N31" s="2162"/>
      <c r="O31" s="2162"/>
      <c r="P31" s="2872"/>
      <c r="Q31" s="2872"/>
      <c r="R31" s="2873"/>
      <c r="S31" s="98"/>
      <c r="T31" s="2162"/>
      <c r="U31" s="2162"/>
      <c r="V31" s="2162"/>
      <c r="W31" s="2162"/>
      <c r="X31" s="2162"/>
      <c r="Y31" s="2162"/>
    </row>
    <row r="32" spans="1:25">
      <c r="A32" s="98"/>
      <c r="B32" s="98"/>
      <c r="C32" s="98"/>
      <c r="D32" s="98"/>
      <c r="E32" s="98"/>
      <c r="F32" s="98"/>
      <c r="G32" s="2162"/>
      <c r="H32" s="2162"/>
      <c r="I32" s="2162"/>
      <c r="J32" s="2162"/>
      <c r="K32" s="2162"/>
      <c r="L32" s="2162"/>
      <c r="M32" s="2162"/>
      <c r="N32" s="2162"/>
      <c r="O32" s="2162"/>
      <c r="P32" s="2872"/>
      <c r="Q32" s="2872"/>
      <c r="R32" s="2873"/>
      <c r="S32" s="98"/>
      <c r="T32" s="2162"/>
      <c r="U32" s="2162"/>
      <c r="V32" s="2162"/>
      <c r="W32" s="2162"/>
      <c r="X32" s="2162"/>
      <c r="Y32" s="2162"/>
    </row>
    <row r="33" spans="1:25">
      <c r="A33" s="98"/>
      <c r="B33" s="98"/>
      <c r="C33" s="98"/>
      <c r="D33" s="98"/>
      <c r="E33" s="98"/>
      <c r="F33" s="98"/>
      <c r="G33" s="2162"/>
      <c r="H33" s="2162"/>
      <c r="I33" s="2162"/>
      <c r="J33" s="2162"/>
      <c r="K33" s="2162"/>
      <c r="L33" s="2162"/>
      <c r="M33" s="2162"/>
      <c r="N33" s="2162"/>
      <c r="O33" s="2162"/>
      <c r="P33" s="2872"/>
      <c r="Q33" s="2872"/>
      <c r="R33" s="2873"/>
      <c r="S33" s="98"/>
      <c r="T33" s="2162"/>
      <c r="U33" s="2162"/>
      <c r="V33" s="2162"/>
      <c r="W33" s="2162"/>
      <c r="X33" s="2162"/>
      <c r="Y33" s="2162"/>
    </row>
    <row r="34" spans="1:25">
      <c r="A34" s="98"/>
      <c r="B34" s="98"/>
      <c r="C34" s="98"/>
      <c r="D34" s="98"/>
      <c r="E34" s="98"/>
      <c r="F34" s="98"/>
      <c r="G34" s="2162"/>
      <c r="H34" s="2162"/>
      <c r="I34" s="2162"/>
      <c r="J34" s="2162"/>
      <c r="K34" s="2162"/>
      <c r="L34" s="2162"/>
      <c r="M34" s="2162"/>
      <c r="N34" s="2162"/>
      <c r="O34" s="2162"/>
      <c r="P34" s="2872"/>
      <c r="Q34" s="2872"/>
      <c r="R34" s="2873"/>
      <c r="S34" s="98"/>
      <c r="T34" s="2162"/>
      <c r="U34" s="2162"/>
      <c r="V34" s="2162"/>
      <c r="W34" s="2162"/>
      <c r="X34" s="2162"/>
      <c r="Y34" s="2162"/>
    </row>
    <row r="46" spans="1:25">
      <c r="A46" s="273"/>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391</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722" t="s">
        <v>392</v>
      </c>
      <c r="B7" s="3722"/>
      <c r="C7" s="3722"/>
      <c r="D7" s="3722"/>
      <c r="E7" s="3722"/>
      <c r="F7" s="3722"/>
      <c r="G7" s="3722"/>
      <c r="H7" s="3722"/>
      <c r="I7" s="3722"/>
      <c r="J7" s="3722"/>
      <c r="K7" s="3722"/>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609" t="str">
        <f>IF(入力シート!C24&lt;30000000,"福岡県"&amp;入力シート!C5&amp;"長　殿","福岡県知事　殿")</f>
        <v>福岡県○○県土整備事務所長　殿</v>
      </c>
      <c r="B12" s="3609"/>
      <c r="C12" s="3609"/>
      <c r="D12" s="3609"/>
      <c r="E12" s="184"/>
      <c r="F12" s="184"/>
      <c r="G12" s="184"/>
      <c r="H12" s="184"/>
      <c r="I12" s="184"/>
      <c r="J12" s="184"/>
      <c r="K12" s="184"/>
    </row>
    <row r="13" spans="1:11">
      <c r="A13" s="184"/>
      <c r="B13" s="184"/>
      <c r="C13" s="184"/>
      <c r="D13" s="184"/>
      <c r="E13" s="184"/>
      <c r="F13" s="184"/>
      <c r="G13" s="184"/>
      <c r="H13" s="185" t="s">
        <v>268</v>
      </c>
      <c r="I13" s="3723">
        <v>37778</v>
      </c>
      <c r="J13" s="3723"/>
      <c r="K13" s="3723"/>
    </row>
    <row r="14" spans="1:11">
      <c r="A14" s="184"/>
      <c r="B14" s="184"/>
      <c r="C14" s="184"/>
      <c r="D14" s="184"/>
      <c r="E14" s="184"/>
      <c r="F14" s="184"/>
      <c r="G14" s="184"/>
      <c r="I14" s="297"/>
      <c r="J14" s="297"/>
      <c r="K14" s="297"/>
    </row>
    <row r="15" spans="1:11">
      <c r="A15" s="184"/>
      <c r="B15" s="184"/>
      <c r="C15" s="184"/>
      <c r="D15" s="184"/>
      <c r="E15" s="184"/>
      <c r="F15" s="184"/>
      <c r="G15" s="302" t="s">
        <v>536</v>
      </c>
      <c r="H15" s="3610" t="str">
        <f>入力シート!C25</f>
        <v>福岡市博多区東公園７－７</v>
      </c>
      <c r="I15" s="3611"/>
      <c r="J15" s="3611"/>
      <c r="K15" s="3611"/>
    </row>
    <row r="16" spans="1:11">
      <c r="A16" s="184"/>
      <c r="B16" s="184"/>
      <c r="C16" s="184"/>
      <c r="D16" s="184"/>
      <c r="E16" s="184"/>
      <c r="F16" s="184"/>
      <c r="G16" s="184"/>
      <c r="H16" s="3611"/>
      <c r="I16" s="3611"/>
      <c r="J16" s="3611"/>
      <c r="K16" s="3611"/>
    </row>
    <row r="17" spans="1:11" ht="13.5" customHeight="1">
      <c r="A17" s="184"/>
      <c r="B17" s="184"/>
      <c r="C17" s="184"/>
      <c r="D17" s="184"/>
      <c r="E17" s="184"/>
      <c r="F17" s="186"/>
      <c r="G17" s="184"/>
      <c r="H17" s="3612" t="str">
        <f>入力シート!C26</f>
        <v>(株）福岡企画技調</v>
      </c>
      <c r="I17" s="2062"/>
      <c r="J17" s="2062"/>
      <c r="K17" s="2062"/>
    </row>
    <row r="18" spans="1:11">
      <c r="A18" s="184"/>
      <c r="B18" s="184"/>
      <c r="C18" s="184"/>
      <c r="D18" s="184"/>
      <c r="E18" s="184"/>
      <c r="F18" s="186"/>
      <c r="G18" s="308" t="s">
        <v>393</v>
      </c>
      <c r="H18" s="3612" t="str">
        <f>入力シート!C27</f>
        <v>代表取締役　企画太郎</v>
      </c>
      <c r="I18" s="2062"/>
      <c r="J18" s="2062"/>
      <c r="K18" s="373"/>
    </row>
    <row r="19" spans="1:11">
      <c r="A19" s="184"/>
      <c r="B19" s="184"/>
      <c r="C19" s="184"/>
      <c r="D19" s="184"/>
      <c r="E19" s="184"/>
      <c r="F19" s="184"/>
      <c r="G19" s="309" t="s">
        <v>394</v>
      </c>
      <c r="H19" s="3612" t="str">
        <f>入力シート!C16</f>
        <v>福岡次郎</v>
      </c>
      <c r="I19" s="3612"/>
      <c r="J19" s="3612"/>
      <c r="K19" s="374"/>
    </row>
    <row r="20" spans="1:11">
      <c r="A20" s="184"/>
      <c r="B20" s="184"/>
      <c r="C20" s="184"/>
      <c r="D20" s="184"/>
      <c r="E20" s="184"/>
      <c r="F20" s="184"/>
      <c r="G20" s="184"/>
      <c r="H20" s="184"/>
      <c r="I20" s="184"/>
      <c r="J20" s="184"/>
      <c r="K20" s="184"/>
    </row>
    <row r="21" spans="1:11">
      <c r="A21" s="184" t="s">
        <v>395</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396</v>
      </c>
      <c r="B25" s="3730" t="str">
        <f>"第50"&amp;入力シート!C3&amp;"-"&amp;入力シート!C4&amp;"号　"&amp;入力シート!C10</f>
        <v>第507-12345-001号　県道博多天神線排水性舗装工事（第２工区）</v>
      </c>
      <c r="C25" s="3731"/>
      <c r="D25" s="3731"/>
      <c r="E25" s="3731"/>
      <c r="F25" s="3731"/>
      <c r="G25" s="3732"/>
      <c r="H25" s="3733" t="s">
        <v>287</v>
      </c>
      <c r="I25" s="3734"/>
      <c r="J25" s="3735">
        <f>入力シート!C13</f>
        <v>45839</v>
      </c>
      <c r="K25" s="3736"/>
    </row>
    <row r="26" spans="1:11" ht="30" customHeight="1">
      <c r="A26" s="3726" t="s">
        <v>545</v>
      </c>
      <c r="B26" s="3727"/>
      <c r="C26" s="3737" t="s">
        <v>538</v>
      </c>
      <c r="D26" s="3737" t="s">
        <v>546</v>
      </c>
      <c r="E26" s="3751" t="s">
        <v>539</v>
      </c>
      <c r="F26" s="3752"/>
      <c r="G26" s="3752"/>
      <c r="H26" s="3752"/>
      <c r="I26" s="3753"/>
      <c r="J26" s="3726" t="s">
        <v>549</v>
      </c>
      <c r="K26" s="3727"/>
    </row>
    <row r="27" spans="1:11" ht="30" customHeight="1">
      <c r="A27" s="3728"/>
      <c r="B27" s="3729"/>
      <c r="C27" s="3738"/>
      <c r="D27" s="3738"/>
      <c r="E27" s="310" t="s">
        <v>398</v>
      </c>
      <c r="F27" s="3724" t="s">
        <v>547</v>
      </c>
      <c r="G27" s="3725"/>
      <c r="H27" s="3724" t="s">
        <v>548</v>
      </c>
      <c r="I27" s="3725"/>
      <c r="J27" s="3728"/>
      <c r="K27" s="3729"/>
    </row>
    <row r="28" spans="1:11" ht="20.25" customHeight="1">
      <c r="A28" s="3745" t="s">
        <v>1643</v>
      </c>
      <c r="B28" s="3746"/>
      <c r="C28" s="3758" t="s">
        <v>1644</v>
      </c>
      <c r="D28" s="3758" t="s">
        <v>1645</v>
      </c>
      <c r="E28" s="3761">
        <v>10</v>
      </c>
      <c r="F28" s="3739">
        <v>6</v>
      </c>
      <c r="G28" s="3740"/>
      <c r="H28" s="3739">
        <v>16</v>
      </c>
      <c r="I28" s="3740"/>
      <c r="J28" s="3745"/>
      <c r="K28" s="3746"/>
    </row>
    <row r="29" spans="1:11" ht="20.25" customHeight="1">
      <c r="A29" s="3747"/>
      <c r="B29" s="3748"/>
      <c r="C29" s="3759"/>
      <c r="D29" s="3759"/>
      <c r="E29" s="3762"/>
      <c r="F29" s="3741"/>
      <c r="G29" s="3742"/>
      <c r="H29" s="3741"/>
      <c r="I29" s="3742"/>
      <c r="J29" s="3747"/>
      <c r="K29" s="3748"/>
    </row>
    <row r="30" spans="1:11" ht="20.25" customHeight="1">
      <c r="A30" s="3749"/>
      <c r="B30" s="3750"/>
      <c r="C30" s="3760"/>
      <c r="D30" s="3760"/>
      <c r="E30" s="3763"/>
      <c r="F30" s="3743"/>
      <c r="G30" s="3744"/>
      <c r="H30" s="3743"/>
      <c r="I30" s="3744"/>
      <c r="J30" s="3749"/>
      <c r="K30" s="3750"/>
    </row>
    <row r="31" spans="1:11" ht="60" customHeight="1">
      <c r="A31" s="3754"/>
      <c r="B31" s="3755"/>
      <c r="C31" s="343"/>
      <c r="D31" s="343"/>
      <c r="E31" s="344"/>
      <c r="F31" s="3756"/>
      <c r="G31" s="3757"/>
      <c r="H31" s="3756"/>
      <c r="I31" s="3757"/>
      <c r="J31" s="3754"/>
      <c r="K31" s="3755"/>
    </row>
    <row r="32" spans="1:11" ht="60" customHeight="1">
      <c r="A32" s="3754"/>
      <c r="B32" s="3755"/>
      <c r="C32" s="343"/>
      <c r="D32" s="343"/>
      <c r="E32" s="344"/>
      <c r="F32" s="3756"/>
      <c r="G32" s="3757"/>
      <c r="H32" s="3756"/>
      <c r="I32" s="3757"/>
      <c r="J32" s="3754"/>
      <c r="K32" s="3755"/>
    </row>
    <row r="33" spans="1:11" ht="60" customHeight="1">
      <c r="A33" s="3754"/>
      <c r="B33" s="3755"/>
      <c r="C33" s="343"/>
      <c r="D33" s="343"/>
      <c r="E33" s="344"/>
      <c r="F33" s="3756"/>
      <c r="G33" s="3757"/>
      <c r="H33" s="3756"/>
      <c r="I33" s="3757"/>
      <c r="J33" s="3754"/>
      <c r="K33" s="3755"/>
    </row>
    <row r="34" spans="1:11" ht="60" customHeight="1">
      <c r="A34" s="3754"/>
      <c r="B34" s="3755"/>
      <c r="C34" s="343"/>
      <c r="D34" s="343"/>
      <c r="E34" s="344"/>
      <c r="F34" s="3756"/>
      <c r="G34" s="3757"/>
      <c r="H34" s="3756"/>
      <c r="I34" s="3757"/>
      <c r="J34" s="3754"/>
      <c r="K34" s="3755"/>
    </row>
    <row r="35" spans="1:11">
      <c r="A35" s="188"/>
      <c r="B35" s="188"/>
      <c r="C35" s="188"/>
      <c r="D35" s="188"/>
      <c r="E35" s="188"/>
      <c r="F35" s="188"/>
      <c r="G35" s="188"/>
      <c r="H35" s="188"/>
      <c r="I35" s="188"/>
      <c r="J35" s="188"/>
      <c r="K35" s="188"/>
    </row>
  </sheetData>
  <mergeCells count="40">
    <mergeCell ref="A34:B34"/>
    <mergeCell ref="F34:G34"/>
    <mergeCell ref="H34:I34"/>
    <mergeCell ref="J34:K34"/>
    <mergeCell ref="A32:B32"/>
    <mergeCell ref="F32:G32"/>
    <mergeCell ref="H32:I32"/>
    <mergeCell ref="J32:K32"/>
    <mergeCell ref="A33:B33"/>
    <mergeCell ref="F33:G33"/>
    <mergeCell ref="H33:I33"/>
    <mergeCell ref="J33:K33"/>
    <mergeCell ref="H28:I30"/>
    <mergeCell ref="J28:K30"/>
    <mergeCell ref="E26:I26"/>
    <mergeCell ref="A31:B31"/>
    <mergeCell ref="F31:G31"/>
    <mergeCell ref="H31:I31"/>
    <mergeCell ref="J31:K31"/>
    <mergeCell ref="A28:B30"/>
    <mergeCell ref="C28:C30"/>
    <mergeCell ref="D28:D30"/>
    <mergeCell ref="E28:E30"/>
    <mergeCell ref="F28:G3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s>
  <phoneticPr fontId="17"/>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342</v>
      </c>
    </row>
    <row r="2" spans="1:20">
      <c r="A2" s="3789"/>
      <c r="B2" s="3790"/>
      <c r="C2" s="3790"/>
      <c r="D2" s="3790"/>
      <c r="E2" s="3790"/>
      <c r="F2" s="3790"/>
      <c r="G2" s="3790"/>
      <c r="H2" s="3790"/>
      <c r="I2" s="3790"/>
      <c r="J2" s="3790"/>
      <c r="K2" s="3790"/>
      <c r="L2" s="3790"/>
      <c r="M2" s="3790"/>
      <c r="N2" s="3790"/>
      <c r="O2" s="3790"/>
      <c r="P2" s="3790"/>
      <c r="Q2" s="3790"/>
      <c r="R2" s="3790"/>
      <c r="S2" s="3790"/>
      <c r="T2" s="3791"/>
    </row>
    <row r="3" spans="1:20" s="140" customFormat="1" ht="21">
      <c r="A3" s="136" t="s">
        <v>343</v>
      </c>
      <c r="B3" s="137"/>
      <c r="C3" s="137"/>
      <c r="D3" s="138"/>
      <c r="E3" s="137"/>
      <c r="F3" s="137"/>
      <c r="G3" s="137"/>
      <c r="H3" s="137"/>
      <c r="I3" s="137"/>
      <c r="J3" s="137"/>
      <c r="K3" s="137"/>
      <c r="L3" s="137"/>
      <c r="M3" s="137"/>
      <c r="N3" s="137"/>
      <c r="O3" s="137"/>
      <c r="P3" s="137"/>
      <c r="Q3" s="137"/>
      <c r="R3" s="137"/>
      <c r="S3" s="137"/>
      <c r="T3" s="139"/>
    </row>
    <row r="4" spans="1:20">
      <c r="A4" s="3792"/>
      <c r="B4" s="3780"/>
      <c r="C4" s="3780"/>
      <c r="D4" s="3780"/>
      <c r="E4" s="3780"/>
      <c r="F4" s="3780"/>
      <c r="G4" s="3780"/>
      <c r="H4" s="3780"/>
      <c r="I4" s="3780"/>
      <c r="J4" s="3780"/>
      <c r="K4" s="3780"/>
      <c r="L4" s="3780"/>
      <c r="M4" s="3780"/>
      <c r="N4" s="3780"/>
      <c r="O4" s="3780"/>
      <c r="P4" s="3780"/>
      <c r="Q4" s="3780"/>
      <c r="R4" s="3780"/>
      <c r="S4" s="3780"/>
      <c r="T4" s="3793"/>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344</v>
      </c>
      <c r="B6" s="145"/>
      <c r="C6" s="145"/>
      <c r="D6" s="146"/>
      <c r="E6" s="3764" t="s">
        <v>345</v>
      </c>
      <c r="F6" s="3765"/>
      <c r="G6" s="3765"/>
      <c r="H6" s="3765"/>
      <c r="I6" s="3766"/>
      <c r="J6" s="345"/>
      <c r="K6" s="345"/>
      <c r="L6" s="345"/>
      <c r="M6" s="345"/>
      <c r="N6" s="345"/>
      <c r="O6" s="345"/>
      <c r="P6" s="345"/>
      <c r="Q6" s="345"/>
      <c r="R6" s="345"/>
      <c r="S6" s="345"/>
      <c r="T6" s="143"/>
    </row>
    <row r="7" spans="1:20" ht="13.5" customHeight="1">
      <c r="A7" s="141"/>
      <c r="B7" s="142"/>
      <c r="C7" s="142"/>
      <c r="D7" s="142"/>
      <c r="E7" s="345"/>
      <c r="F7" s="345"/>
      <c r="G7" s="345"/>
      <c r="H7" s="345"/>
      <c r="I7" s="345"/>
      <c r="J7" s="345"/>
      <c r="K7" s="345"/>
      <c r="L7" s="345"/>
      <c r="M7" s="345"/>
      <c r="N7" s="345"/>
      <c r="O7" s="345"/>
      <c r="P7" s="345"/>
      <c r="Q7" s="345"/>
      <c r="R7" s="345"/>
      <c r="S7" s="345"/>
      <c r="T7" s="147" t="s">
        <v>995</v>
      </c>
    </row>
    <row r="8" spans="1:20">
      <c r="A8" s="141"/>
      <c r="B8" s="142"/>
      <c r="C8" s="142"/>
      <c r="D8" s="142"/>
      <c r="E8" s="142"/>
      <c r="F8" s="142"/>
      <c r="G8" s="142"/>
      <c r="H8" s="142"/>
      <c r="I8" s="142"/>
      <c r="J8" s="142"/>
      <c r="K8" s="142"/>
      <c r="L8" s="142"/>
      <c r="M8" s="142"/>
      <c r="N8" s="142"/>
      <c r="O8" s="142"/>
      <c r="P8" s="142"/>
      <c r="Q8" s="142"/>
      <c r="R8" s="3794" t="s">
        <v>346</v>
      </c>
      <c r="S8" s="3794"/>
      <c r="T8" s="143"/>
    </row>
    <row r="9" spans="1:20" ht="30" customHeight="1">
      <c r="A9" s="3792"/>
      <c r="B9" s="3795"/>
      <c r="C9" s="3795"/>
      <c r="D9" s="3795"/>
      <c r="E9" s="3795"/>
      <c r="F9" s="3795"/>
      <c r="G9" s="3795"/>
      <c r="H9" s="3795"/>
      <c r="I9" s="3795"/>
      <c r="J9" s="3795"/>
      <c r="K9" s="3795"/>
      <c r="L9" s="3795"/>
      <c r="M9" s="3795"/>
      <c r="N9" s="3795"/>
      <c r="O9" s="3795"/>
      <c r="P9" s="3795"/>
      <c r="Q9" s="3795"/>
      <c r="R9" s="3777"/>
      <c r="S9" s="3777"/>
      <c r="T9" s="143"/>
    </row>
    <row r="10" spans="1:20" ht="44.25" customHeight="1">
      <c r="A10" s="3792"/>
      <c r="B10" s="3776"/>
      <c r="C10" s="3776"/>
      <c r="D10" s="3776"/>
      <c r="E10" s="3776"/>
      <c r="F10" s="3776"/>
      <c r="G10" s="3776"/>
      <c r="H10" s="3776"/>
      <c r="I10" s="3776"/>
      <c r="J10" s="3776"/>
      <c r="K10" s="3776"/>
      <c r="L10" s="3776"/>
      <c r="M10" s="3776"/>
      <c r="N10" s="3776"/>
      <c r="O10" s="3776"/>
      <c r="P10" s="3776"/>
      <c r="Q10" s="3776"/>
      <c r="R10" s="3777"/>
      <c r="S10" s="3777"/>
      <c r="T10" s="143"/>
    </row>
    <row r="11" spans="1:20" ht="30" customHeight="1">
      <c r="A11" s="3792"/>
      <c r="B11" s="3776"/>
      <c r="C11" s="3776"/>
      <c r="D11" s="3776"/>
      <c r="E11" s="3776"/>
      <c r="F11" s="3776"/>
      <c r="G11" s="3776"/>
      <c r="H11" s="3776"/>
      <c r="I11" s="3776"/>
      <c r="J11" s="3776"/>
      <c r="K11" s="3776"/>
      <c r="L11" s="3776"/>
      <c r="M11" s="3776"/>
      <c r="N11" s="3776"/>
      <c r="O11" s="3776"/>
      <c r="P11" s="3776"/>
      <c r="Q11" s="3776"/>
      <c r="R11" s="3777"/>
      <c r="S11" s="3777"/>
      <c r="T11" s="143"/>
    </row>
    <row r="12" spans="1:20" ht="44.25" customHeight="1">
      <c r="A12" s="3792"/>
      <c r="B12" s="3776"/>
      <c r="C12" s="3776"/>
      <c r="D12" s="3776"/>
      <c r="E12" s="3776"/>
      <c r="F12" s="3776"/>
      <c r="G12" s="3776"/>
      <c r="H12" s="3776"/>
      <c r="I12" s="3776"/>
      <c r="J12" s="3776"/>
      <c r="K12" s="3776"/>
      <c r="L12" s="3776"/>
      <c r="M12" s="3776"/>
      <c r="N12" s="3776"/>
      <c r="O12" s="3776"/>
      <c r="P12" s="3776"/>
      <c r="Q12" s="3776"/>
      <c r="R12" s="3777"/>
      <c r="S12" s="3777"/>
      <c r="T12" s="143"/>
    </row>
    <row r="13" spans="1:20">
      <c r="A13" s="3792"/>
      <c r="B13" s="3780"/>
      <c r="C13" s="3780"/>
      <c r="D13" s="3780"/>
      <c r="E13" s="3780"/>
      <c r="F13" s="3780"/>
      <c r="G13" s="3780"/>
      <c r="H13" s="3780"/>
      <c r="I13" s="3780"/>
      <c r="J13" s="3780"/>
      <c r="K13" s="3780"/>
      <c r="L13" s="3780"/>
      <c r="M13" s="3780"/>
      <c r="N13" s="3780"/>
      <c r="O13" s="3780"/>
      <c r="P13" s="3780"/>
      <c r="Q13" s="3780"/>
      <c r="R13" s="235"/>
      <c r="S13" s="235"/>
      <c r="T13" s="143"/>
    </row>
    <row r="14" spans="1:20" ht="20.100000000000001" customHeight="1">
      <c r="A14" s="144" t="s">
        <v>481</v>
      </c>
      <c r="B14" s="145"/>
      <c r="C14" s="146"/>
      <c r="D14" s="3767" t="s">
        <v>1621</v>
      </c>
      <c r="E14" s="3768"/>
      <c r="F14" s="3768"/>
      <c r="G14" s="3768"/>
      <c r="H14" s="3768"/>
      <c r="I14" s="3768"/>
      <c r="J14" s="3768"/>
      <c r="K14" s="3768"/>
      <c r="L14" s="3768"/>
      <c r="M14" s="3768"/>
      <c r="N14" s="3768"/>
      <c r="O14" s="3769"/>
      <c r="P14" s="3777" t="s">
        <v>347</v>
      </c>
      <c r="Q14" s="3777"/>
      <c r="R14" s="3798"/>
      <c r="S14" s="3799"/>
      <c r="T14" s="3800"/>
    </row>
    <row r="15" spans="1:20" ht="20.100000000000001" customHeight="1">
      <c r="A15" s="144" t="s">
        <v>348</v>
      </c>
      <c r="B15" s="146"/>
      <c r="C15" s="148"/>
      <c r="D15" s="3786">
        <v>48736</v>
      </c>
      <c r="E15" s="3787"/>
      <c r="F15" s="3787"/>
      <c r="G15" s="3787"/>
      <c r="H15" s="3787"/>
      <c r="I15" s="3787"/>
      <c r="J15" s="3788" t="s">
        <v>1622</v>
      </c>
      <c r="K15" s="3788"/>
      <c r="L15" s="3796">
        <v>0.95138888888888884</v>
      </c>
      <c r="M15" s="3796"/>
      <c r="N15" s="3796"/>
      <c r="O15" s="3797"/>
      <c r="P15" s="3777" t="s">
        <v>349</v>
      </c>
      <c r="Q15" s="3777"/>
      <c r="R15" s="820" t="s">
        <v>1620</v>
      </c>
      <c r="S15" s="819"/>
      <c r="T15" s="821"/>
    </row>
    <row r="16" spans="1:20" ht="20.100000000000001" customHeight="1">
      <c r="A16" s="144" t="s">
        <v>350</v>
      </c>
      <c r="B16" s="145"/>
      <c r="C16" s="146"/>
      <c r="D16" s="3767" t="s">
        <v>1623</v>
      </c>
      <c r="E16" s="3768"/>
      <c r="F16" s="3768"/>
      <c r="G16" s="3768"/>
      <c r="H16" s="3768"/>
      <c r="I16" s="3768"/>
      <c r="J16" s="3768"/>
      <c r="K16" s="3768"/>
      <c r="L16" s="3768"/>
      <c r="M16" s="3768"/>
      <c r="N16" s="3768"/>
      <c r="O16" s="3768"/>
      <c r="P16" s="3768"/>
      <c r="Q16" s="3768"/>
      <c r="R16" s="3768"/>
      <c r="S16" s="3768"/>
      <c r="T16" s="821"/>
    </row>
    <row r="17" spans="1:20" ht="20.100000000000001" customHeight="1">
      <c r="A17" s="144" t="s">
        <v>286</v>
      </c>
      <c r="B17" s="145"/>
      <c r="C17" s="146"/>
      <c r="D17" s="3783" t="str">
        <f>"第50"&amp;入力シート!C3&amp;"-"&amp;入力シート!C4&amp;"号　"&amp;入力シート!C10</f>
        <v>第507-12345-001号　県道博多天神線排水性舗装工事（第２工区）</v>
      </c>
      <c r="E17" s="3784"/>
      <c r="F17" s="3784"/>
      <c r="G17" s="3784"/>
      <c r="H17" s="3784"/>
      <c r="I17" s="3784"/>
      <c r="J17" s="3784"/>
      <c r="K17" s="3784"/>
      <c r="L17" s="3784"/>
      <c r="M17" s="3784"/>
      <c r="N17" s="3784"/>
      <c r="O17" s="3784"/>
      <c r="P17" s="3784"/>
      <c r="Q17" s="3784"/>
      <c r="R17" s="3784"/>
      <c r="S17" s="3784"/>
      <c r="T17" s="3785"/>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351</v>
      </c>
      <c r="B19" s="158"/>
      <c r="C19" s="159"/>
      <c r="D19" s="142"/>
      <c r="E19" s="3781">
        <f>入力シート!C14</f>
        <v>45840</v>
      </c>
      <c r="F19" s="3782"/>
      <c r="G19" s="3782"/>
      <c r="H19" s="3782"/>
      <c r="I19" s="160" t="s">
        <v>352</v>
      </c>
      <c r="J19" s="142"/>
      <c r="K19" s="3781">
        <f>入力シート!C15</f>
        <v>45988</v>
      </c>
      <c r="L19" s="3782"/>
      <c r="M19" s="3782"/>
      <c r="N19" s="3782"/>
      <c r="O19" s="3782"/>
      <c r="P19" s="160" t="s">
        <v>482</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353</v>
      </c>
      <c r="B21" s="145"/>
      <c r="C21" s="146"/>
      <c r="D21" s="3770" t="str">
        <f>入力シート!C26</f>
        <v>(株）福岡企画技調</v>
      </c>
      <c r="E21" s="3771"/>
      <c r="F21" s="3771"/>
      <c r="G21" s="3771"/>
      <c r="H21" s="3771"/>
      <c r="I21" s="3771"/>
      <c r="J21" s="3771"/>
      <c r="K21" s="3771"/>
      <c r="L21" s="3771"/>
      <c r="M21" s="3771"/>
      <c r="N21" s="3771"/>
      <c r="O21" s="3771"/>
      <c r="P21" s="3771"/>
      <c r="Q21" s="3771"/>
      <c r="R21" s="3771"/>
      <c r="S21" s="3771"/>
      <c r="T21" s="3772"/>
    </row>
    <row r="22" spans="1:20" ht="20.100000000000001" customHeight="1">
      <c r="A22" s="3773" t="s">
        <v>354</v>
      </c>
      <c r="B22" s="170" t="s">
        <v>355</v>
      </c>
      <c r="C22" s="171"/>
      <c r="D22" s="172"/>
      <c r="E22" s="171" t="s">
        <v>483</v>
      </c>
      <c r="F22" s="171"/>
      <c r="G22" s="170" t="s">
        <v>484</v>
      </c>
      <c r="H22" s="172"/>
      <c r="I22" s="171" t="s">
        <v>356</v>
      </c>
      <c r="J22" s="171"/>
      <c r="K22" s="171"/>
      <c r="L22" s="170" t="s">
        <v>357</v>
      </c>
      <c r="M22" s="171"/>
      <c r="N22" s="172"/>
      <c r="O22" s="171" t="s">
        <v>358</v>
      </c>
      <c r="P22" s="171"/>
      <c r="Q22" s="171"/>
      <c r="R22" s="171"/>
      <c r="S22" s="171"/>
      <c r="T22" s="173"/>
    </row>
    <row r="23" spans="1:20" ht="20.100000000000001" customHeight="1">
      <c r="A23" s="3774"/>
      <c r="B23" s="3801" t="s">
        <v>1624</v>
      </c>
      <c r="C23" s="3802"/>
      <c r="D23" s="3804"/>
      <c r="E23" s="3801" t="s">
        <v>1625</v>
      </c>
      <c r="F23" s="3804"/>
      <c r="G23" s="3801" t="s">
        <v>1626</v>
      </c>
      <c r="H23" s="3804"/>
      <c r="I23" s="3801" t="s">
        <v>1627</v>
      </c>
      <c r="J23" s="3802"/>
      <c r="K23" s="3804"/>
      <c r="L23" s="3801" t="s">
        <v>1628</v>
      </c>
      <c r="M23" s="3802"/>
      <c r="N23" s="3804"/>
      <c r="O23" s="3801" t="s">
        <v>1629</v>
      </c>
      <c r="P23" s="3802"/>
      <c r="Q23" s="3802"/>
      <c r="R23" s="3802"/>
      <c r="S23" s="3802"/>
      <c r="T23" s="3803"/>
    </row>
    <row r="24" spans="1:20" ht="20.100000000000001" customHeight="1">
      <c r="A24" s="3774"/>
      <c r="B24" s="3801"/>
      <c r="C24" s="3802"/>
      <c r="D24" s="3804"/>
      <c r="E24" s="3801"/>
      <c r="F24" s="3804"/>
      <c r="G24" s="3801"/>
      <c r="H24" s="3804"/>
      <c r="I24" s="3801"/>
      <c r="J24" s="3802"/>
      <c r="K24" s="3804"/>
      <c r="L24" s="3801"/>
      <c r="M24" s="3802"/>
      <c r="N24" s="3804"/>
      <c r="O24" s="3801"/>
      <c r="P24" s="3802"/>
      <c r="Q24" s="3802"/>
      <c r="R24" s="3802"/>
      <c r="S24" s="3802"/>
      <c r="T24" s="3803"/>
    </row>
    <row r="25" spans="1:20" ht="20.100000000000001" customHeight="1">
      <c r="A25" s="3775"/>
      <c r="B25" s="3801"/>
      <c r="C25" s="3802"/>
      <c r="D25" s="3804"/>
      <c r="E25" s="3801"/>
      <c r="F25" s="3804"/>
      <c r="G25" s="3801"/>
      <c r="H25" s="3804"/>
      <c r="I25" s="3801"/>
      <c r="J25" s="3802"/>
      <c r="K25" s="3804"/>
      <c r="L25" s="3801"/>
      <c r="M25" s="3802"/>
      <c r="N25" s="3804"/>
      <c r="O25" s="3801"/>
      <c r="P25" s="3802"/>
      <c r="Q25" s="3802"/>
      <c r="R25" s="3802"/>
      <c r="S25" s="3802"/>
      <c r="T25" s="3803"/>
    </row>
    <row r="26" spans="1:20" ht="13.5" customHeight="1">
      <c r="A26" s="3773" t="s">
        <v>359</v>
      </c>
      <c r="B26" s="174" t="s">
        <v>360</v>
      </c>
      <c r="C26" s="175"/>
      <c r="D26" s="175"/>
      <c r="E26" s="175"/>
      <c r="F26" s="175"/>
      <c r="G26" s="175"/>
      <c r="H26" s="175"/>
      <c r="I26" s="175"/>
      <c r="J26" s="175"/>
      <c r="K26" s="175"/>
      <c r="L26" s="175"/>
      <c r="M26" s="175"/>
      <c r="N26" s="175"/>
      <c r="O26" s="175"/>
      <c r="P26" s="175"/>
      <c r="Q26" s="175"/>
      <c r="R26" s="175"/>
      <c r="S26" s="175"/>
      <c r="T26" s="176"/>
    </row>
    <row r="27" spans="1:20">
      <c r="A27" s="3774"/>
      <c r="B27" s="3805" t="s">
        <v>1630</v>
      </c>
      <c r="C27" s="3806"/>
      <c r="D27" s="3806"/>
      <c r="E27" s="3806"/>
      <c r="F27" s="3806"/>
      <c r="G27" s="3806"/>
      <c r="H27" s="3806"/>
      <c r="I27" s="3806"/>
      <c r="J27" s="3806"/>
      <c r="K27" s="3806"/>
      <c r="L27" s="3806"/>
      <c r="M27" s="3806"/>
      <c r="N27" s="3806"/>
      <c r="O27" s="3806"/>
      <c r="P27" s="3806"/>
      <c r="Q27" s="3806"/>
      <c r="R27" s="3806"/>
      <c r="S27" s="3806"/>
      <c r="T27" s="3807"/>
    </row>
    <row r="28" spans="1:20">
      <c r="A28" s="3774"/>
      <c r="B28" s="3805"/>
      <c r="C28" s="3806"/>
      <c r="D28" s="3806"/>
      <c r="E28" s="3806"/>
      <c r="F28" s="3806"/>
      <c r="G28" s="3806"/>
      <c r="H28" s="3806"/>
      <c r="I28" s="3806"/>
      <c r="J28" s="3806"/>
      <c r="K28" s="3806"/>
      <c r="L28" s="3806"/>
      <c r="M28" s="3806"/>
      <c r="N28" s="3806"/>
      <c r="O28" s="3806"/>
      <c r="P28" s="3806"/>
      <c r="Q28" s="3806"/>
      <c r="R28" s="3806"/>
      <c r="S28" s="3806"/>
      <c r="T28" s="3807"/>
    </row>
    <row r="29" spans="1:20">
      <c r="A29" s="3774"/>
      <c r="B29" s="3805"/>
      <c r="C29" s="3806"/>
      <c r="D29" s="3806"/>
      <c r="E29" s="3806"/>
      <c r="F29" s="3806"/>
      <c r="G29" s="3806"/>
      <c r="H29" s="3806"/>
      <c r="I29" s="3806"/>
      <c r="J29" s="3806"/>
      <c r="K29" s="3806"/>
      <c r="L29" s="3806"/>
      <c r="M29" s="3806"/>
      <c r="N29" s="3806"/>
      <c r="O29" s="3806"/>
      <c r="P29" s="3806"/>
      <c r="Q29" s="3806"/>
      <c r="R29" s="3806"/>
      <c r="S29" s="3806"/>
      <c r="T29" s="3807"/>
    </row>
    <row r="30" spans="1:20">
      <c r="A30" s="3774"/>
      <c r="B30" s="3805"/>
      <c r="C30" s="3806"/>
      <c r="D30" s="3806"/>
      <c r="E30" s="3806"/>
      <c r="F30" s="3806"/>
      <c r="G30" s="3806"/>
      <c r="H30" s="3806"/>
      <c r="I30" s="3806"/>
      <c r="J30" s="3806"/>
      <c r="K30" s="3806"/>
      <c r="L30" s="3806"/>
      <c r="M30" s="3806"/>
      <c r="N30" s="3806"/>
      <c r="O30" s="3806"/>
      <c r="P30" s="3806"/>
      <c r="Q30" s="3806"/>
      <c r="R30" s="3806"/>
      <c r="S30" s="3806"/>
      <c r="T30" s="3807"/>
    </row>
    <row r="31" spans="1:20">
      <c r="A31" s="3774"/>
      <c r="B31" s="3805"/>
      <c r="C31" s="3806"/>
      <c r="D31" s="3806"/>
      <c r="E31" s="3806"/>
      <c r="F31" s="3806"/>
      <c r="G31" s="3806"/>
      <c r="H31" s="3806"/>
      <c r="I31" s="3806"/>
      <c r="J31" s="3806"/>
      <c r="K31" s="3806"/>
      <c r="L31" s="3806"/>
      <c r="M31" s="3806"/>
      <c r="N31" s="3806"/>
      <c r="O31" s="3806"/>
      <c r="P31" s="3806"/>
      <c r="Q31" s="3806"/>
      <c r="R31" s="3806"/>
      <c r="S31" s="3806"/>
      <c r="T31" s="3807"/>
    </row>
    <row r="32" spans="1:20">
      <c r="A32" s="3774"/>
      <c r="B32" s="3805"/>
      <c r="C32" s="3806"/>
      <c r="D32" s="3806"/>
      <c r="E32" s="3806"/>
      <c r="F32" s="3806"/>
      <c r="G32" s="3806"/>
      <c r="H32" s="3806"/>
      <c r="I32" s="3806"/>
      <c r="J32" s="3806"/>
      <c r="K32" s="3806"/>
      <c r="L32" s="3806"/>
      <c r="M32" s="3806"/>
      <c r="N32" s="3806"/>
      <c r="O32" s="3806"/>
      <c r="P32" s="3806"/>
      <c r="Q32" s="3806"/>
      <c r="R32" s="3806"/>
      <c r="S32" s="3806"/>
      <c r="T32" s="3807"/>
    </row>
    <row r="33" spans="1:20">
      <c r="A33" s="3774"/>
      <c r="B33" s="3805"/>
      <c r="C33" s="3806"/>
      <c r="D33" s="3806"/>
      <c r="E33" s="3806"/>
      <c r="F33" s="3806"/>
      <c r="G33" s="3806"/>
      <c r="H33" s="3806"/>
      <c r="I33" s="3806"/>
      <c r="J33" s="3806"/>
      <c r="K33" s="3806"/>
      <c r="L33" s="3806"/>
      <c r="M33" s="3806"/>
      <c r="N33" s="3806"/>
      <c r="O33" s="3806"/>
      <c r="P33" s="3806"/>
      <c r="Q33" s="3806"/>
      <c r="R33" s="3806"/>
      <c r="S33" s="3806"/>
      <c r="T33" s="3807"/>
    </row>
    <row r="34" spans="1:20">
      <c r="A34" s="3774"/>
      <c r="B34" s="3805"/>
      <c r="C34" s="3806"/>
      <c r="D34" s="3806"/>
      <c r="E34" s="3806"/>
      <c r="F34" s="3806"/>
      <c r="G34" s="3806"/>
      <c r="H34" s="3806"/>
      <c r="I34" s="3806"/>
      <c r="J34" s="3806"/>
      <c r="K34" s="3806"/>
      <c r="L34" s="3806"/>
      <c r="M34" s="3806"/>
      <c r="N34" s="3806"/>
      <c r="O34" s="3806"/>
      <c r="P34" s="3806"/>
      <c r="Q34" s="3806"/>
      <c r="R34" s="3806"/>
      <c r="S34" s="3806"/>
      <c r="T34" s="3807"/>
    </row>
    <row r="35" spans="1:20">
      <c r="A35" s="3774"/>
      <c r="B35" s="3805"/>
      <c r="C35" s="3806"/>
      <c r="D35" s="3806"/>
      <c r="E35" s="3806"/>
      <c r="F35" s="3806"/>
      <c r="G35" s="3806"/>
      <c r="H35" s="3806"/>
      <c r="I35" s="3806"/>
      <c r="J35" s="3806"/>
      <c r="K35" s="3806"/>
      <c r="L35" s="3806"/>
      <c r="M35" s="3806"/>
      <c r="N35" s="3806"/>
      <c r="O35" s="3806"/>
      <c r="P35" s="3806"/>
      <c r="Q35" s="3806"/>
      <c r="R35" s="3806"/>
      <c r="S35" s="3806"/>
      <c r="T35" s="3807"/>
    </row>
    <row r="36" spans="1:20">
      <c r="A36" s="3774"/>
      <c r="B36" s="3805"/>
      <c r="C36" s="3806"/>
      <c r="D36" s="3806"/>
      <c r="E36" s="3806"/>
      <c r="F36" s="3806"/>
      <c r="G36" s="3806"/>
      <c r="H36" s="3806"/>
      <c r="I36" s="3806"/>
      <c r="J36" s="3806"/>
      <c r="K36" s="3806"/>
      <c r="L36" s="3806"/>
      <c r="M36" s="3806"/>
      <c r="N36" s="3806"/>
      <c r="O36" s="3806"/>
      <c r="P36" s="3806"/>
      <c r="Q36" s="3806"/>
      <c r="R36" s="3806"/>
      <c r="S36" s="3806"/>
      <c r="T36" s="3807"/>
    </row>
    <row r="37" spans="1:20">
      <c r="A37" s="3775"/>
      <c r="B37" s="3808"/>
      <c r="C37" s="3809"/>
      <c r="D37" s="3809"/>
      <c r="E37" s="3809"/>
      <c r="F37" s="3809"/>
      <c r="G37" s="3809"/>
      <c r="H37" s="3809"/>
      <c r="I37" s="3809"/>
      <c r="J37" s="3809"/>
      <c r="K37" s="3809"/>
      <c r="L37" s="3809"/>
      <c r="M37" s="3809"/>
      <c r="N37" s="3809"/>
      <c r="O37" s="3809"/>
      <c r="P37" s="3809"/>
      <c r="Q37" s="3809"/>
      <c r="R37" s="3809"/>
      <c r="S37" s="3809"/>
      <c r="T37" s="3810"/>
    </row>
    <row r="38" spans="1:20">
      <c r="A38" s="3773" t="s">
        <v>361</v>
      </c>
      <c r="B38" s="825"/>
      <c r="C38" s="826"/>
      <c r="D38" s="826"/>
      <c r="E38" s="826"/>
      <c r="F38" s="826"/>
      <c r="G38" s="826"/>
      <c r="H38" s="826"/>
      <c r="I38" s="826"/>
      <c r="J38" s="826"/>
      <c r="K38" s="826"/>
      <c r="L38" s="826"/>
      <c r="M38" s="826"/>
      <c r="N38" s="826"/>
      <c r="O38" s="826"/>
      <c r="P38" s="826"/>
      <c r="Q38" s="826"/>
      <c r="R38" s="826"/>
      <c r="S38" s="826"/>
      <c r="T38" s="827"/>
    </row>
    <row r="39" spans="1:20" ht="13.5" customHeight="1">
      <c r="A39" s="3774"/>
      <c r="B39" s="822" t="s">
        <v>362</v>
      </c>
      <c r="C39" s="823"/>
      <c r="D39" s="823"/>
      <c r="E39" s="823"/>
      <c r="F39" s="823"/>
      <c r="G39" s="823"/>
      <c r="H39" s="823"/>
      <c r="I39" s="823"/>
      <c r="J39" s="823"/>
      <c r="K39" s="823"/>
      <c r="L39" s="823"/>
      <c r="M39" s="823"/>
      <c r="N39" s="823"/>
      <c r="O39" s="823"/>
      <c r="P39" s="823"/>
      <c r="Q39" s="823"/>
      <c r="R39" s="823"/>
      <c r="S39" s="823"/>
      <c r="T39" s="824"/>
    </row>
    <row r="40" spans="1:20" ht="13.5" customHeight="1">
      <c r="A40" s="3774"/>
      <c r="B40" s="822" t="s">
        <v>363</v>
      </c>
      <c r="C40" s="823"/>
      <c r="D40" s="823"/>
      <c r="E40" s="823"/>
      <c r="F40" s="823"/>
      <c r="G40" s="823"/>
      <c r="H40" s="823"/>
      <c r="I40" s="823"/>
      <c r="J40" s="823"/>
      <c r="K40" s="823"/>
      <c r="L40" s="823"/>
      <c r="M40" s="823"/>
      <c r="N40" s="823"/>
      <c r="O40" s="823"/>
      <c r="P40" s="823"/>
      <c r="Q40" s="823"/>
      <c r="R40" s="823"/>
      <c r="S40" s="823"/>
      <c r="T40" s="824"/>
    </row>
    <row r="41" spans="1:20" ht="13.5" customHeight="1">
      <c r="A41" s="3774"/>
      <c r="B41" s="822" t="s">
        <v>364</v>
      </c>
      <c r="C41" s="823"/>
      <c r="D41" s="823"/>
      <c r="E41" s="823"/>
      <c r="F41" s="823"/>
      <c r="G41" s="823"/>
      <c r="H41" s="823"/>
      <c r="I41" s="823"/>
      <c r="J41" s="823"/>
      <c r="K41" s="823"/>
      <c r="L41" s="823"/>
      <c r="M41" s="823"/>
      <c r="N41" s="823"/>
      <c r="O41" s="823"/>
      <c r="P41" s="823"/>
      <c r="Q41" s="823"/>
      <c r="R41" s="823"/>
      <c r="S41" s="823"/>
      <c r="T41" s="824"/>
    </row>
    <row r="42" spans="1:20" ht="13.5" customHeight="1">
      <c r="A42" s="3774"/>
      <c r="B42" s="822" t="s">
        <v>365</v>
      </c>
      <c r="C42" s="823"/>
      <c r="D42" s="823"/>
      <c r="E42" s="823"/>
      <c r="F42" s="823"/>
      <c r="G42" s="823"/>
      <c r="H42" s="823"/>
      <c r="I42" s="823"/>
      <c r="J42" s="823"/>
      <c r="K42" s="823"/>
      <c r="L42" s="823"/>
      <c r="M42" s="823"/>
      <c r="N42" s="823"/>
      <c r="O42" s="823"/>
      <c r="P42" s="823"/>
      <c r="Q42" s="823"/>
      <c r="R42" s="823"/>
      <c r="S42" s="823"/>
      <c r="T42" s="824"/>
    </row>
    <row r="43" spans="1:20" ht="13.5" customHeight="1">
      <c r="A43" s="3774"/>
      <c r="B43" s="822" t="s">
        <v>366</v>
      </c>
      <c r="C43" s="823"/>
      <c r="D43" s="823"/>
      <c r="E43" s="823"/>
      <c r="F43" s="823"/>
      <c r="G43" s="823"/>
      <c r="H43" s="823"/>
      <c r="I43" s="823"/>
      <c r="J43" s="823"/>
      <c r="K43" s="823"/>
      <c r="L43" s="823"/>
      <c r="M43" s="823"/>
      <c r="N43" s="823"/>
      <c r="O43" s="823"/>
      <c r="P43" s="823"/>
      <c r="Q43" s="823"/>
      <c r="R43" s="823"/>
      <c r="S43" s="823"/>
      <c r="T43" s="824"/>
    </row>
    <row r="44" spans="1:20" ht="13.5" customHeight="1">
      <c r="A44" s="3774"/>
      <c r="B44" s="822"/>
      <c r="C44" s="823"/>
      <c r="D44" s="823"/>
      <c r="E44" s="823"/>
      <c r="F44" s="823"/>
      <c r="G44" s="823"/>
      <c r="H44" s="823"/>
      <c r="I44" s="823"/>
      <c r="J44" s="823"/>
      <c r="K44" s="823"/>
      <c r="L44" s="823"/>
      <c r="M44" s="823"/>
      <c r="N44" s="823"/>
      <c r="O44" s="823"/>
      <c r="P44" s="823"/>
      <c r="Q44" s="823"/>
      <c r="R44" s="823"/>
      <c r="S44" s="823"/>
      <c r="T44" s="824"/>
    </row>
    <row r="45" spans="1:20" ht="13.5" customHeight="1">
      <c r="A45" s="3774"/>
      <c r="B45" s="822"/>
      <c r="C45" s="823"/>
      <c r="D45" s="823"/>
      <c r="E45" s="823"/>
      <c r="F45" s="823"/>
      <c r="G45" s="823"/>
      <c r="H45" s="823"/>
      <c r="I45" s="823"/>
      <c r="J45" s="823"/>
      <c r="K45" s="823"/>
      <c r="L45" s="823"/>
      <c r="M45" s="823"/>
      <c r="N45" s="823"/>
      <c r="O45" s="823"/>
      <c r="P45" s="823"/>
      <c r="Q45" s="823"/>
      <c r="R45" s="823"/>
      <c r="S45" s="823"/>
      <c r="T45" s="824"/>
    </row>
    <row r="46" spans="1:20" ht="14.25" customHeight="1" thickBot="1">
      <c r="A46" s="3778"/>
      <c r="B46" s="828"/>
      <c r="C46" s="829"/>
      <c r="D46" s="829"/>
      <c r="E46" s="829"/>
      <c r="F46" s="829"/>
      <c r="G46" s="829"/>
      <c r="H46" s="829"/>
      <c r="I46" s="829"/>
      <c r="J46" s="829"/>
      <c r="K46" s="829"/>
      <c r="L46" s="829"/>
      <c r="M46" s="829"/>
      <c r="N46" s="829"/>
      <c r="O46" s="829"/>
      <c r="P46" s="829"/>
      <c r="Q46" s="829"/>
      <c r="R46" s="829"/>
      <c r="S46" s="829"/>
      <c r="T46" s="830"/>
    </row>
    <row r="47" spans="1:20">
      <c r="A47" s="135" t="s">
        <v>367</v>
      </c>
      <c r="B47" s="135" t="s">
        <v>368</v>
      </c>
    </row>
    <row r="48" spans="1:20">
      <c r="B48" s="3779" t="s">
        <v>369</v>
      </c>
      <c r="C48" s="3779"/>
      <c r="D48" s="3779"/>
      <c r="E48" s="3779"/>
      <c r="F48" s="3779"/>
      <c r="G48" s="3779"/>
      <c r="H48" s="3779"/>
      <c r="I48" s="3779"/>
      <c r="J48" s="3779"/>
      <c r="K48" s="3779"/>
      <c r="L48" s="3779"/>
      <c r="M48" s="3779"/>
      <c r="N48" s="3779"/>
      <c r="O48" s="3779"/>
      <c r="P48" s="3779"/>
      <c r="Q48" s="3779"/>
      <c r="R48" s="3779"/>
      <c r="S48" s="3779"/>
      <c r="T48" s="3779"/>
    </row>
    <row r="49" spans="2:20">
      <c r="B49" s="3779"/>
      <c r="C49" s="3779"/>
      <c r="D49" s="3779"/>
      <c r="E49" s="3779"/>
      <c r="F49" s="3779"/>
      <c r="G49" s="3779"/>
      <c r="H49" s="3779"/>
      <c r="I49" s="3779"/>
      <c r="J49" s="3779"/>
      <c r="K49" s="3779"/>
      <c r="L49" s="3779"/>
      <c r="M49" s="3779"/>
      <c r="N49" s="3779"/>
      <c r="O49" s="3779"/>
      <c r="P49" s="3779"/>
      <c r="Q49" s="3779"/>
      <c r="R49" s="3779"/>
      <c r="S49" s="3779"/>
      <c r="T49" s="3779"/>
    </row>
  </sheetData>
  <mergeCells count="79">
    <mergeCell ref="O25:T25"/>
    <mergeCell ref="B27:T37"/>
    <mergeCell ref="B25:D25"/>
    <mergeCell ref="E25:F25"/>
    <mergeCell ref="G25:H25"/>
    <mergeCell ref="I25:K25"/>
    <mergeCell ref="L25:N25"/>
    <mergeCell ref="O23:T23"/>
    <mergeCell ref="B24:D24"/>
    <mergeCell ref="E24:F24"/>
    <mergeCell ref="G24:H24"/>
    <mergeCell ref="I24:K24"/>
    <mergeCell ref="L24:N24"/>
    <mergeCell ref="O24:T24"/>
    <mergeCell ref="B23:D23"/>
    <mergeCell ref="E23:F23"/>
    <mergeCell ref="G23:H23"/>
    <mergeCell ref="I23:K23"/>
    <mergeCell ref="L23:N23"/>
    <mergeCell ref="L15:O15"/>
    <mergeCell ref="D16:S16"/>
    <mergeCell ref="B10:C10"/>
    <mergeCell ref="D10:E10"/>
    <mergeCell ref="F10:G10"/>
    <mergeCell ref="H10:I10"/>
    <mergeCell ref="R14:T14"/>
    <mergeCell ref="R10:S10"/>
    <mergeCell ref="P11:Q11"/>
    <mergeCell ref="R11:S11"/>
    <mergeCell ref="M11:O11"/>
    <mergeCell ref="P10:Q10"/>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M7" sqref="AM7:AS7"/>
    </sheetView>
  </sheetViews>
  <sheetFormatPr defaultColWidth="2.375" defaultRowHeight="13.5"/>
  <cols>
    <col min="1" max="3" width="3.5" style="240" customWidth="1"/>
    <col min="4" max="9" width="2.375" style="240" customWidth="1"/>
    <col min="10" max="23" width="2.875" style="240" customWidth="1"/>
    <col min="24" max="24" width="3.375" style="240" customWidth="1"/>
    <col min="25" max="25" width="2.375" style="240" bestFit="1" customWidth="1"/>
    <col min="26" max="51" width="2.875" style="240" customWidth="1"/>
    <col min="52" max="16384" width="2.375" style="240"/>
  </cols>
  <sheetData>
    <row r="5" spans="1:45" ht="13.5" customHeight="1">
      <c r="A5" s="253" t="s">
        <v>251</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2051" t="s">
        <v>252</v>
      </c>
      <c r="B6" s="2051"/>
      <c r="C6" s="2051"/>
      <c r="D6" s="2051"/>
      <c r="E6" s="2051"/>
      <c r="F6" s="2051"/>
      <c r="G6" s="2051"/>
      <c r="H6" s="2051"/>
      <c r="I6" s="2051"/>
      <c r="J6" s="2051"/>
      <c r="K6" s="2051"/>
      <c r="L6" s="2051"/>
      <c r="M6" s="2051"/>
      <c r="N6" s="2051"/>
      <c r="O6" s="2051"/>
      <c r="P6" s="2051"/>
      <c r="Q6" s="2051"/>
      <c r="R6" s="2051"/>
      <c r="S6" s="2051"/>
      <c r="T6" s="2051"/>
      <c r="U6" s="2051"/>
      <c r="V6" s="2051"/>
      <c r="W6" s="2051"/>
      <c r="X6" s="2051"/>
      <c r="Y6" s="2051"/>
      <c r="Z6" s="2051"/>
      <c r="AA6" s="2051"/>
      <c r="AB6" s="2051"/>
      <c r="AC6" s="2051"/>
      <c r="AD6" s="2051"/>
      <c r="AE6" s="2051"/>
      <c r="AF6" s="2051"/>
      <c r="AG6" s="2051"/>
      <c r="AH6" s="2051"/>
      <c r="AI6" s="2051"/>
      <c r="AJ6" s="2051"/>
      <c r="AK6" s="2051"/>
      <c r="AL6" s="2051"/>
      <c r="AM6" s="2051"/>
      <c r="AN6" s="2051"/>
      <c r="AO6" s="2051"/>
      <c r="AP6" s="2051"/>
      <c r="AQ6" s="2051"/>
      <c r="AR6" s="2051"/>
      <c r="AS6" s="2051"/>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2052">
        <v>37778</v>
      </c>
      <c r="AN7" s="2052"/>
      <c r="AO7" s="2052"/>
      <c r="AP7" s="2052"/>
      <c r="AQ7" s="2052"/>
      <c r="AR7" s="2052"/>
      <c r="AS7" s="2052"/>
    </row>
    <row r="8" spans="1:45"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057" t="str">
        <f>入力シート!C25</f>
        <v>福岡市博多区東公園７－７</v>
      </c>
      <c r="AJ9" s="2058"/>
      <c r="AK9" s="2058"/>
      <c r="AL9" s="2058"/>
      <c r="AM9" s="2058"/>
      <c r="AN9" s="2058"/>
      <c r="AO9" s="2058"/>
      <c r="AP9" s="2058"/>
      <c r="AQ9" s="2058"/>
      <c r="AR9" s="2058"/>
      <c r="AS9" s="2058"/>
    </row>
    <row r="10" spans="1:45" ht="15" customHeight="1">
      <c r="A10" s="2053"/>
      <c r="B10" s="2053"/>
      <c r="C10" s="2053"/>
      <c r="D10" s="2054"/>
      <c r="E10" s="2054"/>
      <c r="F10" s="2055"/>
      <c r="G10" s="2056"/>
      <c r="H10" s="2056"/>
      <c r="I10" s="2056"/>
      <c r="J10" s="2056"/>
      <c r="K10" s="2056"/>
      <c r="L10" s="2056"/>
      <c r="M10" s="2056"/>
      <c r="N10" s="2056"/>
      <c r="O10" s="2056"/>
      <c r="P10" s="2056"/>
      <c r="Q10" s="2056"/>
      <c r="R10" s="2056"/>
      <c r="S10" s="2056"/>
      <c r="T10" s="2056"/>
      <c r="U10" s="2056"/>
      <c r="V10" s="2056"/>
      <c r="W10" s="2056"/>
      <c r="X10" s="2056"/>
      <c r="Y10" s="2056"/>
      <c r="Z10" s="2056"/>
      <c r="AA10" s="2056"/>
      <c r="AB10" s="2056"/>
      <c r="AC10" s="2056"/>
      <c r="AD10" s="2056"/>
      <c r="AE10" s="255"/>
      <c r="AF10" s="256"/>
      <c r="AH10" s="97"/>
      <c r="AI10" s="2058"/>
      <c r="AJ10" s="2058"/>
      <c r="AK10" s="2058"/>
      <c r="AL10" s="2058"/>
      <c r="AM10" s="2058"/>
      <c r="AN10" s="2058"/>
      <c r="AO10" s="2058"/>
      <c r="AP10" s="2058"/>
      <c r="AQ10" s="2058"/>
      <c r="AR10" s="2058"/>
      <c r="AS10" s="2058"/>
    </row>
    <row r="11" spans="1:45" ht="15" customHeight="1">
      <c r="A11" s="2039" t="s">
        <v>271</v>
      </c>
      <c r="B11" s="2039"/>
      <c r="C11" s="2039"/>
      <c r="D11" s="2059" t="str">
        <f>"第50"&amp;入力シート!C3&amp;"-"&amp;入力シート!C4&amp;"号　"&amp;入力シート!C10</f>
        <v>第507-12345-001号　県道博多天神線排水性舗装工事（第２工区）</v>
      </c>
      <c r="E11" s="2059"/>
      <c r="F11" s="2059"/>
      <c r="G11" s="2059"/>
      <c r="H11" s="2059"/>
      <c r="I11" s="2059"/>
      <c r="J11" s="2059"/>
      <c r="K11" s="2059"/>
      <c r="L11" s="2059"/>
      <c r="M11" s="2059"/>
      <c r="N11" s="2059"/>
      <c r="O11" s="2059"/>
      <c r="P11" s="2059"/>
      <c r="Q11" s="2059"/>
      <c r="R11" s="2059"/>
      <c r="S11" s="2059"/>
      <c r="T11" s="2059"/>
      <c r="U11" s="2059"/>
      <c r="V11" s="2059"/>
      <c r="W11" s="2059"/>
      <c r="X11" s="2059"/>
      <c r="Y11" s="2059"/>
      <c r="Z11" s="2059"/>
      <c r="AA11" s="2059"/>
      <c r="AB11" s="2059"/>
      <c r="AC11" s="2059"/>
      <c r="AD11" s="2059"/>
      <c r="AE11" s="2060"/>
      <c r="AF11" s="2060"/>
      <c r="AG11" s="2060"/>
      <c r="AH11" s="97"/>
      <c r="AI11" s="2061" t="str">
        <f>入力シート!C26</f>
        <v>(株）福岡企画技調</v>
      </c>
      <c r="AJ11" s="2062"/>
      <c r="AK11" s="2062"/>
      <c r="AL11" s="2062"/>
      <c r="AM11" s="2062"/>
      <c r="AN11" s="2062"/>
      <c r="AO11" s="2062"/>
      <c r="AP11" s="2062"/>
      <c r="AQ11" s="2062"/>
      <c r="AR11" s="2062"/>
      <c r="AS11" s="2062"/>
    </row>
    <row r="12" spans="1:45" ht="15" customHeight="1">
      <c r="A12" s="2039" t="s">
        <v>468</v>
      </c>
      <c r="B12" s="2039"/>
      <c r="C12" s="2039"/>
      <c r="D12" s="253" t="s">
        <v>243</v>
      </c>
      <c r="E12" s="2063">
        <f>入力シート!C14</f>
        <v>45840</v>
      </c>
      <c r="F12" s="2063"/>
      <c r="G12" s="2063"/>
      <c r="H12" s="2063"/>
      <c r="I12" s="2063"/>
      <c r="J12" s="2063"/>
      <c r="K12" s="2063"/>
      <c r="L12" s="2063"/>
      <c r="M12" s="258"/>
      <c r="N12" s="258"/>
      <c r="O12" s="253" t="s">
        <v>244</v>
      </c>
      <c r="P12" s="2064">
        <f>入力シート!C15</f>
        <v>45988</v>
      </c>
      <c r="Q12" s="2064"/>
      <c r="R12" s="2064"/>
      <c r="S12" s="2064"/>
      <c r="T12" s="2064"/>
      <c r="U12" s="2064"/>
      <c r="V12" s="2064"/>
      <c r="W12" s="2064"/>
      <c r="X12" s="253"/>
      <c r="Y12" s="253"/>
      <c r="Z12" s="253"/>
      <c r="AA12" s="253"/>
      <c r="AB12" s="253"/>
      <c r="AC12" s="253"/>
      <c r="AD12" s="253"/>
      <c r="AF12" s="260"/>
      <c r="AH12" s="97"/>
      <c r="AI12" s="2065" t="str">
        <f>入力シート!C27</f>
        <v>代表取締役　企画太郎</v>
      </c>
      <c r="AJ12" s="2066"/>
      <c r="AK12" s="2066"/>
      <c r="AL12" s="2066"/>
      <c r="AM12" s="2066"/>
      <c r="AN12" s="2066"/>
      <c r="AO12" s="2066"/>
      <c r="AP12" s="2066"/>
      <c r="AQ12" s="2066"/>
      <c r="AR12" s="2066"/>
      <c r="AS12" s="2066"/>
    </row>
    <row r="13" spans="1:45" ht="15" customHeight="1">
      <c r="A13" s="2039" t="s">
        <v>253</v>
      </c>
      <c r="B13" s="2039"/>
      <c r="C13" s="2039"/>
      <c r="D13" s="253" t="s">
        <v>243</v>
      </c>
      <c r="E13" s="2063">
        <f>E12</f>
        <v>45840</v>
      </c>
      <c r="F13" s="2063"/>
      <c r="G13" s="2063"/>
      <c r="H13" s="2063"/>
      <c r="I13" s="2063"/>
      <c r="J13" s="2063"/>
      <c r="K13" s="2063"/>
      <c r="L13" s="2063"/>
      <c r="M13" s="258"/>
      <c r="N13" s="258"/>
      <c r="O13" s="253" t="s">
        <v>244</v>
      </c>
      <c r="P13" s="3811"/>
      <c r="Q13" s="3811"/>
      <c r="R13" s="3811"/>
      <c r="S13" s="3811"/>
      <c r="T13" s="3811"/>
      <c r="U13" s="3811"/>
      <c r="V13" s="3811"/>
      <c r="W13" s="3811"/>
      <c r="X13" s="299" t="s">
        <v>512</v>
      </c>
      <c r="Y13" s="346"/>
      <c r="Z13" s="253" t="s">
        <v>511</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2040" t="s">
        <v>245</v>
      </c>
      <c r="I15" s="2041"/>
      <c r="J15" s="2044"/>
      <c r="K15" s="2045"/>
      <c r="L15" s="2045"/>
      <c r="M15" s="2045"/>
      <c r="N15" s="2046"/>
      <c r="O15" s="2041" t="s">
        <v>245</v>
      </c>
      <c r="P15" s="2044"/>
      <c r="Q15" s="2045"/>
      <c r="R15" s="2045"/>
      <c r="S15" s="2045"/>
      <c r="T15" s="2046"/>
      <c r="U15" s="2041" t="s">
        <v>245</v>
      </c>
      <c r="V15" s="2044"/>
      <c r="W15" s="2045"/>
      <c r="X15" s="2045"/>
      <c r="Y15" s="2045"/>
      <c r="Z15" s="2046"/>
      <c r="AA15" s="2041" t="s">
        <v>245</v>
      </c>
      <c r="AB15" s="2044"/>
      <c r="AC15" s="2045"/>
      <c r="AD15" s="2045"/>
      <c r="AE15" s="2045"/>
      <c r="AF15" s="2046"/>
      <c r="AG15" s="2041" t="s">
        <v>245</v>
      </c>
      <c r="AH15" s="2044"/>
      <c r="AI15" s="2045"/>
      <c r="AJ15" s="2045"/>
      <c r="AK15" s="2045"/>
      <c r="AL15" s="2046"/>
      <c r="AM15" s="2041" t="s">
        <v>245</v>
      </c>
      <c r="AN15" s="2044"/>
      <c r="AO15" s="2045"/>
      <c r="AP15" s="2045"/>
      <c r="AQ15" s="2045"/>
      <c r="AR15" s="2046"/>
      <c r="AS15" s="2041" t="s">
        <v>245</v>
      </c>
    </row>
    <row r="16" spans="1:45" ht="13.5" customHeight="1">
      <c r="A16" s="270"/>
      <c r="B16" s="264"/>
      <c r="C16" s="264"/>
      <c r="D16" s="264"/>
      <c r="E16" s="264"/>
      <c r="F16" s="264"/>
      <c r="G16" s="264"/>
      <c r="H16" s="2042"/>
      <c r="I16" s="2043"/>
      <c r="J16" s="2047"/>
      <c r="K16" s="2048"/>
      <c r="L16" s="2048"/>
      <c r="M16" s="2048"/>
      <c r="N16" s="2049"/>
      <c r="O16" s="2050"/>
      <c r="P16" s="2047"/>
      <c r="Q16" s="2048"/>
      <c r="R16" s="2048"/>
      <c r="S16" s="2048"/>
      <c r="T16" s="2049"/>
      <c r="U16" s="2050"/>
      <c r="V16" s="2047"/>
      <c r="W16" s="2048"/>
      <c r="X16" s="2048"/>
      <c r="Y16" s="2048"/>
      <c r="Z16" s="2049"/>
      <c r="AA16" s="2050"/>
      <c r="AB16" s="2047"/>
      <c r="AC16" s="2048"/>
      <c r="AD16" s="2048"/>
      <c r="AE16" s="2048"/>
      <c r="AF16" s="2049"/>
      <c r="AG16" s="2050"/>
      <c r="AH16" s="2047"/>
      <c r="AI16" s="2048"/>
      <c r="AJ16" s="2048"/>
      <c r="AK16" s="2048"/>
      <c r="AL16" s="2049"/>
      <c r="AM16" s="2050"/>
      <c r="AN16" s="2047"/>
      <c r="AO16" s="2048"/>
      <c r="AP16" s="2048"/>
      <c r="AQ16" s="2048"/>
      <c r="AR16" s="2049"/>
      <c r="AS16" s="2050"/>
    </row>
    <row r="17" spans="1:45" ht="13.5" customHeight="1">
      <c r="A17" s="263"/>
      <c r="B17" s="264"/>
      <c r="C17" s="264"/>
      <c r="D17" s="264"/>
      <c r="E17" s="264"/>
      <c r="F17" s="264"/>
      <c r="G17" s="264"/>
      <c r="H17" s="2067" t="s">
        <v>246</v>
      </c>
      <c r="I17" s="2068"/>
      <c r="J17" s="2071">
        <v>1</v>
      </c>
      <c r="K17" s="2071"/>
      <c r="L17" s="2071">
        <v>11</v>
      </c>
      <c r="M17" s="2071"/>
      <c r="N17" s="2071">
        <v>21</v>
      </c>
      <c r="O17" s="2071"/>
      <c r="P17" s="2071">
        <v>1</v>
      </c>
      <c r="Q17" s="2071"/>
      <c r="R17" s="2071">
        <v>11</v>
      </c>
      <c r="S17" s="2071"/>
      <c r="T17" s="2071">
        <v>21</v>
      </c>
      <c r="U17" s="2071"/>
      <c r="V17" s="2071">
        <v>1</v>
      </c>
      <c r="W17" s="2071"/>
      <c r="X17" s="2071">
        <v>11</v>
      </c>
      <c r="Y17" s="2071"/>
      <c r="Z17" s="2071">
        <v>21</v>
      </c>
      <c r="AA17" s="2071"/>
      <c r="AB17" s="2071">
        <v>1</v>
      </c>
      <c r="AC17" s="2071"/>
      <c r="AD17" s="2071">
        <v>11</v>
      </c>
      <c r="AE17" s="2071"/>
      <c r="AF17" s="2071">
        <v>21</v>
      </c>
      <c r="AG17" s="2071"/>
      <c r="AH17" s="2071">
        <v>1</v>
      </c>
      <c r="AI17" s="2071"/>
      <c r="AJ17" s="2071">
        <v>11</v>
      </c>
      <c r="AK17" s="2071"/>
      <c r="AL17" s="2071">
        <v>21</v>
      </c>
      <c r="AM17" s="2071"/>
      <c r="AN17" s="2071">
        <v>1</v>
      </c>
      <c r="AO17" s="2071"/>
      <c r="AP17" s="2071">
        <v>11</v>
      </c>
      <c r="AQ17" s="2071"/>
      <c r="AR17" s="2071">
        <v>21</v>
      </c>
      <c r="AS17" s="2071"/>
    </row>
    <row r="18" spans="1:45" ht="13.5" customHeight="1">
      <c r="A18" s="265"/>
      <c r="B18" s="266" t="s">
        <v>247</v>
      </c>
      <c r="C18" s="266"/>
      <c r="D18" s="266"/>
      <c r="E18" s="266"/>
      <c r="F18" s="266"/>
      <c r="G18" s="266"/>
      <c r="H18" s="2069"/>
      <c r="I18" s="2070"/>
      <c r="J18" s="2071"/>
      <c r="K18" s="2071"/>
      <c r="L18" s="2071"/>
      <c r="M18" s="2071"/>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c r="AL18" s="2071"/>
      <c r="AM18" s="2071"/>
      <c r="AN18" s="2071"/>
      <c r="AO18" s="2071"/>
      <c r="AP18" s="2071"/>
      <c r="AQ18" s="2071"/>
      <c r="AR18" s="2071"/>
      <c r="AS18" s="2071"/>
    </row>
    <row r="19" spans="1:45" ht="13.5" customHeight="1">
      <c r="A19" s="2073" t="s">
        <v>1607</v>
      </c>
      <c r="B19" s="2074"/>
      <c r="C19" s="2074"/>
      <c r="D19" s="2074"/>
      <c r="E19" s="2074"/>
      <c r="F19" s="2074"/>
      <c r="G19" s="2074"/>
      <c r="H19" s="2074"/>
      <c r="I19" s="2075"/>
      <c r="J19" s="2072"/>
      <c r="K19" s="2072"/>
      <c r="L19" s="2072"/>
      <c r="M19" s="2072"/>
      <c r="N19" s="2072"/>
      <c r="O19" s="2072"/>
      <c r="P19" s="2072"/>
      <c r="Q19" s="2072"/>
      <c r="R19" s="2072"/>
      <c r="S19" s="2072"/>
      <c r="T19" s="2072"/>
      <c r="U19" s="2072"/>
      <c r="V19" s="2072"/>
      <c r="W19" s="2072"/>
      <c r="X19" s="2072"/>
      <c r="Y19" s="2072"/>
      <c r="Z19" s="2072"/>
      <c r="AA19" s="2072"/>
      <c r="AB19" s="2072"/>
      <c r="AC19" s="2072"/>
      <c r="AD19" s="2072"/>
      <c r="AE19" s="2072"/>
      <c r="AF19" s="2072"/>
      <c r="AG19" s="2072"/>
      <c r="AH19" s="2072"/>
      <c r="AI19" s="2072"/>
      <c r="AJ19" s="2072"/>
      <c r="AK19" s="2072"/>
      <c r="AL19" s="2072"/>
      <c r="AM19" s="2072"/>
      <c r="AN19" s="2072"/>
      <c r="AO19" s="2072"/>
      <c r="AP19" s="2072"/>
      <c r="AQ19" s="2072"/>
      <c r="AR19" s="2072"/>
      <c r="AS19" s="2072"/>
    </row>
    <row r="20" spans="1:45" ht="13.5" customHeight="1">
      <c r="A20" s="2073"/>
      <c r="B20" s="2074"/>
      <c r="C20" s="2074"/>
      <c r="D20" s="2074"/>
      <c r="E20" s="2074"/>
      <c r="F20" s="2074"/>
      <c r="G20" s="2074"/>
      <c r="H20" s="2074"/>
      <c r="I20" s="2075"/>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c r="AM20" s="2072"/>
      <c r="AN20" s="2072"/>
      <c r="AO20" s="2072"/>
      <c r="AP20" s="2072"/>
      <c r="AQ20" s="2072"/>
      <c r="AR20" s="2072"/>
      <c r="AS20" s="2072"/>
    </row>
    <row r="21" spans="1:45" ht="13.5" customHeight="1">
      <c r="A21" s="2073" t="s">
        <v>1608</v>
      </c>
      <c r="B21" s="2074"/>
      <c r="C21" s="2074"/>
      <c r="D21" s="2074"/>
      <c r="E21" s="2074"/>
      <c r="F21" s="2074"/>
      <c r="G21" s="2074"/>
      <c r="H21" s="2074"/>
      <c r="I21" s="2075"/>
      <c r="J21" s="2072"/>
      <c r="K21" s="2072"/>
      <c r="L21" s="2072"/>
      <c r="M21" s="2072"/>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c r="AL21" s="2072"/>
      <c r="AM21" s="2072"/>
      <c r="AN21" s="2072"/>
      <c r="AO21" s="2072"/>
      <c r="AP21" s="2072"/>
      <c r="AQ21" s="2072"/>
      <c r="AR21" s="2072"/>
      <c r="AS21" s="2072"/>
    </row>
    <row r="22" spans="1:45" ht="13.5" customHeight="1">
      <c r="A22" s="2073"/>
      <c r="B22" s="2074"/>
      <c r="C22" s="2074"/>
      <c r="D22" s="2074"/>
      <c r="E22" s="2074"/>
      <c r="F22" s="2074"/>
      <c r="G22" s="2074"/>
      <c r="H22" s="2074"/>
      <c r="I22" s="2075"/>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2"/>
      <c r="AG22" s="2072"/>
      <c r="AH22" s="2072"/>
      <c r="AI22" s="2072"/>
      <c r="AJ22" s="2072"/>
      <c r="AK22" s="2072"/>
      <c r="AL22" s="2072"/>
      <c r="AM22" s="2072"/>
      <c r="AN22" s="2072"/>
      <c r="AO22" s="2072"/>
      <c r="AP22" s="2072"/>
      <c r="AQ22" s="2072"/>
      <c r="AR22" s="2072"/>
      <c r="AS22" s="2072"/>
    </row>
    <row r="23" spans="1:45" ht="13.5" customHeight="1">
      <c r="A23" s="2073"/>
      <c r="B23" s="2074"/>
      <c r="C23" s="2074"/>
      <c r="D23" s="2074"/>
      <c r="E23" s="2074"/>
      <c r="F23" s="2074"/>
      <c r="G23" s="2074"/>
      <c r="H23" s="2074"/>
      <c r="I23" s="2075"/>
      <c r="J23" s="2072"/>
      <c r="K23" s="2072"/>
      <c r="L23" s="2072"/>
      <c r="M23" s="2072"/>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c r="AL23" s="2072"/>
      <c r="AM23" s="2072"/>
      <c r="AN23" s="2072"/>
      <c r="AO23" s="2072"/>
      <c r="AP23" s="2072"/>
      <c r="AQ23" s="2072"/>
      <c r="AR23" s="2072"/>
      <c r="AS23" s="2072"/>
    </row>
    <row r="24" spans="1:45" ht="13.5" customHeight="1">
      <c r="A24" s="2073"/>
      <c r="B24" s="2074"/>
      <c r="C24" s="2074"/>
      <c r="D24" s="2074"/>
      <c r="E24" s="2074"/>
      <c r="F24" s="2074"/>
      <c r="G24" s="2074"/>
      <c r="H24" s="2074"/>
      <c r="I24" s="2075"/>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c r="AL24" s="2072"/>
      <c r="AM24" s="2072"/>
      <c r="AN24" s="2072"/>
      <c r="AO24" s="2072"/>
      <c r="AP24" s="2072"/>
      <c r="AQ24" s="2072"/>
      <c r="AR24" s="2072"/>
      <c r="AS24" s="2072"/>
    </row>
    <row r="25" spans="1:45" ht="13.5" customHeight="1">
      <c r="A25" s="2073"/>
      <c r="B25" s="2074"/>
      <c r="C25" s="2074"/>
      <c r="D25" s="2074"/>
      <c r="E25" s="2074"/>
      <c r="F25" s="2074"/>
      <c r="G25" s="2074"/>
      <c r="H25" s="2074"/>
      <c r="I25" s="2075"/>
      <c r="J25" s="2072"/>
      <c r="K25" s="2072"/>
      <c r="L25" s="2072"/>
      <c r="M25" s="2072"/>
      <c r="N25" s="2072"/>
      <c r="O25" s="2072"/>
      <c r="P25" s="2072"/>
      <c r="Q25" s="2072"/>
      <c r="R25" s="2072"/>
      <c r="S25" s="2072"/>
      <c r="T25" s="2072"/>
      <c r="U25" s="2072"/>
      <c r="V25" s="2072"/>
      <c r="W25" s="2072"/>
      <c r="X25" s="2072"/>
      <c r="Y25" s="2072"/>
      <c r="Z25" s="2072"/>
      <c r="AA25" s="2072"/>
      <c r="AB25" s="2072"/>
      <c r="AC25" s="2072"/>
      <c r="AD25" s="2072"/>
      <c r="AE25" s="2072"/>
      <c r="AF25" s="2072"/>
      <c r="AG25" s="2072"/>
      <c r="AH25" s="2072"/>
      <c r="AI25" s="2072"/>
      <c r="AJ25" s="2072"/>
      <c r="AK25" s="2072"/>
      <c r="AL25" s="2072"/>
      <c r="AM25" s="2072"/>
      <c r="AN25" s="2072"/>
      <c r="AO25" s="2072"/>
      <c r="AP25" s="2072"/>
      <c r="AQ25" s="2072"/>
      <c r="AR25" s="2072"/>
      <c r="AS25" s="2072"/>
    </row>
    <row r="26" spans="1:45" ht="13.5" customHeight="1">
      <c r="A26" s="2073"/>
      <c r="B26" s="2074"/>
      <c r="C26" s="2074"/>
      <c r="D26" s="2074"/>
      <c r="E26" s="2074"/>
      <c r="F26" s="2074"/>
      <c r="G26" s="2074"/>
      <c r="H26" s="2074"/>
      <c r="I26" s="2075"/>
      <c r="J26" s="2072"/>
      <c r="K26" s="2072"/>
      <c r="L26" s="2072"/>
      <c r="M26" s="2072"/>
      <c r="N26" s="2072"/>
      <c r="O26" s="2072"/>
      <c r="P26" s="2072"/>
      <c r="Q26" s="2072"/>
      <c r="R26" s="2072"/>
      <c r="S26" s="2072"/>
      <c r="T26" s="2072"/>
      <c r="U26" s="2072"/>
      <c r="V26" s="2072"/>
      <c r="W26" s="2072"/>
      <c r="X26" s="2072"/>
      <c r="Y26" s="2072"/>
      <c r="Z26" s="2072"/>
      <c r="AA26" s="2072"/>
      <c r="AB26" s="2072"/>
      <c r="AC26" s="2072"/>
      <c r="AD26" s="2072"/>
      <c r="AE26" s="2072"/>
      <c r="AF26" s="2072"/>
      <c r="AG26" s="2072"/>
      <c r="AH26" s="2072"/>
      <c r="AI26" s="2072"/>
      <c r="AJ26" s="2072"/>
      <c r="AK26" s="2072"/>
      <c r="AL26" s="2072"/>
      <c r="AM26" s="2072"/>
      <c r="AN26" s="2072"/>
      <c r="AO26" s="2072"/>
      <c r="AP26" s="2072"/>
      <c r="AQ26" s="2072"/>
      <c r="AR26" s="2072"/>
      <c r="AS26" s="2072"/>
    </row>
    <row r="27" spans="1:45" ht="13.5" customHeight="1">
      <c r="A27" s="2073"/>
      <c r="B27" s="2074"/>
      <c r="C27" s="2074"/>
      <c r="D27" s="2074"/>
      <c r="E27" s="2074"/>
      <c r="F27" s="2074"/>
      <c r="G27" s="2074"/>
      <c r="H27" s="2074"/>
      <c r="I27" s="2075"/>
      <c r="J27" s="2072"/>
      <c r="K27" s="2072"/>
      <c r="L27" s="2072"/>
      <c r="M27" s="2072"/>
      <c r="N27" s="2072"/>
      <c r="O27" s="2072"/>
      <c r="P27" s="2072"/>
      <c r="Q27" s="2072"/>
      <c r="R27" s="2072"/>
      <c r="S27" s="2072"/>
      <c r="T27" s="2072"/>
      <c r="U27" s="2072"/>
      <c r="V27" s="2072"/>
      <c r="W27" s="2072"/>
      <c r="X27" s="2072"/>
      <c r="Y27" s="2072"/>
      <c r="Z27" s="2072"/>
      <c r="AA27" s="2072"/>
      <c r="AB27" s="2072"/>
      <c r="AC27" s="2072"/>
      <c r="AD27" s="2072"/>
      <c r="AE27" s="2072"/>
      <c r="AF27" s="2072"/>
      <c r="AG27" s="2072"/>
      <c r="AH27" s="2072"/>
      <c r="AI27" s="2072"/>
      <c r="AJ27" s="2072"/>
      <c r="AK27" s="2072"/>
      <c r="AL27" s="2072"/>
      <c r="AM27" s="2072"/>
      <c r="AN27" s="2072"/>
      <c r="AO27" s="2072"/>
      <c r="AP27" s="2072"/>
      <c r="AQ27" s="2072"/>
      <c r="AR27" s="2072"/>
      <c r="AS27" s="2072"/>
    </row>
    <row r="28" spans="1:45" ht="13.5" customHeight="1">
      <c r="A28" s="2073"/>
      <c r="B28" s="2074"/>
      <c r="C28" s="2074"/>
      <c r="D28" s="2074"/>
      <c r="E28" s="2074"/>
      <c r="F28" s="2074"/>
      <c r="G28" s="2074"/>
      <c r="H28" s="2074"/>
      <c r="I28" s="2075"/>
      <c r="J28" s="2072"/>
      <c r="K28" s="2072"/>
      <c r="L28" s="2072"/>
      <c r="M28" s="2072"/>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c r="AL28" s="2072"/>
      <c r="AM28" s="2072"/>
      <c r="AN28" s="2072"/>
      <c r="AO28" s="2072"/>
      <c r="AP28" s="2072"/>
      <c r="AQ28" s="2072"/>
      <c r="AR28" s="2072"/>
      <c r="AS28" s="2072"/>
    </row>
    <row r="29" spans="1:45" ht="13.5" customHeight="1">
      <c r="A29" s="2073"/>
      <c r="B29" s="2074"/>
      <c r="C29" s="2074"/>
      <c r="D29" s="2074"/>
      <c r="E29" s="2074"/>
      <c r="F29" s="2074"/>
      <c r="G29" s="2074"/>
      <c r="H29" s="2074"/>
      <c r="I29" s="2075"/>
      <c r="J29" s="2072"/>
      <c r="K29" s="2072"/>
      <c r="L29" s="2072"/>
      <c r="M29" s="2072"/>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c r="AL29" s="2072"/>
      <c r="AM29" s="2072"/>
      <c r="AN29" s="2072"/>
      <c r="AO29" s="2072"/>
      <c r="AP29" s="2072"/>
      <c r="AQ29" s="2072"/>
      <c r="AR29" s="2072"/>
      <c r="AS29" s="2072"/>
    </row>
    <row r="30" spans="1:45" ht="13.5" customHeight="1">
      <c r="A30" s="2073"/>
      <c r="B30" s="2074"/>
      <c r="C30" s="2074"/>
      <c r="D30" s="2074"/>
      <c r="E30" s="2074"/>
      <c r="F30" s="2074"/>
      <c r="G30" s="2074"/>
      <c r="H30" s="2074"/>
      <c r="I30" s="2075"/>
      <c r="J30" s="2072"/>
      <c r="K30" s="2072"/>
      <c r="L30" s="2072"/>
      <c r="M30" s="2072"/>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row>
    <row r="31" spans="1:45" ht="13.5" customHeight="1">
      <c r="A31" s="2073"/>
      <c r="B31" s="2074"/>
      <c r="C31" s="2074"/>
      <c r="D31" s="2074"/>
      <c r="E31" s="2074"/>
      <c r="F31" s="2074"/>
      <c r="G31" s="2074"/>
      <c r="H31" s="2074"/>
      <c r="I31" s="2075"/>
      <c r="J31" s="2072"/>
      <c r="K31" s="2072"/>
      <c r="L31" s="2072"/>
      <c r="M31" s="2072"/>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2072"/>
      <c r="AR31" s="2072"/>
      <c r="AS31" s="2072"/>
    </row>
    <row r="32" spans="1:45" ht="13.5" customHeight="1">
      <c r="A32" s="2073"/>
      <c r="B32" s="2074"/>
      <c r="C32" s="2074"/>
      <c r="D32" s="2074"/>
      <c r="E32" s="2074"/>
      <c r="F32" s="2074"/>
      <c r="G32" s="2074"/>
      <c r="H32" s="2074"/>
      <c r="I32" s="2075"/>
      <c r="J32" s="2072"/>
      <c r="K32" s="2072"/>
      <c r="L32" s="2072"/>
      <c r="M32" s="2072"/>
      <c r="N32" s="2072"/>
      <c r="O32" s="2072"/>
      <c r="P32" s="2072"/>
      <c r="Q32" s="2072"/>
      <c r="R32" s="2072"/>
      <c r="S32" s="2072"/>
      <c r="T32" s="2072"/>
      <c r="U32" s="2072"/>
      <c r="V32" s="2072"/>
      <c r="W32" s="2072"/>
      <c r="X32" s="2072"/>
      <c r="Y32" s="2072"/>
      <c r="Z32" s="2072"/>
      <c r="AA32" s="2072"/>
      <c r="AB32" s="2072"/>
      <c r="AC32" s="2072"/>
      <c r="AD32" s="2072"/>
      <c r="AE32" s="2072"/>
      <c r="AF32" s="2072"/>
      <c r="AG32" s="2072"/>
      <c r="AH32" s="2072"/>
      <c r="AI32" s="2072"/>
      <c r="AJ32" s="2072"/>
      <c r="AK32" s="2072"/>
      <c r="AL32" s="2072"/>
      <c r="AM32" s="2072"/>
      <c r="AN32" s="2072"/>
      <c r="AO32" s="2072"/>
      <c r="AP32" s="2072"/>
      <c r="AQ32" s="2072"/>
      <c r="AR32" s="2072"/>
      <c r="AS32" s="2072"/>
    </row>
    <row r="33" spans="1:45" ht="13.5" customHeight="1">
      <c r="A33" s="2073" t="s">
        <v>1609</v>
      </c>
      <c r="B33" s="2074"/>
      <c r="C33" s="2074"/>
      <c r="D33" s="2074"/>
      <c r="E33" s="2074"/>
      <c r="F33" s="2074"/>
      <c r="G33" s="2074"/>
      <c r="H33" s="2074"/>
      <c r="I33" s="2075"/>
      <c r="J33" s="2072"/>
      <c r="K33" s="2072"/>
      <c r="L33" s="2072"/>
      <c r="M33" s="2072"/>
      <c r="N33" s="2072"/>
      <c r="O33" s="2072"/>
      <c r="P33" s="2072"/>
      <c r="Q33" s="2072"/>
      <c r="R33" s="2072"/>
      <c r="S33" s="2072"/>
      <c r="T33" s="2072"/>
      <c r="U33" s="2072"/>
      <c r="V33" s="2072"/>
      <c r="W33" s="2072"/>
      <c r="X33" s="2072"/>
      <c r="Y33" s="2072"/>
      <c r="Z33" s="2072"/>
      <c r="AA33" s="2072"/>
      <c r="AB33" s="2072"/>
      <c r="AC33" s="2072"/>
      <c r="AD33" s="2072"/>
      <c r="AE33" s="2072"/>
      <c r="AF33" s="2072"/>
      <c r="AG33" s="2072"/>
      <c r="AH33" s="2072"/>
      <c r="AI33" s="2072"/>
      <c r="AJ33" s="2072"/>
      <c r="AK33" s="2072"/>
      <c r="AL33" s="2072"/>
      <c r="AM33" s="2072"/>
      <c r="AN33" s="2072"/>
      <c r="AO33" s="2072"/>
      <c r="AP33" s="2072"/>
      <c r="AQ33" s="2072"/>
      <c r="AR33" s="2072"/>
      <c r="AS33" s="2072"/>
    </row>
    <row r="34" spans="1:45" ht="13.5" customHeight="1">
      <c r="A34" s="2073"/>
      <c r="B34" s="2074"/>
      <c r="C34" s="2074"/>
      <c r="D34" s="2074"/>
      <c r="E34" s="2074"/>
      <c r="F34" s="2074"/>
      <c r="G34" s="2074"/>
      <c r="H34" s="2074"/>
      <c r="I34" s="2075"/>
      <c r="J34" s="2072"/>
      <c r="K34" s="2072"/>
      <c r="L34" s="2072"/>
      <c r="M34" s="2072"/>
      <c r="N34" s="2072"/>
      <c r="O34" s="2072"/>
      <c r="P34" s="2072"/>
      <c r="Q34" s="2072"/>
      <c r="R34" s="2072"/>
      <c r="S34" s="2072"/>
      <c r="T34" s="2072"/>
      <c r="U34" s="2072"/>
      <c r="V34" s="2072"/>
      <c r="W34" s="2072"/>
      <c r="X34" s="2072"/>
      <c r="Y34" s="2072"/>
      <c r="Z34" s="2072"/>
      <c r="AA34" s="2072"/>
      <c r="AB34" s="2072"/>
      <c r="AC34" s="2072"/>
      <c r="AD34" s="2072"/>
      <c r="AE34" s="2072"/>
      <c r="AF34" s="2072"/>
      <c r="AG34" s="2072"/>
      <c r="AH34" s="2072"/>
      <c r="AI34" s="2072"/>
      <c r="AJ34" s="2072"/>
      <c r="AK34" s="2072"/>
      <c r="AL34" s="2072"/>
      <c r="AM34" s="2072"/>
      <c r="AN34" s="2072"/>
      <c r="AO34" s="2072"/>
      <c r="AP34" s="2072"/>
      <c r="AQ34" s="2072"/>
      <c r="AR34" s="2072"/>
      <c r="AS34" s="2072"/>
    </row>
    <row r="35" spans="1:45" ht="13.5" customHeight="1">
      <c r="A35" s="2073"/>
      <c r="B35" s="2074"/>
      <c r="C35" s="2074"/>
      <c r="D35" s="2074"/>
      <c r="E35" s="2074"/>
      <c r="F35" s="2074"/>
      <c r="G35" s="2074"/>
      <c r="H35" s="2074"/>
      <c r="I35" s="2075"/>
      <c r="J35" s="2072"/>
      <c r="K35" s="2072"/>
      <c r="L35" s="2072"/>
      <c r="M35" s="2072"/>
      <c r="N35" s="2072"/>
      <c r="O35" s="2072"/>
      <c r="P35" s="2072"/>
      <c r="Q35" s="2072"/>
      <c r="R35" s="2072"/>
      <c r="S35" s="2072"/>
      <c r="T35" s="2072"/>
      <c r="U35" s="2072"/>
      <c r="V35" s="2072"/>
      <c r="W35" s="2072"/>
      <c r="X35" s="2072"/>
      <c r="Y35" s="2072"/>
      <c r="Z35" s="2072"/>
      <c r="AA35" s="2072"/>
      <c r="AB35" s="2072"/>
      <c r="AC35" s="2072"/>
      <c r="AD35" s="2072"/>
      <c r="AE35" s="2072"/>
      <c r="AF35" s="2072"/>
      <c r="AG35" s="2072"/>
      <c r="AH35" s="2072"/>
      <c r="AI35" s="2072"/>
      <c r="AJ35" s="2072"/>
      <c r="AK35" s="2072"/>
      <c r="AL35" s="2072"/>
      <c r="AM35" s="2072"/>
      <c r="AN35" s="2072"/>
      <c r="AO35" s="2072"/>
      <c r="AP35" s="2072"/>
      <c r="AQ35" s="2072"/>
      <c r="AR35" s="2072"/>
      <c r="AS35" s="2072"/>
    </row>
    <row r="36" spans="1:45" ht="13.5" customHeight="1">
      <c r="A36" s="2073"/>
      <c r="B36" s="2074"/>
      <c r="C36" s="2074"/>
      <c r="D36" s="2074"/>
      <c r="E36" s="2074"/>
      <c r="F36" s="2074"/>
      <c r="G36" s="2074"/>
      <c r="H36" s="2074"/>
      <c r="I36" s="2075"/>
      <c r="J36" s="2072"/>
      <c r="K36" s="2072"/>
      <c r="L36" s="2072"/>
      <c r="M36" s="2072"/>
      <c r="N36" s="2072"/>
      <c r="O36" s="2072"/>
      <c r="P36" s="2072"/>
      <c r="Q36" s="2072"/>
      <c r="R36" s="2072"/>
      <c r="S36" s="2072"/>
      <c r="T36" s="2072"/>
      <c r="U36" s="2072"/>
      <c r="V36" s="2072"/>
      <c r="W36" s="2072"/>
      <c r="X36" s="2072"/>
      <c r="Y36" s="2072"/>
      <c r="Z36" s="2072"/>
      <c r="AA36" s="2072"/>
      <c r="AB36" s="2072"/>
      <c r="AC36" s="2072"/>
      <c r="AD36" s="2072"/>
      <c r="AE36" s="2072"/>
      <c r="AF36" s="2072"/>
      <c r="AG36" s="2072"/>
      <c r="AH36" s="2072"/>
      <c r="AI36" s="2072"/>
      <c r="AJ36" s="2072"/>
      <c r="AK36" s="2072"/>
      <c r="AL36" s="2072"/>
      <c r="AM36" s="2072"/>
      <c r="AN36" s="2072"/>
      <c r="AO36" s="2072"/>
      <c r="AP36" s="2072"/>
      <c r="AQ36" s="2072"/>
      <c r="AR36" s="2072"/>
      <c r="AS36" s="2072"/>
    </row>
    <row r="37" spans="1:45" ht="13.5" customHeight="1">
      <c r="A37" s="2040" t="s">
        <v>248</v>
      </c>
      <c r="B37" s="2040"/>
      <c r="C37" s="2040"/>
      <c r="D37" s="2040"/>
      <c r="E37" s="253" t="s">
        <v>249</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254</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A25:I26"/>
    <mergeCell ref="J25:K26"/>
    <mergeCell ref="L25:M26"/>
    <mergeCell ref="N25:O26"/>
    <mergeCell ref="P25:Q26"/>
    <mergeCell ref="R25:S26"/>
    <mergeCell ref="T25:U26"/>
    <mergeCell ref="V25:W26"/>
    <mergeCell ref="X25:Y26"/>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1:I22"/>
    <mergeCell ref="J21:K22"/>
    <mergeCell ref="L21:M22"/>
    <mergeCell ref="N21:O22"/>
    <mergeCell ref="P21:Q22"/>
    <mergeCell ref="R21:S22"/>
    <mergeCell ref="T21:U22"/>
    <mergeCell ref="V21:W22"/>
    <mergeCell ref="X21:Y22"/>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s>
  <phoneticPr fontId="17"/>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25" zoomScale="80" zoomScaleNormal="95" zoomScaleSheetLayoutView="80" workbookViewId="0">
      <selection activeCell="AA45" sqref="AA45"/>
    </sheetView>
  </sheetViews>
  <sheetFormatPr defaultColWidth="2.375" defaultRowHeight="13.5"/>
  <cols>
    <col min="1" max="16384" width="2.375" style="180"/>
  </cols>
  <sheetData>
    <row r="5" spans="1:35">
      <c r="A5" s="180" t="s">
        <v>419</v>
      </c>
    </row>
    <row r="7" spans="1:35">
      <c r="Z7" s="289" t="s">
        <v>265</v>
      </c>
      <c r="AA7" s="2093">
        <v>37778</v>
      </c>
      <c r="AB7" s="2093"/>
      <c r="AC7" s="2093"/>
      <c r="AD7" s="2093"/>
      <c r="AE7" s="2093"/>
      <c r="AF7" s="2093"/>
      <c r="AG7" s="2093"/>
      <c r="AH7" s="2093"/>
      <c r="AI7" s="2093"/>
    </row>
    <row r="10" spans="1:35">
      <c r="A10" s="3816" t="str">
        <f>IF(入力シート!C24&lt;30000000,"福岡県"&amp;入力シート!C5&amp;"長　殿","福岡県知事　殿")</f>
        <v>福岡県○○県土整備事務所長　殿</v>
      </c>
      <c r="B10" s="3816"/>
      <c r="C10" s="3816"/>
      <c r="D10" s="3816"/>
      <c r="E10" s="3816"/>
      <c r="F10" s="3816"/>
      <c r="G10" s="3816"/>
      <c r="H10" s="3816"/>
      <c r="I10" s="3816"/>
      <c r="J10" s="3816"/>
      <c r="K10" s="3816"/>
      <c r="L10" s="3816"/>
      <c r="M10" s="3816"/>
      <c r="N10" s="3816"/>
      <c r="O10" s="3816"/>
      <c r="P10" s="247"/>
      <c r="Q10" s="247"/>
      <c r="R10" s="247"/>
      <c r="S10" s="247"/>
      <c r="T10" s="247"/>
      <c r="U10" s="247"/>
      <c r="V10" s="247"/>
      <c r="W10" s="247"/>
      <c r="X10" s="247"/>
      <c r="Y10" s="247"/>
      <c r="Z10" s="247"/>
      <c r="AA10" s="247"/>
      <c r="AB10" s="247"/>
      <c r="AC10" s="247"/>
      <c r="AD10" s="247"/>
      <c r="AE10" s="247"/>
      <c r="AF10" s="247"/>
      <c r="AG10" s="247"/>
      <c r="AH10" s="247"/>
      <c r="AI10" s="247"/>
    </row>
    <row r="11" spans="1:35">
      <c r="A11" s="967"/>
      <c r="B11" s="967"/>
      <c r="C11" s="967"/>
      <c r="D11" s="967"/>
      <c r="E11" s="967"/>
      <c r="F11" s="967"/>
      <c r="G11" s="967"/>
      <c r="H11" s="967"/>
      <c r="I11" s="967"/>
      <c r="J11" s="967"/>
      <c r="K11" s="967"/>
      <c r="L11" s="967"/>
      <c r="M11" s="967"/>
      <c r="N11" s="967"/>
      <c r="O11" s="967"/>
    </row>
    <row r="12" spans="1:35">
      <c r="X12" s="2057" t="str">
        <f>入力シート!C25</f>
        <v>福岡市博多区東公園７－７</v>
      </c>
      <c r="Y12" s="2058"/>
      <c r="Z12" s="2058"/>
      <c r="AA12" s="2058"/>
      <c r="AB12" s="2058"/>
      <c r="AC12" s="2058"/>
      <c r="AD12" s="2058"/>
      <c r="AE12" s="2058"/>
      <c r="AF12" s="2058"/>
      <c r="AG12" s="2058"/>
      <c r="AH12" s="2058"/>
      <c r="AI12" s="2058"/>
    </row>
    <row r="13" spans="1:35">
      <c r="X13" s="2058"/>
      <c r="Y13" s="2058"/>
      <c r="Z13" s="2058"/>
      <c r="AA13" s="2058"/>
      <c r="AB13" s="2058"/>
      <c r="AC13" s="2058"/>
      <c r="AD13" s="2058"/>
      <c r="AE13" s="2058"/>
      <c r="AF13" s="2058"/>
      <c r="AG13" s="2058"/>
      <c r="AH13" s="2058"/>
      <c r="AI13" s="2058"/>
    </row>
    <row r="14" spans="1:35">
      <c r="X14" s="2061" t="str">
        <f>入力シート!C26</f>
        <v>(株）福岡企画技調</v>
      </c>
      <c r="Y14" s="2062"/>
      <c r="Z14" s="2062"/>
      <c r="AA14" s="2062"/>
      <c r="AB14" s="2062"/>
      <c r="AC14" s="2062"/>
      <c r="AD14" s="2062"/>
      <c r="AE14" s="2062"/>
      <c r="AF14" s="2062"/>
      <c r="AG14" s="2062"/>
      <c r="AH14" s="2062"/>
      <c r="AI14" s="2062"/>
    </row>
    <row r="15" spans="1:35">
      <c r="X15" s="2065" t="str">
        <f>入力シート!C27</f>
        <v>代表取締役　企画太郎</v>
      </c>
      <c r="Y15" s="2066"/>
      <c r="Z15" s="2066"/>
      <c r="AA15" s="2066"/>
      <c r="AB15" s="2066"/>
      <c r="AC15" s="2066"/>
      <c r="AD15" s="2066"/>
      <c r="AE15" s="2066"/>
      <c r="AF15" s="2066"/>
      <c r="AG15" s="2066"/>
      <c r="AH15" s="2066"/>
      <c r="AI15" s="375"/>
    </row>
    <row r="18" spans="1:35" ht="30" customHeight="1">
      <c r="A18" s="2051" t="s">
        <v>490</v>
      </c>
      <c r="B18" s="2051"/>
      <c r="C18" s="2051"/>
      <c r="D18" s="2051"/>
      <c r="E18" s="2051"/>
      <c r="F18" s="2051"/>
      <c r="G18" s="2051"/>
      <c r="H18" s="2051"/>
      <c r="I18" s="2051"/>
      <c r="J18" s="2051"/>
      <c r="K18" s="2051"/>
      <c r="L18" s="2051"/>
      <c r="M18" s="2051"/>
      <c r="N18" s="2051"/>
      <c r="O18" s="2051"/>
      <c r="P18" s="2051"/>
      <c r="Q18" s="2051"/>
      <c r="R18" s="2051"/>
      <c r="S18" s="2051"/>
      <c r="T18" s="2051"/>
      <c r="U18" s="2051"/>
      <c r="V18" s="2051"/>
      <c r="W18" s="2051"/>
      <c r="X18" s="2051"/>
      <c r="Y18" s="2051"/>
      <c r="Z18" s="2051"/>
      <c r="AA18" s="2051"/>
      <c r="AB18" s="2051"/>
      <c r="AC18" s="2051"/>
      <c r="AD18" s="2051"/>
      <c r="AE18" s="2051"/>
      <c r="AF18" s="2051"/>
      <c r="AG18" s="2051"/>
      <c r="AH18" s="2051"/>
      <c r="AI18" s="2051"/>
    </row>
    <row r="21" spans="1:35">
      <c r="D21" s="180" t="s">
        <v>491</v>
      </c>
      <c r="I21" s="3817"/>
      <c r="J21" s="3817"/>
      <c r="K21" s="3817"/>
      <c r="L21" s="3817"/>
      <c r="M21" s="3817"/>
      <c r="N21" s="3817"/>
      <c r="O21" s="3817"/>
      <c r="P21" s="3817"/>
      <c r="Q21" s="3817"/>
      <c r="R21" s="180" t="s">
        <v>492</v>
      </c>
    </row>
    <row r="23" spans="1:35">
      <c r="C23" s="180" t="s">
        <v>493</v>
      </c>
    </row>
    <row r="26" spans="1:35">
      <c r="A26" s="3818" t="s">
        <v>385</v>
      </c>
      <c r="B26" s="3818"/>
      <c r="C26" s="3818"/>
      <c r="D26" s="3818"/>
      <c r="E26" s="3818"/>
      <c r="F26" s="3818"/>
      <c r="G26" s="3818"/>
      <c r="H26" s="3818"/>
      <c r="I26" s="3818"/>
      <c r="J26" s="3818"/>
      <c r="K26" s="3818"/>
      <c r="L26" s="3818"/>
      <c r="M26" s="3818"/>
      <c r="N26" s="3818"/>
      <c r="O26" s="3818"/>
      <c r="P26" s="3818"/>
      <c r="Q26" s="3818"/>
      <c r="R26" s="3818"/>
      <c r="S26" s="3818"/>
      <c r="T26" s="3818"/>
      <c r="U26" s="3818"/>
      <c r="V26" s="3818"/>
      <c r="W26" s="3818"/>
      <c r="X26" s="3818"/>
      <c r="Y26" s="3818"/>
      <c r="Z26" s="3818"/>
      <c r="AA26" s="3818"/>
      <c r="AB26" s="3818"/>
      <c r="AC26" s="3818"/>
      <c r="AD26" s="3818"/>
      <c r="AE26" s="3818"/>
      <c r="AF26" s="3818"/>
      <c r="AG26" s="3818"/>
      <c r="AH26" s="3818"/>
      <c r="AI26" s="3818"/>
    </row>
    <row r="29" spans="1:35">
      <c r="C29" s="207"/>
      <c r="J29" s="3815" t="str">
        <f>"第50"&amp;入力シート!C3&amp;"-"&amp;入力シート!C4&amp;"号"</f>
        <v>第507-12345-001号</v>
      </c>
      <c r="K29" s="3815"/>
      <c r="L29" s="3815"/>
      <c r="M29" s="3815"/>
      <c r="N29" s="3815"/>
      <c r="O29" s="3815"/>
      <c r="P29" s="3815"/>
      <c r="Q29" s="3815"/>
      <c r="R29" s="271"/>
      <c r="S29" s="271"/>
      <c r="T29" s="271"/>
      <c r="U29" s="271"/>
      <c r="V29" s="271"/>
      <c r="W29" s="271"/>
      <c r="X29" s="271"/>
      <c r="Y29" s="271"/>
      <c r="Z29" s="271"/>
      <c r="AA29" s="271"/>
      <c r="AB29" s="271"/>
      <c r="AC29" s="271"/>
      <c r="AD29" s="271"/>
      <c r="AE29" s="271"/>
      <c r="AF29" s="271"/>
    </row>
    <row r="30" spans="1:35">
      <c r="C30" s="207"/>
      <c r="D30" s="208" t="s">
        <v>508</v>
      </c>
      <c r="E30" s="180" t="s">
        <v>4</v>
      </c>
      <c r="J30" s="3819" t="str">
        <f>入力シート!C10</f>
        <v>県道博多天神線排水性舗装工事（第２工区）</v>
      </c>
      <c r="K30" s="3820"/>
      <c r="L30" s="3820"/>
      <c r="M30" s="3820"/>
      <c r="N30" s="3820"/>
      <c r="O30" s="3820"/>
      <c r="P30" s="3820"/>
      <c r="Q30" s="3820"/>
      <c r="R30" s="3820"/>
      <c r="S30" s="3820"/>
      <c r="T30" s="3820"/>
      <c r="U30" s="3820"/>
      <c r="V30" s="3820"/>
      <c r="W30" s="3820"/>
      <c r="X30" s="3820"/>
      <c r="Y30" s="3820"/>
      <c r="Z30" s="3820"/>
      <c r="AA30" s="3820"/>
      <c r="AB30" s="3820"/>
      <c r="AC30" s="3820"/>
      <c r="AD30" s="3820"/>
      <c r="AE30" s="3820"/>
      <c r="AF30" s="3820"/>
      <c r="AG30" s="3820"/>
      <c r="AH30" s="3820"/>
      <c r="AI30" s="3820"/>
    </row>
    <row r="31" spans="1:35">
      <c r="C31" s="207"/>
      <c r="J31" s="3820"/>
      <c r="K31" s="3820"/>
      <c r="L31" s="3820"/>
      <c r="M31" s="3820"/>
      <c r="N31" s="3820"/>
      <c r="O31" s="3820"/>
      <c r="P31" s="3820"/>
      <c r="Q31" s="3820"/>
      <c r="R31" s="3820"/>
      <c r="S31" s="3820"/>
      <c r="T31" s="3820"/>
      <c r="U31" s="3820"/>
      <c r="V31" s="3820"/>
      <c r="W31" s="3820"/>
      <c r="X31" s="3820"/>
      <c r="Y31" s="3820"/>
      <c r="Z31" s="3820"/>
      <c r="AA31" s="3820"/>
      <c r="AB31" s="3820"/>
      <c r="AC31" s="3820"/>
      <c r="AD31" s="3820"/>
      <c r="AE31" s="3820"/>
      <c r="AF31" s="3820"/>
      <c r="AG31" s="3820"/>
      <c r="AH31" s="3820"/>
      <c r="AI31" s="3820"/>
    </row>
    <row r="32" spans="1:35">
      <c r="C32" s="207"/>
    </row>
    <row r="33" spans="1:35" ht="14.25">
      <c r="C33" s="207"/>
      <c r="D33" s="208" t="s">
        <v>494</v>
      </c>
      <c r="E33" s="180" t="s">
        <v>293</v>
      </c>
      <c r="J33" s="180" t="s">
        <v>509</v>
      </c>
      <c r="K33" s="3813">
        <f>入力シート!C24</f>
        <v>4000000</v>
      </c>
      <c r="L33" s="3813"/>
      <c r="M33" s="3813"/>
      <c r="N33" s="3813"/>
      <c r="O33" s="3813"/>
      <c r="P33" s="3813"/>
      <c r="Q33" s="3813"/>
      <c r="R33" s="3813"/>
      <c r="S33" s="3813"/>
      <c r="T33" s="3813"/>
      <c r="U33" s="3813"/>
      <c r="V33" s="3813"/>
      <c r="W33" s="3813"/>
      <c r="X33" s="3813"/>
      <c r="Y33" s="3813"/>
      <c r="Z33" s="3813"/>
      <c r="AA33" s="3813"/>
      <c r="AB33" s="3813"/>
      <c r="AC33" s="3813"/>
      <c r="AD33" s="3813"/>
      <c r="AE33" s="3813"/>
      <c r="AF33" s="3813"/>
    </row>
    <row r="34" spans="1:35">
      <c r="C34" s="207"/>
    </row>
    <row r="35" spans="1:35">
      <c r="C35" s="207"/>
    </row>
    <row r="36" spans="1:35">
      <c r="C36" s="207"/>
      <c r="D36" s="208" t="s">
        <v>420</v>
      </c>
      <c r="E36" s="180" t="s">
        <v>287</v>
      </c>
      <c r="J36" s="3814">
        <f>入力シート!C13</f>
        <v>45839</v>
      </c>
      <c r="K36" s="3814"/>
      <c r="L36" s="3814"/>
      <c r="M36" s="3814"/>
      <c r="N36" s="3814"/>
      <c r="O36" s="3814"/>
      <c r="P36" s="3814"/>
      <c r="Q36" s="3814"/>
      <c r="R36" s="3814"/>
    </row>
    <row r="37" spans="1:35">
      <c r="C37" s="207"/>
    </row>
    <row r="38" spans="1:35">
      <c r="C38" s="207"/>
    </row>
    <row r="39" spans="1:35">
      <c r="C39" s="207"/>
      <c r="D39" s="208" t="s">
        <v>421</v>
      </c>
      <c r="E39" s="180" t="s">
        <v>139</v>
      </c>
      <c r="J39" s="248" t="s">
        <v>422</v>
      </c>
      <c r="K39" s="209"/>
      <c r="L39" s="3821">
        <f>入力シート!C14</f>
        <v>45840</v>
      </c>
      <c r="M39" s="3822"/>
      <c r="N39" s="3822"/>
      <c r="O39" s="3822"/>
      <c r="P39" s="3822"/>
      <c r="Q39" s="3822"/>
      <c r="R39" s="3822"/>
      <c r="S39" s="3822"/>
      <c r="U39" s="248" t="s">
        <v>423</v>
      </c>
      <c r="W39" s="3823">
        <f>入力シート!C15</f>
        <v>45988</v>
      </c>
      <c r="X39" s="3822"/>
      <c r="Y39" s="3822"/>
      <c r="Z39" s="3822"/>
      <c r="AA39" s="3822"/>
      <c r="AB39" s="3822"/>
      <c r="AC39" s="3822"/>
      <c r="AD39" s="3822"/>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507</v>
      </c>
      <c r="F45" s="180" t="s">
        <v>424</v>
      </c>
    </row>
    <row r="49" spans="1:78">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78">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78">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78">
      <c r="A52" s="3812" t="str">
        <f>IF(入力シート!C24&lt;5000000,"工事検査員任命伺","　")</f>
        <v>工事検査員任命伺</v>
      </c>
      <c r="B52" s="3812"/>
      <c r="C52" s="3812"/>
      <c r="D52" s="3812"/>
      <c r="E52" s="3812"/>
      <c r="F52" s="3812"/>
      <c r="G52" s="3812"/>
      <c r="H52" s="3812"/>
      <c r="I52" s="3812"/>
      <c r="J52" s="3812"/>
      <c r="K52" s="3812"/>
      <c r="L52" s="3812"/>
      <c r="M52" s="3812"/>
      <c r="N52" s="3812"/>
      <c r="O52" s="3812"/>
      <c r="P52" s="3812"/>
      <c r="Q52" s="3812"/>
      <c r="R52" s="3812"/>
      <c r="S52" s="3812"/>
      <c r="T52" s="3812"/>
      <c r="U52" s="3812"/>
      <c r="V52" s="3812"/>
      <c r="W52" s="3812"/>
      <c r="X52" s="3812"/>
      <c r="Y52" s="3812"/>
      <c r="Z52" s="3812"/>
      <c r="AA52" s="3812"/>
      <c r="AB52" s="3812"/>
      <c r="AC52" s="3812"/>
      <c r="AD52" s="3812"/>
      <c r="AE52" s="3812"/>
      <c r="AF52" s="3812"/>
      <c r="AG52" s="3812"/>
      <c r="AH52" s="3812"/>
      <c r="AI52" s="3812"/>
      <c r="AR52" s="3812"/>
      <c r="AS52" s="3812"/>
      <c r="AT52" s="3812"/>
      <c r="AU52" s="3812"/>
      <c r="AV52" s="3812"/>
      <c r="AW52" s="3812"/>
      <c r="AX52" s="3812"/>
      <c r="AY52" s="3812"/>
      <c r="AZ52" s="3812"/>
      <c r="BA52" s="3812"/>
      <c r="BB52" s="3812"/>
      <c r="BC52" s="3812"/>
      <c r="BD52" s="3812"/>
      <c r="BE52" s="3812"/>
      <c r="BF52" s="3812"/>
      <c r="BG52" s="3812"/>
      <c r="BH52" s="3812"/>
      <c r="BI52" s="3812"/>
      <c r="BJ52" s="3812"/>
      <c r="BK52" s="3812"/>
      <c r="BL52" s="3812"/>
      <c r="BM52" s="3812"/>
      <c r="BN52" s="3812"/>
      <c r="BO52" s="3812"/>
      <c r="BP52" s="3812"/>
      <c r="BQ52" s="3812"/>
      <c r="BR52" s="3812"/>
      <c r="BS52" s="3812"/>
      <c r="BT52" s="3812"/>
      <c r="BU52" s="3812"/>
      <c r="BV52" s="3812"/>
      <c r="BW52" s="3812"/>
      <c r="BX52" s="3812"/>
      <c r="BY52" s="3812"/>
      <c r="BZ52" s="3812"/>
    </row>
    <row r="53" spans="1:78">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R53" s="1035"/>
      <c r="AS53" s="1035"/>
      <c r="AT53" s="1035"/>
      <c r="AU53" s="1035"/>
      <c r="AV53" s="1035"/>
      <c r="AW53" s="1035"/>
      <c r="AX53" s="1035"/>
      <c r="AY53" s="1035"/>
      <c r="AZ53" s="1035"/>
      <c r="BA53" s="1035"/>
      <c r="BB53" s="1035"/>
      <c r="BC53" s="1035"/>
      <c r="BD53" s="1035"/>
      <c r="BE53" s="1035"/>
      <c r="BF53" s="1035"/>
      <c r="BG53" s="1035"/>
      <c r="BH53" s="1035"/>
      <c r="BI53" s="1035"/>
      <c r="BJ53" s="1035"/>
      <c r="BK53" s="1035"/>
      <c r="BL53" s="1035"/>
      <c r="BM53" s="1035"/>
      <c r="BN53" s="1035"/>
      <c r="BO53" s="1035"/>
      <c r="BP53" s="1035"/>
      <c r="BQ53" s="1035"/>
      <c r="BR53" s="1035"/>
      <c r="BS53" s="1035"/>
      <c r="BT53" s="1035"/>
      <c r="BU53" s="1035"/>
      <c r="BV53" s="1035"/>
      <c r="BW53" s="1035"/>
      <c r="BX53" s="1035"/>
      <c r="BY53" s="1035"/>
      <c r="BZ53" s="1035"/>
    </row>
    <row r="54" spans="1:78">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row>
    <row r="55" spans="1:78">
      <c r="A55" s="211"/>
      <c r="B55" s="211"/>
      <c r="C55" s="211"/>
      <c r="D55" s="211" t="str">
        <f>IF(入力シート!C24&lt;5000000,"上記工事の完成検査について、下記の者を任命してよろしいか伺います。","　")</f>
        <v>上記工事の完成検査について、下記の者を任命してよろしいか伺います。</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row>
    <row r="56" spans="1:78">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row>
    <row r="57" spans="1:78">
      <c r="A57" s="211"/>
      <c r="B57" s="211"/>
      <c r="C57" s="211"/>
      <c r="D57" s="211" t="str">
        <f>IF(入力シート!C24&lt;5000000,"工事検査員","　")</f>
        <v>工事検査員</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row>
    <row r="58" spans="1:78">
      <c r="A58" s="211"/>
      <c r="B58" s="211"/>
      <c r="C58" s="211"/>
      <c r="D58" s="211"/>
      <c r="E58" s="211"/>
      <c r="F58" s="211" t="str">
        <f>IF(入力シート!C24&lt;5000000,"職　　氏名","　")</f>
        <v>職　　氏名</v>
      </c>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row>
    <row r="59" spans="1:78">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78">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75" defaultRowHeight="13.5"/>
  <cols>
    <col min="1" max="16384" width="2.375" style="180"/>
  </cols>
  <sheetData>
    <row r="6" spans="1:36">
      <c r="A6" s="180" t="s">
        <v>426</v>
      </c>
    </row>
    <row r="8" spans="1:36">
      <c r="Z8" s="289" t="s">
        <v>265</v>
      </c>
      <c r="AA8" s="2093">
        <v>37778</v>
      </c>
      <c r="AB8" s="2093"/>
      <c r="AC8" s="2093"/>
      <c r="AD8" s="2093"/>
      <c r="AE8" s="2093"/>
      <c r="AF8" s="2093"/>
      <c r="AG8" s="2093"/>
      <c r="AH8" s="2093"/>
      <c r="AI8" s="2093"/>
    </row>
    <row r="11" spans="1:36" s="247" customFormat="1">
      <c r="A11" s="368" t="str">
        <f>IF(入力シート!C24&lt;30000000,"福岡県"&amp;入力シート!C5&amp;"長　殿","福岡県知事　殿")</f>
        <v>福岡県○○県土整備事務所長　殿</v>
      </c>
      <c r="B11" s="368"/>
      <c r="C11" s="368"/>
      <c r="D11" s="368"/>
      <c r="E11" s="368"/>
      <c r="F11" s="368"/>
      <c r="G11" s="368"/>
      <c r="H11" s="368"/>
      <c r="I11" s="368"/>
      <c r="J11" s="368"/>
      <c r="K11" s="368"/>
      <c r="L11" s="368"/>
      <c r="M11" s="368"/>
    </row>
    <row r="13" spans="1:36" ht="13.5" customHeight="1">
      <c r="X13" s="2057" t="str">
        <f>入力シート!C25</f>
        <v>福岡市博多区東公園７－７</v>
      </c>
      <c r="Y13" s="2058"/>
      <c r="Z13" s="2058"/>
      <c r="AA13" s="2058"/>
      <c r="AB13" s="2058"/>
      <c r="AC13" s="2058"/>
      <c r="AD13" s="2058"/>
      <c r="AE13" s="2058"/>
      <c r="AF13" s="2058"/>
      <c r="AG13" s="2058"/>
      <c r="AH13" s="2058"/>
      <c r="AI13" s="2058"/>
      <c r="AJ13" s="2058"/>
    </row>
    <row r="14" spans="1:36" ht="13.5" customHeight="1">
      <c r="X14" s="2058"/>
      <c r="Y14" s="2058"/>
      <c r="Z14" s="2058"/>
      <c r="AA14" s="2058"/>
      <c r="AB14" s="2058"/>
      <c r="AC14" s="2058"/>
      <c r="AD14" s="2058"/>
      <c r="AE14" s="2058"/>
      <c r="AF14" s="2058"/>
      <c r="AG14" s="2058"/>
      <c r="AH14" s="2058"/>
      <c r="AI14" s="2058"/>
      <c r="AJ14" s="2058"/>
    </row>
    <row r="15" spans="1:36">
      <c r="X15" s="2061" t="str">
        <f>入力シート!C26</f>
        <v>(株）福岡企画技調</v>
      </c>
      <c r="Y15" s="2062"/>
      <c r="Z15" s="2062"/>
      <c r="AA15" s="2062"/>
      <c r="AB15" s="2062"/>
      <c r="AC15" s="2062"/>
      <c r="AD15" s="2062"/>
      <c r="AE15" s="2062"/>
      <c r="AF15" s="2062"/>
      <c r="AG15" s="2062"/>
      <c r="AH15" s="2062"/>
      <c r="AI15" s="2062"/>
      <c r="AJ15" s="2062"/>
    </row>
    <row r="16" spans="1:36">
      <c r="X16" s="2065" t="str">
        <f>入力シート!C27</f>
        <v>代表取締役　企画太郎</v>
      </c>
      <c r="Y16" s="2066"/>
      <c r="Z16" s="2066"/>
      <c r="AA16" s="2066"/>
      <c r="AB16" s="2066"/>
      <c r="AC16" s="2066"/>
      <c r="AD16" s="2066"/>
      <c r="AE16" s="2066"/>
      <c r="AF16" s="2066"/>
      <c r="AG16" s="2066"/>
      <c r="AH16" s="2066"/>
      <c r="AI16" s="2066"/>
      <c r="AJ16" s="288"/>
    </row>
    <row r="19" spans="1:37" s="210" customFormat="1" ht="30" customHeight="1">
      <c r="A19" s="2051" t="s">
        <v>495</v>
      </c>
      <c r="B19" s="2051"/>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1"/>
      <c r="AA19" s="2051"/>
      <c r="AB19" s="2051"/>
      <c r="AC19" s="2051"/>
      <c r="AD19" s="2051"/>
      <c r="AE19" s="2051"/>
      <c r="AF19" s="2051"/>
      <c r="AG19" s="2051"/>
      <c r="AH19" s="2051"/>
      <c r="AI19" s="2051"/>
    </row>
    <row r="23" spans="1:37">
      <c r="D23" s="180" t="s">
        <v>496</v>
      </c>
      <c r="AK23" s="248"/>
    </row>
    <row r="26" spans="1:37">
      <c r="I26" s="381" t="str">
        <f>"第50"&amp;入力シート!C3&amp;"-"&amp;入力シート!C4&amp;"号"</f>
        <v>第507-12345-001号</v>
      </c>
      <c r="J26" s="381"/>
      <c r="K26" s="381"/>
      <c r="L26" s="381"/>
      <c r="M26" s="381"/>
      <c r="N26" s="381"/>
      <c r="O26" s="381"/>
      <c r="P26" s="381"/>
      <c r="Q26" s="271"/>
      <c r="R26" s="271"/>
      <c r="S26" s="271"/>
      <c r="T26" s="271"/>
      <c r="U26" s="271"/>
      <c r="V26" s="271"/>
      <c r="W26" s="271"/>
      <c r="X26" s="271"/>
      <c r="Y26" s="271"/>
      <c r="Z26" s="271"/>
      <c r="AA26" s="271"/>
      <c r="AB26" s="271"/>
      <c r="AC26" s="271"/>
      <c r="AD26" s="271"/>
      <c r="AE26" s="271"/>
      <c r="AF26" s="271"/>
    </row>
    <row r="27" spans="1:37">
      <c r="D27" s="208" t="s">
        <v>387</v>
      </c>
      <c r="E27" s="180" t="s">
        <v>286</v>
      </c>
      <c r="I27" s="3824" t="str">
        <f>入力シート!C10</f>
        <v>県道博多天神線排水性舗装工事（第２工区）</v>
      </c>
      <c r="J27" s="3825"/>
      <c r="K27" s="3825"/>
      <c r="L27" s="3825"/>
      <c r="M27" s="3825"/>
      <c r="N27" s="3825"/>
      <c r="O27" s="3825"/>
      <c r="P27" s="3825"/>
      <c r="Q27" s="3825"/>
      <c r="R27" s="3825"/>
      <c r="S27" s="3825"/>
      <c r="T27" s="3825"/>
      <c r="U27" s="3825"/>
      <c r="V27" s="3825"/>
      <c r="W27" s="3825"/>
      <c r="X27" s="3825"/>
      <c r="Y27" s="3825"/>
      <c r="Z27" s="3825"/>
      <c r="AA27" s="3825"/>
      <c r="AB27" s="3825"/>
      <c r="AC27" s="3825"/>
      <c r="AD27" s="3825"/>
      <c r="AE27" s="3825"/>
      <c r="AF27" s="3825"/>
      <c r="AG27" s="3825"/>
      <c r="AH27" s="3825"/>
      <c r="AI27" s="3825"/>
      <c r="AJ27" s="3825"/>
    </row>
    <row r="30" spans="1:37" ht="14.25">
      <c r="D30" s="208" t="s">
        <v>487</v>
      </c>
      <c r="E30" s="180" t="s">
        <v>293</v>
      </c>
      <c r="J30" s="180" t="s">
        <v>292</v>
      </c>
      <c r="K30" s="3813">
        <f>入力シート!C24</f>
        <v>4000000</v>
      </c>
      <c r="L30" s="3813"/>
      <c r="M30" s="3813"/>
      <c r="N30" s="3813"/>
      <c r="O30" s="3813"/>
      <c r="P30" s="3813"/>
      <c r="Q30" s="3813"/>
      <c r="R30" s="3813"/>
      <c r="S30" s="3813"/>
      <c r="T30" s="3813"/>
      <c r="U30" s="3813"/>
      <c r="V30" s="3813"/>
      <c r="W30" s="3813"/>
      <c r="X30" s="3813"/>
      <c r="Y30" s="3813"/>
      <c r="Z30" s="3813"/>
      <c r="AA30" s="3813"/>
      <c r="AB30" s="3813"/>
      <c r="AC30" s="3813"/>
      <c r="AD30" s="3813"/>
      <c r="AE30" s="3813"/>
      <c r="AF30" s="3813"/>
    </row>
    <row r="33" spans="1:36">
      <c r="D33" s="208" t="s">
        <v>388</v>
      </c>
      <c r="E33" s="180" t="s">
        <v>427</v>
      </c>
      <c r="K33" s="2093"/>
      <c r="L33" s="2093"/>
      <c r="M33" s="2093"/>
      <c r="N33" s="2093"/>
      <c r="O33" s="2093"/>
      <c r="P33" s="2093"/>
      <c r="Q33" s="2093"/>
      <c r="R33" s="2093"/>
      <c r="S33" s="2093"/>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29"/>
  <sheetViews>
    <sheetView view="pageBreakPreview" topLeftCell="A115" zoomScaleNormal="100" zoomScaleSheetLayoutView="100" workbookViewId="0">
      <selection activeCell="P22" sqref="P22:AG22"/>
    </sheetView>
  </sheetViews>
  <sheetFormatPr defaultColWidth="7.875" defaultRowHeight="13.5"/>
  <cols>
    <col min="1" max="1" width="4.75" style="1515" customWidth="1"/>
    <col min="2" max="42" width="2" style="1515" customWidth="1"/>
    <col min="43" max="43" width="1.25" style="1515" customWidth="1"/>
    <col min="44" max="16384" width="7.875" style="1515"/>
  </cols>
  <sheetData>
    <row r="1" spans="1:43">
      <c r="A1" s="1515" t="s">
        <v>2172</v>
      </c>
    </row>
    <row r="2" spans="1:43" ht="18" customHeight="1">
      <c r="B2" s="2003" t="s">
        <v>2173</v>
      </c>
      <c r="C2" s="2003"/>
      <c r="D2" s="2003"/>
      <c r="E2" s="2003"/>
      <c r="F2" s="2003"/>
      <c r="G2" s="2003"/>
      <c r="H2" s="2003"/>
      <c r="I2" s="2003"/>
      <c r="J2" s="2003"/>
      <c r="K2" s="2003"/>
      <c r="L2" s="2003"/>
      <c r="M2" s="2003"/>
      <c r="N2" s="2003"/>
      <c r="O2" s="2003"/>
      <c r="P2" s="2003"/>
      <c r="Q2" s="2003"/>
      <c r="R2" s="2003"/>
      <c r="S2" s="2003"/>
      <c r="T2" s="2003"/>
      <c r="U2" s="2003"/>
      <c r="V2" s="2003"/>
      <c r="W2" s="2003"/>
      <c r="X2" s="2003"/>
      <c r="Y2" s="2003"/>
      <c r="Z2" s="2003"/>
      <c r="AA2" s="2003"/>
      <c r="AB2" s="2003"/>
      <c r="AC2" s="2003"/>
      <c r="AD2" s="2003"/>
      <c r="AE2" s="2003"/>
      <c r="AF2" s="2003"/>
      <c r="AG2" s="2003"/>
      <c r="AH2" s="2003"/>
      <c r="AI2" s="2003"/>
      <c r="AJ2" s="2003"/>
      <c r="AK2" s="2003"/>
      <c r="AL2" s="2003"/>
      <c r="AM2" s="2003"/>
      <c r="AN2" s="2003"/>
      <c r="AO2" s="2003"/>
      <c r="AP2" s="2003"/>
      <c r="AQ2" s="1516"/>
    </row>
    <row r="3" spans="1:43" s="1517" customFormat="1" ht="15" customHeight="1">
      <c r="AF3" s="1518"/>
      <c r="AG3" s="1564"/>
      <c r="AH3" s="1564"/>
      <c r="AI3" s="1564"/>
      <c r="AJ3" s="1564" t="s">
        <v>5</v>
      </c>
      <c r="AK3" s="1564"/>
      <c r="AL3" s="1564"/>
      <c r="AM3" s="1564" t="s">
        <v>2174</v>
      </c>
      <c r="AN3" s="1564"/>
      <c r="AO3" s="1564"/>
      <c r="AP3" s="1564" t="s">
        <v>7</v>
      </c>
    </row>
    <row r="4" spans="1:43" s="1517" customFormat="1" ht="10.9" customHeight="1">
      <c r="AF4" s="1518"/>
    </row>
    <row r="5" spans="1:43" s="1517" customFormat="1" ht="15" customHeight="1">
      <c r="B5" s="1929" t="s">
        <v>2235</v>
      </c>
      <c r="C5" s="1929"/>
      <c r="D5" s="1929"/>
      <c r="E5" s="1929"/>
      <c r="F5" s="1929"/>
      <c r="G5" s="1929"/>
      <c r="H5" s="1929"/>
      <c r="I5" s="1929"/>
      <c r="J5" s="1929"/>
      <c r="K5" s="1929"/>
      <c r="L5" s="1929"/>
      <c r="M5" s="1929"/>
      <c r="N5" s="1929"/>
      <c r="O5" s="1929"/>
      <c r="P5" s="1929"/>
      <c r="Q5" s="1929"/>
      <c r="R5" s="1929"/>
      <c r="S5" s="1929"/>
      <c r="T5" s="1929"/>
      <c r="U5" s="1929"/>
      <c r="V5" s="1929"/>
      <c r="W5" s="1929"/>
      <c r="X5" s="1929"/>
      <c r="Y5" s="1929"/>
      <c r="Z5" s="1929"/>
      <c r="AA5" s="1929"/>
      <c r="AB5" s="1929"/>
      <c r="AC5" s="1929"/>
      <c r="AD5" s="1929"/>
      <c r="AE5" s="1929"/>
      <c r="AF5" s="1929"/>
      <c r="AG5" s="1929"/>
      <c r="AH5" s="1929"/>
      <c r="AI5" s="1929"/>
      <c r="AJ5" s="1929"/>
      <c r="AK5" s="1929"/>
      <c r="AL5" s="1929"/>
      <c r="AM5" s="1929"/>
      <c r="AN5" s="1929"/>
      <c r="AO5" s="1929"/>
      <c r="AP5" s="1929"/>
    </row>
    <row r="6" spans="1:43" s="1517" customFormat="1" ht="15" customHeight="1">
      <c r="B6" s="1929"/>
      <c r="C6" s="1929"/>
      <c r="D6" s="1929"/>
      <c r="E6" s="1929"/>
      <c r="F6" s="1929"/>
      <c r="G6" s="1929"/>
      <c r="H6" s="1929"/>
      <c r="I6" s="1929"/>
      <c r="J6" s="1929"/>
      <c r="K6" s="1929"/>
      <c r="L6" s="1929"/>
      <c r="M6" s="1929"/>
      <c r="N6" s="1929"/>
      <c r="O6" s="1929"/>
      <c r="P6" s="1929"/>
      <c r="Q6" s="1929"/>
      <c r="R6" s="1929"/>
      <c r="S6" s="1929"/>
      <c r="T6" s="1929"/>
      <c r="U6" s="1929"/>
      <c r="V6" s="1929"/>
      <c r="W6" s="1929"/>
      <c r="X6" s="1929"/>
      <c r="Y6" s="1929"/>
      <c r="Z6" s="1929"/>
      <c r="AA6" s="1929"/>
      <c r="AB6" s="1929"/>
      <c r="AC6" s="1929"/>
      <c r="AD6" s="1929"/>
      <c r="AE6" s="1929"/>
      <c r="AF6" s="1929"/>
      <c r="AG6" s="1929"/>
      <c r="AH6" s="1929"/>
      <c r="AI6" s="1929"/>
      <c r="AJ6" s="1929"/>
      <c r="AK6" s="1929"/>
      <c r="AL6" s="1929"/>
      <c r="AM6" s="1929"/>
      <c r="AN6" s="1929"/>
      <c r="AO6" s="1929"/>
      <c r="AP6" s="1929"/>
    </row>
    <row r="7" spans="1:43" s="1517" customFormat="1" ht="15" customHeight="1">
      <c r="B7" s="1929"/>
      <c r="C7" s="1929"/>
      <c r="D7" s="1929"/>
      <c r="E7" s="1929"/>
      <c r="F7" s="1929"/>
      <c r="G7" s="1929"/>
      <c r="H7" s="1929"/>
      <c r="I7" s="1929"/>
      <c r="J7" s="1929"/>
      <c r="K7" s="1929"/>
      <c r="L7" s="1929"/>
      <c r="M7" s="1929"/>
      <c r="N7" s="1929"/>
      <c r="O7" s="1929"/>
      <c r="P7" s="1929"/>
      <c r="Q7" s="1929"/>
      <c r="R7" s="1929"/>
      <c r="S7" s="1929"/>
      <c r="T7" s="1929"/>
      <c r="U7" s="1929"/>
      <c r="V7" s="1929"/>
      <c r="W7" s="1929"/>
      <c r="X7" s="1929"/>
      <c r="Y7" s="1929"/>
      <c r="Z7" s="1929"/>
      <c r="AA7" s="1929"/>
      <c r="AB7" s="1929"/>
      <c r="AC7" s="1929"/>
      <c r="AD7" s="1929"/>
      <c r="AE7" s="1929"/>
      <c r="AF7" s="1929"/>
      <c r="AG7" s="1929"/>
      <c r="AH7" s="1929"/>
      <c r="AI7" s="1929"/>
      <c r="AJ7" s="1929"/>
      <c r="AK7" s="1929"/>
      <c r="AL7" s="1929"/>
      <c r="AM7" s="1929"/>
      <c r="AN7" s="1929"/>
      <c r="AO7" s="1929"/>
      <c r="AP7" s="1929"/>
    </row>
    <row r="8" spans="1:43" ht="4.5" customHeight="1">
      <c r="B8" s="1519"/>
      <c r="C8" s="1519"/>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519"/>
      <c r="AM8" s="1519"/>
      <c r="AN8" s="1519"/>
      <c r="AO8" s="1519"/>
      <c r="AP8" s="1519"/>
    </row>
    <row r="9" spans="1:43" ht="18" customHeight="1">
      <c r="B9" s="1981" t="s">
        <v>2175</v>
      </c>
      <c r="C9" s="1982"/>
      <c r="D9" s="1982"/>
      <c r="E9" s="1982"/>
      <c r="F9" s="1983"/>
      <c r="G9" s="1969" t="s">
        <v>1803</v>
      </c>
      <c r="H9" s="1970"/>
      <c r="I9" s="1970"/>
      <c r="J9" s="1970"/>
      <c r="K9" s="1970"/>
      <c r="L9" s="1550" t="s">
        <v>5</v>
      </c>
      <c r="M9" s="1970"/>
      <c r="N9" s="1970"/>
      <c r="O9" s="1550" t="s">
        <v>6</v>
      </c>
      <c r="P9" s="1970"/>
      <c r="Q9" s="1970"/>
      <c r="R9" s="1550" t="s">
        <v>7</v>
      </c>
      <c r="S9" s="1970" t="s">
        <v>2176</v>
      </c>
      <c r="T9" s="1970"/>
      <c r="U9" s="1970"/>
      <c r="V9" s="1970" t="s">
        <v>1803</v>
      </c>
      <c r="W9" s="1970"/>
      <c r="X9" s="1970"/>
      <c r="Y9" s="1970"/>
      <c r="Z9" s="1550" t="s">
        <v>5</v>
      </c>
      <c r="AA9" s="1970"/>
      <c r="AB9" s="1970"/>
      <c r="AC9" s="1550" t="s">
        <v>6</v>
      </c>
      <c r="AD9" s="1970"/>
      <c r="AE9" s="1970"/>
      <c r="AF9" s="1550" t="s">
        <v>7</v>
      </c>
      <c r="AG9" s="1551"/>
      <c r="AH9" s="1949"/>
      <c r="AI9" s="1950"/>
      <c r="AJ9" s="1950"/>
      <c r="AK9" s="1950"/>
      <c r="AL9" s="1950"/>
      <c r="AM9" s="1950"/>
      <c r="AN9" s="1950"/>
      <c r="AO9" s="1950"/>
      <c r="AP9" s="1951"/>
    </row>
    <row r="10" spans="1:43" ht="10.9" customHeight="1">
      <c r="B10" s="1520"/>
      <c r="C10" s="1520"/>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520"/>
      <c r="AM10" s="1520"/>
      <c r="AN10" s="1520"/>
      <c r="AO10" s="1520"/>
      <c r="AP10" s="1520"/>
    </row>
    <row r="11" spans="1:43" s="1520" customFormat="1" ht="15" customHeight="1">
      <c r="B11" s="1975" t="s">
        <v>2177</v>
      </c>
      <c r="C11" s="1976"/>
      <c r="D11" s="1976"/>
      <c r="E11" s="1976"/>
      <c r="F11" s="1977"/>
      <c r="G11" s="1981" t="s">
        <v>2178</v>
      </c>
      <c r="H11" s="1982"/>
      <c r="I11" s="1982"/>
      <c r="J11" s="1982"/>
      <c r="K11" s="1982"/>
      <c r="L11" s="1982"/>
      <c r="M11" s="1982"/>
      <c r="N11" s="1982"/>
      <c r="O11" s="1983"/>
      <c r="P11" s="1984" t="str">
        <f>入力シート!C26</f>
        <v>(株）福岡企画技調</v>
      </c>
      <c r="Q11" s="1984"/>
      <c r="R11" s="1984"/>
      <c r="S11" s="1984"/>
      <c r="T11" s="1984"/>
      <c r="U11" s="1984"/>
      <c r="V11" s="1984"/>
      <c r="W11" s="1984"/>
      <c r="X11" s="1984"/>
      <c r="Y11" s="1984"/>
      <c r="Z11" s="1984"/>
      <c r="AA11" s="1984"/>
      <c r="AB11" s="1984"/>
      <c r="AC11" s="1984"/>
      <c r="AD11" s="1984"/>
      <c r="AE11" s="1984"/>
      <c r="AF11" s="1984"/>
      <c r="AG11" s="1984"/>
      <c r="AH11" s="1984"/>
      <c r="AI11" s="1984"/>
      <c r="AJ11" s="1984"/>
      <c r="AK11" s="1984"/>
      <c r="AL11" s="1984"/>
      <c r="AM11" s="1984"/>
      <c r="AN11" s="1984"/>
      <c r="AO11" s="1984"/>
      <c r="AP11" s="1985"/>
    </row>
    <row r="12" spans="1:43" s="1520" customFormat="1" ht="15" customHeight="1">
      <c r="B12" s="1978"/>
      <c r="C12" s="1979"/>
      <c r="D12" s="1979"/>
      <c r="E12" s="1979"/>
      <c r="F12" s="1980"/>
      <c r="G12" s="1981" t="s">
        <v>2179</v>
      </c>
      <c r="H12" s="1982"/>
      <c r="I12" s="1982"/>
      <c r="J12" s="1982"/>
      <c r="K12" s="1982"/>
      <c r="L12" s="1982"/>
      <c r="M12" s="1982"/>
      <c r="N12" s="1982"/>
      <c r="O12" s="1983"/>
      <c r="P12" s="1986" t="str">
        <f>入力シート!C25</f>
        <v>福岡市博多区東公園７－７</v>
      </c>
      <c r="Q12" s="1984"/>
      <c r="R12" s="1984"/>
      <c r="S12" s="1984"/>
      <c r="T12" s="1984"/>
      <c r="U12" s="1984"/>
      <c r="V12" s="1984"/>
      <c r="W12" s="1984"/>
      <c r="X12" s="1984"/>
      <c r="Y12" s="1984"/>
      <c r="Z12" s="1984"/>
      <c r="AA12" s="1984"/>
      <c r="AB12" s="1984"/>
      <c r="AC12" s="1984"/>
      <c r="AD12" s="1984"/>
      <c r="AE12" s="1984"/>
      <c r="AF12" s="1984"/>
      <c r="AG12" s="1984"/>
      <c r="AH12" s="1984"/>
      <c r="AI12" s="1984"/>
      <c r="AJ12" s="1984"/>
      <c r="AK12" s="1984"/>
      <c r="AL12" s="1984"/>
      <c r="AM12" s="1984"/>
      <c r="AN12" s="1984"/>
      <c r="AO12" s="1984"/>
      <c r="AP12" s="1985"/>
    </row>
    <row r="13" spans="1:43" s="1520" customFormat="1" ht="15" customHeight="1">
      <c r="B13" s="1997" t="s">
        <v>2180</v>
      </c>
      <c r="C13" s="1997"/>
      <c r="D13" s="1997"/>
      <c r="E13" s="1997"/>
      <c r="F13" s="1997"/>
      <c r="G13" s="1961" t="s">
        <v>2181</v>
      </c>
      <c r="H13" s="1961"/>
      <c r="I13" s="1961"/>
      <c r="J13" s="1961"/>
      <c r="K13" s="1961"/>
      <c r="L13" s="1961"/>
      <c r="M13" s="1961"/>
      <c r="N13" s="1961"/>
      <c r="O13" s="1961"/>
      <c r="P13" s="1998" t="str">
        <f>入力シート!C20</f>
        <v>福岡三郎</v>
      </c>
      <c r="Q13" s="1998"/>
      <c r="R13" s="1998"/>
      <c r="S13" s="1998"/>
      <c r="T13" s="1998"/>
      <c r="U13" s="1998"/>
      <c r="V13" s="1998"/>
      <c r="W13" s="1998"/>
      <c r="X13" s="1998"/>
      <c r="Y13" s="1998"/>
      <c r="Z13" s="1998"/>
      <c r="AA13" s="1998"/>
      <c r="AB13" s="1998"/>
      <c r="AC13" s="1998"/>
      <c r="AD13" s="1998"/>
      <c r="AE13" s="1998"/>
      <c r="AF13" s="1998"/>
      <c r="AG13" s="1998"/>
      <c r="AH13" s="1998"/>
      <c r="AI13" s="1998"/>
      <c r="AJ13" s="1998"/>
      <c r="AK13" s="1998"/>
      <c r="AL13" s="1998"/>
      <c r="AM13" s="1998"/>
      <c r="AN13" s="1998"/>
      <c r="AO13" s="1998"/>
      <c r="AP13" s="1998"/>
    </row>
    <row r="14" spans="1:43" s="1520" customFormat="1" ht="15" customHeight="1">
      <c r="B14" s="1997"/>
      <c r="C14" s="1997"/>
      <c r="D14" s="1997"/>
      <c r="E14" s="1997"/>
      <c r="F14" s="1997"/>
      <c r="G14" s="1961" t="s">
        <v>2182</v>
      </c>
      <c r="H14" s="1961"/>
      <c r="I14" s="1961"/>
      <c r="J14" s="1961"/>
      <c r="K14" s="1961"/>
      <c r="L14" s="1961"/>
      <c r="M14" s="1961"/>
      <c r="N14" s="1961"/>
      <c r="O14" s="1961"/>
      <c r="P14" s="1999"/>
      <c r="Q14" s="2000"/>
      <c r="R14" s="2000"/>
      <c r="S14" s="2000"/>
      <c r="T14" s="2000"/>
      <c r="U14" s="2000"/>
      <c r="V14" s="2000"/>
      <c r="W14" s="2000"/>
      <c r="X14" s="2000"/>
      <c r="Y14" s="2000"/>
      <c r="Z14" s="2000"/>
      <c r="AA14" s="2000"/>
      <c r="AB14" s="2000"/>
      <c r="AC14" s="2000"/>
      <c r="AD14" s="2000"/>
      <c r="AE14" s="2000"/>
      <c r="AF14" s="2000"/>
      <c r="AG14" s="2001"/>
      <c r="AH14" s="1958" t="s">
        <v>2183</v>
      </c>
      <c r="AI14" s="1959"/>
      <c r="AJ14" s="1959"/>
      <c r="AK14" s="1959"/>
      <c r="AL14" s="1959"/>
      <c r="AM14" s="1959"/>
      <c r="AN14" s="1959"/>
      <c r="AO14" s="1959"/>
      <c r="AP14" s="1960"/>
    </row>
    <row r="15" spans="1:43" s="1520" customFormat="1" ht="31.15" customHeight="1">
      <c r="B15" s="1997"/>
      <c r="C15" s="1997"/>
      <c r="D15" s="1997"/>
      <c r="E15" s="1997"/>
      <c r="F15" s="1997"/>
      <c r="G15" s="1961" t="s">
        <v>2184</v>
      </c>
      <c r="H15" s="1961"/>
      <c r="I15" s="1961"/>
      <c r="J15" s="1961"/>
      <c r="K15" s="1961"/>
      <c r="L15" s="1961"/>
      <c r="M15" s="1961"/>
      <c r="N15" s="1961"/>
      <c r="O15" s="1961"/>
      <c r="P15" s="1965" t="s">
        <v>2185</v>
      </c>
      <c r="Q15" s="1965"/>
      <c r="R15" s="1965"/>
      <c r="S15" s="1965"/>
      <c r="T15" s="1965"/>
      <c r="U15" s="2002"/>
      <c r="V15" s="2002"/>
      <c r="W15" s="2002"/>
      <c r="X15" s="2002"/>
      <c r="Y15" s="2002"/>
      <c r="Z15" s="2002"/>
      <c r="AA15" s="2002"/>
      <c r="AB15" s="2002"/>
      <c r="AC15" s="1965" t="s">
        <v>2186</v>
      </c>
      <c r="AD15" s="1965"/>
      <c r="AE15" s="1965"/>
      <c r="AF15" s="1965"/>
      <c r="AG15" s="1965"/>
      <c r="AH15" s="1946"/>
      <c r="AI15" s="1946"/>
      <c r="AJ15" s="1946"/>
      <c r="AK15" s="1946"/>
      <c r="AL15" s="1946"/>
      <c r="AM15" s="1946"/>
      <c r="AN15" s="1946"/>
      <c r="AO15" s="1946"/>
      <c r="AP15" s="1946"/>
    </row>
    <row r="16" spans="1:43" s="1520" customFormat="1" ht="9" customHeight="1"/>
    <row r="17" spans="2:42" s="1520" customFormat="1" ht="15" customHeight="1">
      <c r="B17" s="1952" t="s">
        <v>2187</v>
      </c>
      <c r="C17" s="1952"/>
      <c r="D17" s="1952"/>
      <c r="E17" s="1952"/>
      <c r="F17" s="1952"/>
      <c r="G17" s="1945" t="s">
        <v>2188</v>
      </c>
      <c r="H17" s="1945"/>
      <c r="I17" s="1945"/>
      <c r="J17" s="1945"/>
      <c r="K17" s="1945"/>
      <c r="L17" s="1945"/>
      <c r="M17" s="1945"/>
      <c r="N17" s="1945"/>
      <c r="O17" s="1945"/>
      <c r="P17" s="1987" t="str">
        <f>入力シート!C10</f>
        <v>県道博多天神線排水性舗装工事（第２工区）</v>
      </c>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row>
    <row r="18" spans="2:42" s="1520" customFormat="1" ht="15" customHeight="1">
      <c r="B18" s="1952"/>
      <c r="C18" s="1952"/>
      <c r="D18" s="1952"/>
      <c r="E18" s="1952"/>
      <c r="F18" s="1952"/>
      <c r="G18" s="1954" t="s">
        <v>2189</v>
      </c>
      <c r="H18" s="1954"/>
      <c r="I18" s="1954"/>
      <c r="J18" s="1954"/>
      <c r="K18" s="1954"/>
      <c r="L18" s="1954"/>
      <c r="M18" s="1954"/>
      <c r="N18" s="1954"/>
      <c r="O18" s="1954"/>
      <c r="P18" s="1987" t="str">
        <f>入力シート!C12</f>
        <v>福岡市博多区東公園地内</v>
      </c>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row>
    <row r="19" spans="2:42" s="1520" customFormat="1" ht="18.75" customHeight="1">
      <c r="B19" s="1952"/>
      <c r="C19" s="1952"/>
      <c r="D19" s="1952"/>
      <c r="E19" s="1952"/>
      <c r="F19" s="1952"/>
      <c r="G19" s="1988" t="s">
        <v>2190</v>
      </c>
      <c r="H19" s="1989"/>
      <c r="I19" s="1989"/>
      <c r="J19" s="1989"/>
      <c r="K19" s="1989"/>
      <c r="L19" s="1989"/>
      <c r="M19" s="1989"/>
      <c r="N19" s="1989"/>
      <c r="O19" s="1990"/>
      <c r="P19" s="1981" t="s">
        <v>2191</v>
      </c>
      <c r="Q19" s="1982"/>
      <c r="R19" s="1982"/>
      <c r="S19" s="1983"/>
      <c r="T19" s="1955"/>
      <c r="U19" s="1956"/>
      <c r="V19" s="1956"/>
      <c r="W19" s="1956"/>
      <c r="X19" s="1956"/>
      <c r="Y19" s="1956"/>
      <c r="Z19" s="1956"/>
      <c r="AA19" s="1956"/>
      <c r="AB19" s="1956"/>
      <c r="AC19" s="1956"/>
      <c r="AD19" s="1956"/>
      <c r="AE19" s="1956"/>
      <c r="AF19" s="1956"/>
      <c r="AG19" s="1957"/>
      <c r="AH19" s="1991" t="s">
        <v>2192</v>
      </c>
      <c r="AI19" s="1992"/>
      <c r="AJ19" s="1992"/>
      <c r="AK19" s="1992"/>
      <c r="AL19" s="1992"/>
      <c r="AM19" s="1992"/>
      <c r="AN19" s="1992"/>
      <c r="AO19" s="1992"/>
      <c r="AP19" s="1993"/>
    </row>
    <row r="20" spans="2:42" s="1520" customFormat="1" ht="18.75" customHeight="1">
      <c r="B20" s="1952"/>
      <c r="C20" s="1952"/>
      <c r="D20" s="1952"/>
      <c r="E20" s="1952"/>
      <c r="F20" s="1952"/>
      <c r="G20" s="1966"/>
      <c r="H20" s="1967"/>
      <c r="I20" s="1967"/>
      <c r="J20" s="1967"/>
      <c r="K20" s="1967"/>
      <c r="L20" s="1967"/>
      <c r="M20" s="1967"/>
      <c r="N20" s="1967"/>
      <c r="O20" s="1968"/>
      <c r="P20" s="1966" t="s">
        <v>1311</v>
      </c>
      <c r="Q20" s="1967"/>
      <c r="R20" s="1967"/>
      <c r="S20" s="1968"/>
      <c r="T20" s="1969"/>
      <c r="U20" s="1970"/>
      <c r="V20" s="1970"/>
      <c r="W20" s="1970"/>
      <c r="X20" s="1970"/>
      <c r="Y20" s="1970"/>
      <c r="Z20" s="1970"/>
      <c r="AA20" s="1970"/>
      <c r="AB20" s="1970"/>
      <c r="AC20" s="1970"/>
      <c r="AD20" s="1970"/>
      <c r="AE20" s="1970"/>
      <c r="AF20" s="1970"/>
      <c r="AG20" s="1971"/>
      <c r="AH20" s="1994"/>
      <c r="AI20" s="1995"/>
      <c r="AJ20" s="1995"/>
      <c r="AK20" s="1995"/>
      <c r="AL20" s="1995"/>
      <c r="AM20" s="1995"/>
      <c r="AN20" s="1995"/>
      <c r="AO20" s="1995"/>
      <c r="AP20" s="1996"/>
    </row>
    <row r="21" spans="2:42" s="1520" customFormat="1" ht="15" customHeight="1">
      <c r="B21" s="1952"/>
      <c r="C21" s="1952"/>
      <c r="D21" s="1952"/>
      <c r="E21" s="1952"/>
      <c r="F21" s="1952"/>
      <c r="G21" s="1954" t="s">
        <v>2193</v>
      </c>
      <c r="H21" s="1954"/>
      <c r="I21" s="1954"/>
      <c r="J21" s="1954"/>
      <c r="K21" s="1954"/>
      <c r="L21" s="1954"/>
      <c r="M21" s="1954"/>
      <c r="N21" s="1954"/>
      <c r="O21" s="1954"/>
      <c r="P21" s="1955"/>
      <c r="Q21" s="1956"/>
      <c r="R21" s="1956"/>
      <c r="S21" s="1956"/>
      <c r="T21" s="1956"/>
      <c r="U21" s="1956"/>
      <c r="V21" s="1956"/>
      <c r="W21" s="1956"/>
      <c r="X21" s="1956"/>
      <c r="Y21" s="1956"/>
      <c r="Z21" s="1956"/>
      <c r="AA21" s="1956"/>
      <c r="AB21" s="1956"/>
      <c r="AC21" s="1956"/>
      <c r="AD21" s="1956"/>
      <c r="AE21" s="1956"/>
      <c r="AF21" s="1956"/>
      <c r="AG21" s="1957"/>
      <c r="AH21" s="1958" t="s">
        <v>2194</v>
      </c>
      <c r="AI21" s="1959"/>
      <c r="AJ21" s="1959"/>
      <c r="AK21" s="1959"/>
      <c r="AL21" s="1959"/>
      <c r="AM21" s="1959"/>
      <c r="AN21" s="1959"/>
      <c r="AO21" s="1959"/>
      <c r="AP21" s="1960"/>
    </row>
    <row r="22" spans="2:42" s="1520" customFormat="1" ht="18.75" customHeight="1">
      <c r="B22" s="1952"/>
      <c r="C22" s="1952"/>
      <c r="D22" s="1952"/>
      <c r="E22" s="1952"/>
      <c r="F22" s="1952"/>
      <c r="G22" s="1945" t="s">
        <v>2195</v>
      </c>
      <c r="H22" s="1945"/>
      <c r="I22" s="1945"/>
      <c r="J22" s="1945"/>
      <c r="K22" s="1945"/>
      <c r="L22" s="1945"/>
      <c r="M22" s="1945"/>
      <c r="N22" s="1945"/>
      <c r="O22" s="1945"/>
      <c r="P22" s="1972">
        <f>入力シート!C24</f>
        <v>4000000</v>
      </c>
      <c r="Q22" s="1973"/>
      <c r="R22" s="1973"/>
      <c r="S22" s="1973"/>
      <c r="T22" s="1973"/>
      <c r="U22" s="1973"/>
      <c r="V22" s="1973"/>
      <c r="W22" s="1973"/>
      <c r="X22" s="1973"/>
      <c r="Y22" s="1973"/>
      <c r="Z22" s="1973"/>
      <c r="AA22" s="1973"/>
      <c r="AB22" s="1973"/>
      <c r="AC22" s="1973"/>
      <c r="AD22" s="1973"/>
      <c r="AE22" s="1973"/>
      <c r="AF22" s="1973"/>
      <c r="AG22" s="1974"/>
      <c r="AH22" s="1962" t="s">
        <v>2196</v>
      </c>
      <c r="AI22" s="1963"/>
      <c r="AJ22" s="1963"/>
      <c r="AK22" s="1963"/>
      <c r="AL22" s="1963"/>
      <c r="AM22" s="1963"/>
      <c r="AN22" s="1963"/>
      <c r="AO22" s="1963"/>
      <c r="AP22" s="1964"/>
    </row>
    <row r="23" spans="2:42" s="1520" customFormat="1" ht="18.75" customHeight="1">
      <c r="B23" s="1952"/>
      <c r="C23" s="1952"/>
      <c r="D23" s="1952"/>
      <c r="E23" s="1952"/>
      <c r="F23" s="1952"/>
      <c r="G23" s="1945" t="s">
        <v>2197</v>
      </c>
      <c r="H23" s="1945"/>
      <c r="I23" s="1945"/>
      <c r="J23" s="1945"/>
      <c r="K23" s="1945"/>
      <c r="L23" s="1945"/>
      <c r="M23" s="1945"/>
      <c r="N23" s="1945"/>
      <c r="O23" s="1945"/>
      <c r="P23" s="1955"/>
      <c r="Q23" s="1956"/>
      <c r="R23" s="1956"/>
      <c r="S23" s="1956"/>
      <c r="T23" s="1956"/>
      <c r="U23" s="1956"/>
      <c r="V23" s="1956"/>
      <c r="W23" s="1956"/>
      <c r="X23" s="1956"/>
      <c r="Y23" s="1956"/>
      <c r="Z23" s="1956"/>
      <c r="AA23" s="1956"/>
      <c r="AB23" s="1956"/>
      <c r="AC23" s="1956"/>
      <c r="AD23" s="1956"/>
      <c r="AE23" s="1956"/>
      <c r="AF23" s="1956"/>
      <c r="AG23" s="1957"/>
      <c r="AH23" s="1962" t="s">
        <v>2198</v>
      </c>
      <c r="AI23" s="1963"/>
      <c r="AJ23" s="1963"/>
      <c r="AK23" s="1963"/>
      <c r="AL23" s="1963"/>
      <c r="AM23" s="1963"/>
      <c r="AN23" s="1963"/>
      <c r="AO23" s="1963"/>
      <c r="AP23" s="1964"/>
    </row>
    <row r="24" spans="2:42" s="1520" customFormat="1" ht="15" customHeight="1">
      <c r="B24" s="1952"/>
      <c r="C24" s="1952"/>
      <c r="D24" s="1952"/>
      <c r="E24" s="1952"/>
      <c r="F24" s="1952"/>
      <c r="G24" s="1945" t="s">
        <v>2199</v>
      </c>
      <c r="H24" s="1945"/>
      <c r="I24" s="1945"/>
      <c r="J24" s="1945"/>
      <c r="K24" s="1945"/>
      <c r="L24" s="1945"/>
      <c r="M24" s="1945"/>
      <c r="N24" s="1945"/>
      <c r="O24" s="1945"/>
      <c r="P24" s="1955"/>
      <c r="Q24" s="1956"/>
      <c r="R24" s="1956"/>
      <c r="S24" s="1956"/>
      <c r="T24" s="1956"/>
      <c r="U24" s="1956"/>
      <c r="V24" s="1956"/>
      <c r="W24" s="1956"/>
      <c r="X24" s="1956"/>
      <c r="Y24" s="1956"/>
      <c r="Z24" s="1956"/>
      <c r="AA24" s="1956"/>
      <c r="AB24" s="1956"/>
      <c r="AC24" s="1956"/>
      <c r="AD24" s="1956"/>
      <c r="AE24" s="1956"/>
      <c r="AF24" s="1956"/>
      <c r="AG24" s="1957"/>
      <c r="AH24" s="1958" t="s">
        <v>2200</v>
      </c>
      <c r="AI24" s="1959"/>
      <c r="AJ24" s="1959"/>
      <c r="AK24" s="1959"/>
      <c r="AL24" s="1959"/>
      <c r="AM24" s="1959"/>
      <c r="AN24" s="1959"/>
      <c r="AO24" s="1959"/>
      <c r="AP24" s="1960"/>
    </row>
    <row r="25" spans="2:42" s="1520" customFormat="1" ht="25.15" customHeight="1">
      <c r="B25" s="1952"/>
      <c r="C25" s="1952"/>
      <c r="D25" s="1952"/>
      <c r="E25" s="1952"/>
      <c r="F25" s="1952"/>
      <c r="G25" s="1961" t="s">
        <v>2201</v>
      </c>
      <c r="H25" s="1961"/>
      <c r="I25" s="1961"/>
      <c r="J25" s="1961"/>
      <c r="K25" s="1961"/>
      <c r="L25" s="1961"/>
      <c r="M25" s="1961"/>
      <c r="N25" s="1961"/>
      <c r="O25" s="1961"/>
      <c r="P25" s="1953"/>
      <c r="Q25" s="1953"/>
      <c r="R25" s="1953"/>
      <c r="S25" s="1953"/>
      <c r="T25" s="1953"/>
      <c r="U25" s="1953"/>
      <c r="V25" s="1953"/>
      <c r="W25" s="1953"/>
      <c r="X25" s="1953"/>
      <c r="Y25" s="1953"/>
      <c r="Z25" s="1953"/>
      <c r="AA25" s="1953"/>
      <c r="AB25" s="1953"/>
      <c r="AC25" s="1953"/>
      <c r="AD25" s="1953"/>
      <c r="AE25" s="1953"/>
      <c r="AF25" s="1953"/>
      <c r="AG25" s="1953"/>
      <c r="AH25" s="1953"/>
      <c r="AI25" s="1953"/>
      <c r="AJ25" s="1953"/>
      <c r="AK25" s="1953"/>
      <c r="AL25" s="1953"/>
      <c r="AM25" s="1953"/>
      <c r="AN25" s="1953"/>
      <c r="AO25" s="1953"/>
      <c r="AP25" s="1953"/>
    </row>
    <row r="26" spans="2:42" s="1520" customFormat="1" ht="19.899999999999999" customHeight="1">
      <c r="B26" s="1952"/>
      <c r="C26" s="1952"/>
      <c r="D26" s="1952"/>
      <c r="E26" s="1952"/>
      <c r="F26" s="1952"/>
      <c r="G26" s="1945" t="s">
        <v>2202</v>
      </c>
      <c r="H26" s="1945"/>
      <c r="I26" s="1945"/>
      <c r="J26" s="1945"/>
      <c r="K26" s="1945"/>
      <c r="L26" s="1945"/>
      <c r="M26" s="1945"/>
      <c r="N26" s="1945"/>
      <c r="O26" s="1945"/>
      <c r="P26" s="1953"/>
      <c r="Q26" s="1953"/>
      <c r="R26" s="1953"/>
      <c r="S26" s="1953"/>
      <c r="T26" s="1953"/>
      <c r="U26" s="1953"/>
      <c r="V26" s="1953"/>
      <c r="W26" s="1953"/>
      <c r="X26" s="1953"/>
      <c r="Y26" s="1953"/>
      <c r="Z26" s="1953"/>
      <c r="AA26" s="1953"/>
      <c r="AB26" s="1953"/>
      <c r="AC26" s="1953"/>
      <c r="AD26" s="1953"/>
      <c r="AE26" s="1953"/>
      <c r="AF26" s="1953"/>
      <c r="AG26" s="1953"/>
      <c r="AH26" s="1953"/>
      <c r="AI26" s="1953"/>
      <c r="AJ26" s="1953"/>
      <c r="AK26" s="1953"/>
      <c r="AL26" s="1953"/>
      <c r="AM26" s="1953"/>
      <c r="AN26" s="1953"/>
      <c r="AO26" s="1953"/>
      <c r="AP26" s="1953"/>
    </row>
    <row r="27" spans="2:42" s="1520" customFormat="1" ht="15" customHeight="1">
      <c r="B27" s="1952"/>
      <c r="C27" s="1952"/>
      <c r="D27" s="1952"/>
      <c r="E27" s="1952"/>
      <c r="F27" s="1952"/>
      <c r="G27" s="1945" t="s">
        <v>2203</v>
      </c>
      <c r="H27" s="1945"/>
      <c r="I27" s="1945"/>
      <c r="J27" s="1945"/>
      <c r="K27" s="1945"/>
      <c r="L27" s="1945"/>
      <c r="M27" s="1945"/>
      <c r="N27" s="1945"/>
      <c r="O27" s="1945"/>
      <c r="P27" s="1945" t="s">
        <v>71</v>
      </c>
      <c r="Q27" s="1945"/>
      <c r="R27" s="1945"/>
      <c r="S27" s="1945"/>
      <c r="T27" s="1945"/>
      <c r="U27" s="1946"/>
      <c r="V27" s="1946"/>
      <c r="W27" s="1946"/>
      <c r="X27" s="1946"/>
      <c r="Y27" s="1946"/>
      <c r="Z27" s="1946"/>
      <c r="AA27" s="1946"/>
      <c r="AB27" s="1946"/>
      <c r="AC27" s="1946"/>
      <c r="AD27" s="1946"/>
      <c r="AE27" s="1946"/>
      <c r="AF27" s="1946"/>
      <c r="AG27" s="1946"/>
      <c r="AH27" s="1946"/>
      <c r="AI27" s="1946"/>
      <c r="AJ27" s="1946"/>
      <c r="AK27" s="1946"/>
      <c r="AL27" s="1946"/>
      <c r="AM27" s="1946"/>
      <c r="AN27" s="1946"/>
      <c r="AO27" s="1946"/>
      <c r="AP27" s="1946"/>
    </row>
    <row r="28" spans="2:42" s="1520" customFormat="1" ht="15" customHeight="1">
      <c r="B28" s="1952"/>
      <c r="C28" s="1952"/>
      <c r="D28" s="1952"/>
      <c r="E28" s="1952"/>
      <c r="F28" s="1952"/>
      <c r="G28" s="1945"/>
      <c r="H28" s="1945"/>
      <c r="I28" s="1945"/>
      <c r="J28" s="1945"/>
      <c r="K28" s="1945"/>
      <c r="L28" s="1945"/>
      <c r="M28" s="1945"/>
      <c r="N28" s="1945"/>
      <c r="O28" s="1945"/>
      <c r="P28" s="1945" t="s">
        <v>2204</v>
      </c>
      <c r="Q28" s="1945"/>
      <c r="R28" s="1945"/>
      <c r="S28" s="1945"/>
      <c r="T28" s="1945"/>
      <c r="U28" s="1946"/>
      <c r="V28" s="1946"/>
      <c r="W28" s="1946"/>
      <c r="X28" s="1946"/>
      <c r="Y28" s="1946"/>
      <c r="Z28" s="1946"/>
      <c r="AA28" s="1946"/>
      <c r="AB28" s="1946"/>
      <c r="AC28" s="1946"/>
      <c r="AD28" s="1946"/>
      <c r="AE28" s="1946"/>
      <c r="AF28" s="1946"/>
      <c r="AG28" s="1946"/>
      <c r="AH28" s="1946"/>
      <c r="AI28" s="1946"/>
      <c r="AJ28" s="1946"/>
      <c r="AK28" s="1946"/>
      <c r="AL28" s="1946"/>
      <c r="AM28" s="1946"/>
      <c r="AN28" s="1946"/>
      <c r="AO28" s="1946"/>
      <c r="AP28" s="1946"/>
    </row>
    <row r="29" spans="2:42" s="1520" customFormat="1" ht="15" customHeight="1">
      <c r="B29" s="1952"/>
      <c r="C29" s="1952"/>
      <c r="D29" s="1952"/>
      <c r="E29" s="1952"/>
      <c r="F29" s="1952"/>
      <c r="G29" s="1945"/>
      <c r="H29" s="1945"/>
      <c r="I29" s="1945"/>
      <c r="J29" s="1945"/>
      <c r="K29" s="1945"/>
      <c r="L29" s="1945"/>
      <c r="M29" s="1945"/>
      <c r="N29" s="1945"/>
      <c r="O29" s="1945"/>
      <c r="P29" s="1947" t="s">
        <v>2236</v>
      </c>
      <c r="Q29" s="1948"/>
      <c r="R29" s="1948"/>
      <c r="S29" s="1948"/>
      <c r="T29" s="1948"/>
      <c r="U29" s="1949" t="s">
        <v>1306</v>
      </c>
      <c r="V29" s="1950"/>
      <c r="W29" s="1950"/>
      <c r="X29" s="1950"/>
      <c r="Y29" s="1950"/>
      <c r="Z29" s="1950"/>
      <c r="AA29" s="1950"/>
      <c r="AB29" s="1950"/>
      <c r="AC29" s="1950"/>
      <c r="AD29" s="1950"/>
      <c r="AE29" s="1951"/>
      <c r="AF29" s="1949" t="s">
        <v>2205</v>
      </c>
      <c r="AG29" s="1950"/>
      <c r="AH29" s="1950"/>
      <c r="AI29" s="1950"/>
      <c r="AJ29" s="1950"/>
      <c r="AK29" s="1950"/>
      <c r="AL29" s="1950"/>
      <c r="AM29" s="1950"/>
      <c r="AN29" s="1950"/>
      <c r="AO29" s="1950"/>
      <c r="AP29" s="1951"/>
    </row>
    <row r="30" spans="2:42" s="1520" customFormat="1" ht="15" customHeight="1">
      <c r="B30" s="1952"/>
      <c r="C30" s="1952"/>
      <c r="D30" s="1952"/>
      <c r="E30" s="1952"/>
      <c r="F30" s="1952"/>
      <c r="G30" s="1945"/>
      <c r="H30" s="1945"/>
      <c r="I30" s="1945"/>
      <c r="J30" s="1945"/>
      <c r="K30" s="1945"/>
      <c r="L30" s="1945"/>
      <c r="M30" s="1945"/>
      <c r="N30" s="1945"/>
      <c r="O30" s="1945"/>
      <c r="P30" s="1948"/>
      <c r="Q30" s="1948"/>
      <c r="R30" s="1948"/>
      <c r="S30" s="1948"/>
      <c r="T30" s="1948"/>
      <c r="U30" s="1939"/>
      <c r="V30" s="1940"/>
      <c r="W30" s="1940"/>
      <c r="X30" s="1940"/>
      <c r="Y30" s="1940"/>
      <c r="Z30" s="1940"/>
      <c r="AA30" s="1940"/>
      <c r="AB30" s="1940"/>
      <c r="AC30" s="1940"/>
      <c r="AD30" s="1940"/>
      <c r="AE30" s="1941"/>
      <c r="AF30" s="1939"/>
      <c r="AG30" s="1941"/>
      <c r="AH30" s="1548" t="s">
        <v>5</v>
      </c>
      <c r="AI30" s="1565"/>
      <c r="AJ30" s="1548" t="s">
        <v>2174</v>
      </c>
      <c r="AK30" s="1548" t="s">
        <v>2176</v>
      </c>
      <c r="AL30" s="1937"/>
      <c r="AM30" s="1938"/>
      <c r="AN30" s="1548" t="s">
        <v>5</v>
      </c>
      <c r="AO30" s="1565"/>
      <c r="AP30" s="1547" t="s">
        <v>6</v>
      </c>
    </row>
    <row r="31" spans="2:42" s="1520" customFormat="1" ht="15" customHeight="1">
      <c r="B31" s="1952"/>
      <c r="C31" s="1952"/>
      <c r="D31" s="1952"/>
      <c r="E31" s="1952"/>
      <c r="F31" s="1952"/>
      <c r="G31" s="1945"/>
      <c r="H31" s="1945"/>
      <c r="I31" s="1945"/>
      <c r="J31" s="1945"/>
      <c r="K31" s="1945"/>
      <c r="L31" s="1945"/>
      <c r="M31" s="1945"/>
      <c r="N31" s="1945"/>
      <c r="O31" s="1945"/>
      <c r="P31" s="1948"/>
      <c r="Q31" s="1948"/>
      <c r="R31" s="1948"/>
      <c r="S31" s="1948"/>
      <c r="T31" s="1948"/>
      <c r="U31" s="1939"/>
      <c r="V31" s="1940"/>
      <c r="W31" s="1940"/>
      <c r="X31" s="1940"/>
      <c r="Y31" s="1940"/>
      <c r="Z31" s="1940"/>
      <c r="AA31" s="1940"/>
      <c r="AB31" s="1940"/>
      <c r="AC31" s="1940"/>
      <c r="AD31" s="1940"/>
      <c r="AE31" s="1941"/>
      <c r="AF31" s="1939"/>
      <c r="AG31" s="1941"/>
      <c r="AH31" s="1548" t="s">
        <v>5</v>
      </c>
      <c r="AI31" s="1565"/>
      <c r="AJ31" s="1548" t="s">
        <v>2174</v>
      </c>
      <c r="AK31" s="1548" t="s">
        <v>2206</v>
      </c>
      <c r="AL31" s="1937"/>
      <c r="AM31" s="1938"/>
      <c r="AN31" s="1548" t="s">
        <v>5</v>
      </c>
      <c r="AO31" s="1565"/>
      <c r="AP31" s="1547" t="s">
        <v>6</v>
      </c>
    </row>
    <row r="32" spans="2:42" s="1520" customFormat="1" ht="15" customHeight="1">
      <c r="B32" s="1952"/>
      <c r="C32" s="1952"/>
      <c r="D32" s="1952"/>
      <c r="E32" s="1952"/>
      <c r="F32" s="1952"/>
      <c r="G32" s="1945"/>
      <c r="H32" s="1945"/>
      <c r="I32" s="1945"/>
      <c r="J32" s="1945"/>
      <c r="K32" s="1945"/>
      <c r="L32" s="1945"/>
      <c r="M32" s="1945"/>
      <c r="N32" s="1945"/>
      <c r="O32" s="1945"/>
      <c r="P32" s="1948"/>
      <c r="Q32" s="1948"/>
      <c r="R32" s="1948"/>
      <c r="S32" s="1948"/>
      <c r="T32" s="1948"/>
      <c r="U32" s="1942" t="s">
        <v>2207</v>
      </c>
      <c r="V32" s="1943"/>
      <c r="W32" s="1943"/>
      <c r="X32" s="1943"/>
      <c r="Y32" s="1943"/>
      <c r="Z32" s="1943"/>
      <c r="AA32" s="1943"/>
      <c r="AB32" s="1943"/>
      <c r="AC32" s="1943"/>
      <c r="AD32" s="1943"/>
      <c r="AE32" s="1943"/>
      <c r="AF32" s="1943"/>
      <c r="AG32" s="1943"/>
      <c r="AH32" s="1943"/>
      <c r="AI32" s="1943"/>
      <c r="AJ32" s="1944"/>
      <c r="AK32" s="1937"/>
      <c r="AL32" s="1938"/>
      <c r="AM32" s="1547" t="s">
        <v>5</v>
      </c>
      <c r="AN32" s="1937"/>
      <c r="AO32" s="1938"/>
      <c r="AP32" s="1547" t="s">
        <v>6</v>
      </c>
    </row>
    <row r="33" spans="2:42" s="1520" customFormat="1" ht="10.9" customHeight="1"/>
    <row r="34" spans="2:42" ht="15" customHeight="1">
      <c r="B34" s="1952" t="s">
        <v>2208</v>
      </c>
      <c r="C34" s="1952"/>
      <c r="D34" s="1952"/>
      <c r="E34" s="1952"/>
      <c r="F34" s="1952"/>
      <c r="G34" s="1945" t="s">
        <v>2188</v>
      </c>
      <c r="H34" s="1945"/>
      <c r="I34" s="1945"/>
      <c r="J34" s="1945"/>
      <c r="K34" s="1945"/>
      <c r="L34" s="1945"/>
      <c r="M34" s="1945"/>
      <c r="N34" s="1945"/>
      <c r="O34" s="1945"/>
      <c r="P34" s="1953"/>
      <c r="Q34" s="1953"/>
      <c r="R34" s="1953"/>
      <c r="S34" s="1953"/>
      <c r="T34" s="1953"/>
      <c r="U34" s="1953"/>
      <c r="V34" s="1953"/>
      <c r="W34" s="1953"/>
      <c r="X34" s="1953"/>
      <c r="Y34" s="1953"/>
      <c r="Z34" s="1953"/>
      <c r="AA34" s="1953"/>
      <c r="AB34" s="1953"/>
      <c r="AC34" s="1953"/>
      <c r="AD34" s="1953"/>
      <c r="AE34" s="1953"/>
      <c r="AF34" s="1953"/>
      <c r="AG34" s="1953"/>
      <c r="AH34" s="1953"/>
      <c r="AI34" s="1953"/>
      <c r="AJ34" s="1953"/>
      <c r="AK34" s="1953"/>
      <c r="AL34" s="1953"/>
      <c r="AM34" s="1953"/>
      <c r="AN34" s="1953"/>
      <c r="AO34" s="1953"/>
      <c r="AP34" s="1953"/>
    </row>
    <row r="35" spans="2:42" ht="15" customHeight="1">
      <c r="B35" s="1952"/>
      <c r="C35" s="1952"/>
      <c r="D35" s="1952"/>
      <c r="E35" s="1952"/>
      <c r="F35" s="1952"/>
      <c r="G35" s="1945" t="s">
        <v>2209</v>
      </c>
      <c r="H35" s="1945"/>
      <c r="I35" s="1945"/>
      <c r="J35" s="1945"/>
      <c r="K35" s="1945"/>
      <c r="L35" s="1945"/>
      <c r="M35" s="1945"/>
      <c r="N35" s="1945"/>
      <c r="O35" s="1945"/>
      <c r="P35" s="1953"/>
      <c r="Q35" s="1953"/>
      <c r="R35" s="1953"/>
      <c r="S35" s="1953"/>
      <c r="T35" s="1953"/>
      <c r="U35" s="1953"/>
      <c r="V35" s="1953"/>
      <c r="W35" s="1953"/>
      <c r="X35" s="1953"/>
      <c r="Y35" s="1953"/>
      <c r="Z35" s="1953"/>
      <c r="AA35" s="1953"/>
      <c r="AB35" s="1953"/>
      <c r="AC35" s="1953"/>
      <c r="AD35" s="1953"/>
      <c r="AE35" s="1953"/>
      <c r="AF35" s="1953"/>
      <c r="AG35" s="1953"/>
      <c r="AH35" s="1953"/>
      <c r="AI35" s="1953"/>
      <c r="AJ35" s="1953"/>
      <c r="AK35" s="1953"/>
      <c r="AL35" s="1953"/>
      <c r="AM35" s="1953"/>
      <c r="AN35" s="1953"/>
      <c r="AO35" s="1953"/>
      <c r="AP35" s="1953"/>
    </row>
    <row r="36" spans="2:42" ht="15" customHeight="1">
      <c r="B36" s="1952"/>
      <c r="C36" s="1952"/>
      <c r="D36" s="1952"/>
      <c r="E36" s="1952"/>
      <c r="F36" s="1952"/>
      <c r="G36" s="1954" t="s">
        <v>2193</v>
      </c>
      <c r="H36" s="1954"/>
      <c r="I36" s="1954"/>
      <c r="J36" s="1954"/>
      <c r="K36" s="1954"/>
      <c r="L36" s="1954"/>
      <c r="M36" s="1954"/>
      <c r="N36" s="1954"/>
      <c r="O36" s="1954"/>
      <c r="P36" s="1955"/>
      <c r="Q36" s="1956"/>
      <c r="R36" s="1956"/>
      <c r="S36" s="1956"/>
      <c r="T36" s="1956"/>
      <c r="U36" s="1956"/>
      <c r="V36" s="1956"/>
      <c r="W36" s="1956"/>
      <c r="X36" s="1956"/>
      <c r="Y36" s="1956"/>
      <c r="Z36" s="1956"/>
      <c r="AA36" s="1956"/>
      <c r="AB36" s="1956"/>
      <c r="AC36" s="1956"/>
      <c r="AD36" s="1956"/>
      <c r="AE36" s="1956"/>
      <c r="AF36" s="1956"/>
      <c r="AG36" s="1957"/>
      <c r="AH36" s="1958" t="s">
        <v>2194</v>
      </c>
      <c r="AI36" s="1959"/>
      <c r="AJ36" s="1959"/>
      <c r="AK36" s="1959"/>
      <c r="AL36" s="1959"/>
      <c r="AM36" s="1959"/>
      <c r="AN36" s="1959"/>
      <c r="AO36" s="1959"/>
      <c r="AP36" s="1960"/>
    </row>
    <row r="37" spans="2:42" ht="18.75" customHeight="1">
      <c r="B37" s="1952"/>
      <c r="C37" s="1952"/>
      <c r="D37" s="1952"/>
      <c r="E37" s="1952"/>
      <c r="F37" s="1952"/>
      <c r="G37" s="1945" t="s">
        <v>2195</v>
      </c>
      <c r="H37" s="1945"/>
      <c r="I37" s="1945"/>
      <c r="J37" s="1945"/>
      <c r="K37" s="1945"/>
      <c r="L37" s="1945"/>
      <c r="M37" s="1945"/>
      <c r="N37" s="1945"/>
      <c r="O37" s="1945"/>
      <c r="P37" s="1955"/>
      <c r="Q37" s="1956"/>
      <c r="R37" s="1956"/>
      <c r="S37" s="1956"/>
      <c r="T37" s="1956"/>
      <c r="U37" s="1956"/>
      <c r="V37" s="1956"/>
      <c r="W37" s="1956"/>
      <c r="X37" s="1956"/>
      <c r="Y37" s="1956"/>
      <c r="Z37" s="1956"/>
      <c r="AA37" s="1956"/>
      <c r="AB37" s="1956"/>
      <c r="AC37" s="1956"/>
      <c r="AD37" s="1956"/>
      <c r="AE37" s="1956"/>
      <c r="AF37" s="1956"/>
      <c r="AG37" s="1957"/>
      <c r="AH37" s="1962" t="s">
        <v>2196</v>
      </c>
      <c r="AI37" s="1963"/>
      <c r="AJ37" s="1963"/>
      <c r="AK37" s="1963"/>
      <c r="AL37" s="1963"/>
      <c r="AM37" s="1963"/>
      <c r="AN37" s="1963"/>
      <c r="AO37" s="1963"/>
      <c r="AP37" s="1964"/>
    </row>
    <row r="38" spans="2:42" ht="18.75" customHeight="1">
      <c r="B38" s="1952"/>
      <c r="C38" s="1952"/>
      <c r="D38" s="1952"/>
      <c r="E38" s="1952"/>
      <c r="F38" s="1952"/>
      <c r="G38" s="1945" t="s">
        <v>2197</v>
      </c>
      <c r="H38" s="1945"/>
      <c r="I38" s="1945"/>
      <c r="J38" s="1945"/>
      <c r="K38" s="1945"/>
      <c r="L38" s="1945"/>
      <c r="M38" s="1945"/>
      <c r="N38" s="1945"/>
      <c r="O38" s="1945"/>
      <c r="P38" s="1955"/>
      <c r="Q38" s="1956"/>
      <c r="R38" s="1956"/>
      <c r="S38" s="1956"/>
      <c r="T38" s="1956"/>
      <c r="U38" s="1956"/>
      <c r="V38" s="1956"/>
      <c r="W38" s="1956"/>
      <c r="X38" s="1956"/>
      <c r="Y38" s="1956"/>
      <c r="Z38" s="1956"/>
      <c r="AA38" s="1956"/>
      <c r="AB38" s="1956"/>
      <c r="AC38" s="1956"/>
      <c r="AD38" s="1956"/>
      <c r="AE38" s="1956"/>
      <c r="AF38" s="1956"/>
      <c r="AG38" s="1957"/>
      <c r="AH38" s="1962" t="s">
        <v>2198</v>
      </c>
      <c r="AI38" s="1963"/>
      <c r="AJ38" s="1963"/>
      <c r="AK38" s="1963"/>
      <c r="AL38" s="1963"/>
      <c r="AM38" s="1963"/>
      <c r="AN38" s="1963"/>
      <c r="AO38" s="1963"/>
      <c r="AP38" s="1964"/>
    </row>
    <row r="39" spans="2:42" ht="15" customHeight="1">
      <c r="B39" s="1952"/>
      <c r="C39" s="1952"/>
      <c r="D39" s="1952"/>
      <c r="E39" s="1952"/>
      <c r="F39" s="1952"/>
      <c r="G39" s="1945" t="s">
        <v>2199</v>
      </c>
      <c r="H39" s="1945"/>
      <c r="I39" s="1945"/>
      <c r="J39" s="1945"/>
      <c r="K39" s="1945"/>
      <c r="L39" s="1945"/>
      <c r="M39" s="1945"/>
      <c r="N39" s="1945"/>
      <c r="O39" s="1945"/>
      <c r="P39" s="1955"/>
      <c r="Q39" s="1956"/>
      <c r="R39" s="1956"/>
      <c r="S39" s="1956"/>
      <c r="T39" s="1956"/>
      <c r="U39" s="1956"/>
      <c r="V39" s="1956"/>
      <c r="W39" s="1956"/>
      <c r="X39" s="1956"/>
      <c r="Y39" s="1956"/>
      <c r="Z39" s="1956"/>
      <c r="AA39" s="1956"/>
      <c r="AB39" s="1956"/>
      <c r="AC39" s="1956"/>
      <c r="AD39" s="1956"/>
      <c r="AE39" s="1956"/>
      <c r="AF39" s="1956"/>
      <c r="AG39" s="1957"/>
      <c r="AH39" s="1958" t="s">
        <v>2200</v>
      </c>
      <c r="AI39" s="1959"/>
      <c r="AJ39" s="1959"/>
      <c r="AK39" s="1959"/>
      <c r="AL39" s="1959"/>
      <c r="AM39" s="1959"/>
      <c r="AN39" s="1959"/>
      <c r="AO39" s="1959"/>
      <c r="AP39" s="1960"/>
    </row>
    <row r="40" spans="2:42" ht="25.15" customHeight="1">
      <c r="B40" s="1952"/>
      <c r="C40" s="1952"/>
      <c r="D40" s="1952"/>
      <c r="E40" s="1952"/>
      <c r="F40" s="1952"/>
      <c r="G40" s="1961" t="s">
        <v>2201</v>
      </c>
      <c r="H40" s="1961"/>
      <c r="I40" s="1961"/>
      <c r="J40" s="1961"/>
      <c r="K40" s="1961"/>
      <c r="L40" s="1961"/>
      <c r="M40" s="1961"/>
      <c r="N40" s="1961"/>
      <c r="O40" s="1961"/>
      <c r="P40" s="1953"/>
      <c r="Q40" s="1953"/>
      <c r="R40" s="1953"/>
      <c r="S40" s="1953"/>
      <c r="T40" s="1953"/>
      <c r="U40" s="1953"/>
      <c r="V40" s="1953"/>
      <c r="W40" s="1953"/>
      <c r="X40" s="1953"/>
      <c r="Y40" s="1953"/>
      <c r="Z40" s="1953"/>
      <c r="AA40" s="1953"/>
      <c r="AB40" s="1953"/>
      <c r="AC40" s="1953"/>
      <c r="AD40" s="1953"/>
      <c r="AE40" s="1953"/>
      <c r="AF40" s="1953"/>
      <c r="AG40" s="1953"/>
      <c r="AH40" s="1953"/>
      <c r="AI40" s="1953"/>
      <c r="AJ40" s="1953"/>
      <c r="AK40" s="1953"/>
      <c r="AL40" s="1953"/>
      <c r="AM40" s="1953"/>
      <c r="AN40" s="1953"/>
      <c r="AO40" s="1953"/>
      <c r="AP40" s="1953"/>
    </row>
    <row r="41" spans="2:42" ht="15" customHeight="1">
      <c r="B41" s="1952"/>
      <c r="C41" s="1952"/>
      <c r="D41" s="1952"/>
      <c r="E41" s="1952"/>
      <c r="F41" s="1952"/>
      <c r="G41" s="1945" t="s">
        <v>2202</v>
      </c>
      <c r="H41" s="1945"/>
      <c r="I41" s="1945"/>
      <c r="J41" s="1945"/>
      <c r="K41" s="1945"/>
      <c r="L41" s="1945"/>
      <c r="M41" s="1945"/>
      <c r="N41" s="1945"/>
      <c r="O41" s="1945"/>
      <c r="P41" s="1953"/>
      <c r="Q41" s="1953"/>
      <c r="R41" s="1953"/>
      <c r="S41" s="1953"/>
      <c r="T41" s="1953"/>
      <c r="U41" s="1953"/>
      <c r="V41" s="1953"/>
      <c r="W41" s="1953"/>
      <c r="X41" s="1953"/>
      <c r="Y41" s="1953"/>
      <c r="Z41" s="1953"/>
      <c r="AA41" s="1953"/>
      <c r="AB41" s="1953"/>
      <c r="AC41" s="1953"/>
      <c r="AD41" s="1953"/>
      <c r="AE41" s="1953"/>
      <c r="AF41" s="1953"/>
      <c r="AG41" s="1953"/>
      <c r="AH41" s="1953"/>
      <c r="AI41" s="1953"/>
      <c r="AJ41" s="1953"/>
      <c r="AK41" s="1953"/>
      <c r="AL41" s="1953"/>
      <c r="AM41" s="1953"/>
      <c r="AN41" s="1953"/>
      <c r="AO41" s="1953"/>
      <c r="AP41" s="1953"/>
    </row>
    <row r="42" spans="2:42" ht="15" customHeight="1">
      <c r="B42" s="1952"/>
      <c r="C42" s="1952"/>
      <c r="D42" s="1952"/>
      <c r="E42" s="1952"/>
      <c r="F42" s="1952"/>
      <c r="G42" s="1945" t="s">
        <v>2203</v>
      </c>
      <c r="H42" s="1945"/>
      <c r="I42" s="1945"/>
      <c r="J42" s="1945"/>
      <c r="K42" s="1945"/>
      <c r="L42" s="1945"/>
      <c r="M42" s="1945"/>
      <c r="N42" s="1945"/>
      <c r="O42" s="1945"/>
      <c r="P42" s="1945" t="s">
        <v>71</v>
      </c>
      <c r="Q42" s="1945"/>
      <c r="R42" s="1945"/>
      <c r="S42" s="1945"/>
      <c r="T42" s="1945"/>
      <c r="U42" s="1946"/>
      <c r="V42" s="1946"/>
      <c r="W42" s="1946"/>
      <c r="X42" s="1946"/>
      <c r="Y42" s="1946"/>
      <c r="Z42" s="1946"/>
      <c r="AA42" s="1946"/>
      <c r="AB42" s="1946"/>
      <c r="AC42" s="1946"/>
      <c r="AD42" s="1946"/>
      <c r="AE42" s="1946"/>
      <c r="AF42" s="1946"/>
      <c r="AG42" s="1946"/>
      <c r="AH42" s="1946"/>
      <c r="AI42" s="1946"/>
      <c r="AJ42" s="1946"/>
      <c r="AK42" s="1946"/>
      <c r="AL42" s="1946"/>
      <c r="AM42" s="1946"/>
      <c r="AN42" s="1946"/>
      <c r="AO42" s="1946"/>
      <c r="AP42" s="1946"/>
    </row>
    <row r="43" spans="2:42" ht="15" customHeight="1">
      <c r="B43" s="1952"/>
      <c r="C43" s="1952"/>
      <c r="D43" s="1952"/>
      <c r="E43" s="1952"/>
      <c r="F43" s="1952"/>
      <c r="G43" s="1945"/>
      <c r="H43" s="1945"/>
      <c r="I43" s="1945"/>
      <c r="J43" s="1945"/>
      <c r="K43" s="1945"/>
      <c r="L43" s="1945"/>
      <c r="M43" s="1945"/>
      <c r="N43" s="1945"/>
      <c r="O43" s="1945"/>
      <c r="P43" s="1945" t="s">
        <v>2204</v>
      </c>
      <c r="Q43" s="1945"/>
      <c r="R43" s="1945"/>
      <c r="S43" s="1945"/>
      <c r="T43" s="1945"/>
      <c r="U43" s="1946"/>
      <c r="V43" s="1946"/>
      <c r="W43" s="1946"/>
      <c r="X43" s="1946"/>
      <c r="Y43" s="1946"/>
      <c r="Z43" s="1946"/>
      <c r="AA43" s="1946"/>
      <c r="AB43" s="1946"/>
      <c r="AC43" s="1946"/>
      <c r="AD43" s="1946"/>
      <c r="AE43" s="1946"/>
      <c r="AF43" s="1946"/>
      <c r="AG43" s="1946"/>
      <c r="AH43" s="1946"/>
      <c r="AI43" s="1946"/>
      <c r="AJ43" s="1946"/>
      <c r="AK43" s="1946"/>
      <c r="AL43" s="1946"/>
      <c r="AM43" s="1946"/>
      <c r="AN43" s="1946"/>
      <c r="AO43" s="1946"/>
      <c r="AP43" s="1946"/>
    </row>
    <row r="44" spans="2:42" ht="15" customHeight="1">
      <c r="B44" s="1952"/>
      <c r="C44" s="1952"/>
      <c r="D44" s="1952"/>
      <c r="E44" s="1952"/>
      <c r="F44" s="1952"/>
      <c r="G44" s="1945"/>
      <c r="H44" s="1945"/>
      <c r="I44" s="1945"/>
      <c r="J44" s="1945"/>
      <c r="K44" s="1945"/>
      <c r="L44" s="1945"/>
      <c r="M44" s="1945"/>
      <c r="N44" s="1945"/>
      <c r="O44" s="1945"/>
      <c r="P44" s="1947" t="s">
        <v>2236</v>
      </c>
      <c r="Q44" s="1948"/>
      <c r="R44" s="1948"/>
      <c r="S44" s="1948"/>
      <c r="T44" s="1948"/>
      <c r="U44" s="1949" t="s">
        <v>1306</v>
      </c>
      <c r="V44" s="1950"/>
      <c r="W44" s="1950"/>
      <c r="X44" s="1950"/>
      <c r="Y44" s="1950"/>
      <c r="Z44" s="1950"/>
      <c r="AA44" s="1950"/>
      <c r="AB44" s="1950"/>
      <c r="AC44" s="1950"/>
      <c r="AD44" s="1950"/>
      <c r="AE44" s="1951"/>
      <c r="AF44" s="1949" t="s">
        <v>2205</v>
      </c>
      <c r="AG44" s="1950"/>
      <c r="AH44" s="1950"/>
      <c r="AI44" s="1950"/>
      <c r="AJ44" s="1950"/>
      <c r="AK44" s="1950"/>
      <c r="AL44" s="1950"/>
      <c r="AM44" s="1950"/>
      <c r="AN44" s="1950"/>
      <c r="AO44" s="1950"/>
      <c r="AP44" s="1951"/>
    </row>
    <row r="45" spans="2:42" ht="15" customHeight="1">
      <c r="B45" s="1952"/>
      <c r="C45" s="1952"/>
      <c r="D45" s="1952"/>
      <c r="E45" s="1952"/>
      <c r="F45" s="1952"/>
      <c r="G45" s="1945"/>
      <c r="H45" s="1945"/>
      <c r="I45" s="1945"/>
      <c r="J45" s="1945"/>
      <c r="K45" s="1945"/>
      <c r="L45" s="1945"/>
      <c r="M45" s="1945"/>
      <c r="N45" s="1945"/>
      <c r="O45" s="1945"/>
      <c r="P45" s="1948"/>
      <c r="Q45" s="1948"/>
      <c r="R45" s="1948"/>
      <c r="S45" s="1948"/>
      <c r="T45" s="1948"/>
      <c r="U45" s="1939"/>
      <c r="V45" s="1940"/>
      <c r="W45" s="1940"/>
      <c r="X45" s="1940"/>
      <c r="Y45" s="1940"/>
      <c r="Z45" s="1940"/>
      <c r="AA45" s="1940"/>
      <c r="AB45" s="1940"/>
      <c r="AC45" s="1940"/>
      <c r="AD45" s="1940"/>
      <c r="AE45" s="1941"/>
      <c r="AF45" s="1937"/>
      <c r="AG45" s="1938"/>
      <c r="AH45" s="1548" t="s">
        <v>5</v>
      </c>
      <c r="AI45" s="1565"/>
      <c r="AJ45" s="1548" t="s">
        <v>2174</v>
      </c>
      <c r="AK45" s="1548" t="s">
        <v>2206</v>
      </c>
      <c r="AL45" s="1937"/>
      <c r="AM45" s="1938"/>
      <c r="AN45" s="1548" t="s">
        <v>5</v>
      </c>
      <c r="AO45" s="1565"/>
      <c r="AP45" s="1547" t="s">
        <v>6</v>
      </c>
    </row>
    <row r="46" spans="2:42" ht="15" customHeight="1">
      <c r="B46" s="1952"/>
      <c r="C46" s="1952"/>
      <c r="D46" s="1952"/>
      <c r="E46" s="1952"/>
      <c r="F46" s="1952"/>
      <c r="G46" s="1945"/>
      <c r="H46" s="1945"/>
      <c r="I46" s="1945"/>
      <c r="J46" s="1945"/>
      <c r="K46" s="1945"/>
      <c r="L46" s="1945"/>
      <c r="M46" s="1945"/>
      <c r="N46" s="1945"/>
      <c r="O46" s="1945"/>
      <c r="P46" s="1948"/>
      <c r="Q46" s="1948"/>
      <c r="R46" s="1948"/>
      <c r="S46" s="1948"/>
      <c r="T46" s="1948"/>
      <c r="U46" s="1939"/>
      <c r="V46" s="1940"/>
      <c r="W46" s="1940"/>
      <c r="X46" s="1940"/>
      <c r="Y46" s="1940"/>
      <c r="Z46" s="1940"/>
      <c r="AA46" s="1940"/>
      <c r="AB46" s="1940"/>
      <c r="AC46" s="1940"/>
      <c r="AD46" s="1940"/>
      <c r="AE46" s="1941"/>
      <c r="AF46" s="1937"/>
      <c r="AG46" s="1938"/>
      <c r="AH46" s="1548" t="s">
        <v>5</v>
      </c>
      <c r="AI46" s="1565"/>
      <c r="AJ46" s="1548" t="s">
        <v>2174</v>
      </c>
      <c r="AK46" s="1548" t="s">
        <v>2206</v>
      </c>
      <c r="AL46" s="1937"/>
      <c r="AM46" s="1938"/>
      <c r="AN46" s="1548" t="s">
        <v>5</v>
      </c>
      <c r="AO46" s="1565"/>
      <c r="AP46" s="1547" t="s">
        <v>6</v>
      </c>
    </row>
    <row r="47" spans="2:42" ht="15" customHeight="1">
      <c r="B47" s="1952"/>
      <c r="C47" s="1952"/>
      <c r="D47" s="1952"/>
      <c r="E47" s="1952"/>
      <c r="F47" s="1952"/>
      <c r="G47" s="1945"/>
      <c r="H47" s="1945"/>
      <c r="I47" s="1945"/>
      <c r="J47" s="1945"/>
      <c r="K47" s="1945"/>
      <c r="L47" s="1945"/>
      <c r="M47" s="1945"/>
      <c r="N47" s="1945"/>
      <c r="O47" s="1945"/>
      <c r="P47" s="1948"/>
      <c r="Q47" s="1948"/>
      <c r="R47" s="1948"/>
      <c r="S47" s="1948"/>
      <c r="T47" s="1948"/>
      <c r="U47" s="1942" t="s">
        <v>2207</v>
      </c>
      <c r="V47" s="1943"/>
      <c r="W47" s="1943"/>
      <c r="X47" s="1943"/>
      <c r="Y47" s="1943"/>
      <c r="Z47" s="1943"/>
      <c r="AA47" s="1943"/>
      <c r="AB47" s="1943"/>
      <c r="AC47" s="1943"/>
      <c r="AD47" s="1943"/>
      <c r="AE47" s="1943"/>
      <c r="AF47" s="1943"/>
      <c r="AG47" s="1943"/>
      <c r="AH47" s="1943"/>
      <c r="AI47" s="1943"/>
      <c r="AJ47" s="1944"/>
      <c r="AK47" s="1937"/>
      <c r="AL47" s="1938"/>
      <c r="AM47" s="1547" t="s">
        <v>5</v>
      </c>
      <c r="AN47" s="1937"/>
      <c r="AO47" s="1938"/>
      <c r="AP47" s="1547" t="s">
        <v>6</v>
      </c>
    </row>
    <row r="48" spans="2:42">
      <c r="B48" s="1521" t="s">
        <v>2210</v>
      </c>
      <c r="C48" s="1522"/>
      <c r="D48" s="1522"/>
      <c r="E48" s="1522"/>
      <c r="F48" s="1522"/>
      <c r="G48" s="1523"/>
      <c r="H48" s="1523"/>
      <c r="I48" s="1523"/>
      <c r="J48" s="1523"/>
      <c r="K48" s="1523"/>
      <c r="L48" s="1523"/>
      <c r="M48" s="1523"/>
      <c r="N48" s="1523"/>
      <c r="O48" s="1523"/>
      <c r="P48" s="1522"/>
      <c r="Q48" s="1522"/>
      <c r="R48" s="1522"/>
      <c r="S48" s="1522"/>
      <c r="T48" s="1522"/>
      <c r="U48" s="1524"/>
      <c r="V48" s="1524"/>
      <c r="W48" s="1524"/>
      <c r="X48" s="1524"/>
      <c r="Y48" s="1524"/>
      <c r="Z48" s="1524"/>
      <c r="AA48" s="1524"/>
      <c r="AB48" s="1524"/>
      <c r="AC48" s="1524"/>
      <c r="AD48" s="1524"/>
      <c r="AE48" s="1524"/>
      <c r="AF48" s="1524"/>
      <c r="AG48" s="1524"/>
      <c r="AH48" s="1524"/>
      <c r="AI48" s="1524"/>
      <c r="AJ48" s="1524"/>
      <c r="AK48" s="1525"/>
      <c r="AL48" s="1525"/>
      <c r="AM48" s="1525"/>
      <c r="AN48" s="1526"/>
      <c r="AO48" s="1526"/>
      <c r="AP48" s="1526"/>
    </row>
    <row r="49" spans="1:43">
      <c r="B49" s="1521" t="s">
        <v>2211</v>
      </c>
      <c r="AN49" s="1936" t="s">
        <v>2212</v>
      </c>
      <c r="AO49" s="1936"/>
      <c r="AP49" s="1936"/>
    </row>
    <row r="50" spans="1:43">
      <c r="B50" s="1521"/>
      <c r="AN50" s="1524"/>
      <c r="AO50" s="1524"/>
      <c r="AP50" s="1524"/>
    </row>
    <row r="51" spans="1:43">
      <c r="B51" s="1521"/>
      <c r="AN51" s="1524"/>
      <c r="AO51" s="1524"/>
      <c r="AP51" s="1524"/>
    </row>
    <row r="52" spans="1:43">
      <c r="B52" s="1521"/>
      <c r="AN52" s="1524"/>
      <c r="AO52" s="1524"/>
      <c r="AP52" s="1524"/>
    </row>
    <row r="53" spans="1:43">
      <c r="B53" s="1521"/>
      <c r="AN53" s="1524"/>
      <c r="AO53" s="1524"/>
      <c r="AP53" s="1524"/>
    </row>
    <row r="54" spans="1:43">
      <c r="B54" s="1521"/>
      <c r="AN54" s="1524"/>
      <c r="AO54" s="1524"/>
      <c r="AP54" s="1524"/>
    </row>
    <row r="55" spans="1:43" s="1531" customFormat="1">
      <c r="A55" s="1527" t="s">
        <v>2213</v>
      </c>
      <c r="B55" s="1528"/>
      <c r="C55" s="1529"/>
      <c r="D55" s="1529"/>
      <c r="E55" s="1529"/>
      <c r="F55" s="1530"/>
      <c r="G55" s="1530"/>
      <c r="H55" s="1530"/>
      <c r="I55" s="1530"/>
      <c r="J55" s="1530"/>
      <c r="K55" s="1530"/>
      <c r="L55" s="1530"/>
      <c r="M55" s="1530"/>
      <c r="N55" s="1530"/>
      <c r="O55" s="1530"/>
      <c r="P55" s="1530"/>
      <c r="Q55" s="1530"/>
      <c r="R55" s="1530"/>
      <c r="S55" s="1530"/>
      <c r="T55" s="1530"/>
      <c r="U55" s="1530"/>
      <c r="V55" s="1530"/>
      <c r="W55" s="1530"/>
      <c r="X55" s="1530"/>
      <c r="Y55" s="1530"/>
      <c r="Z55" s="1530"/>
      <c r="AA55" s="1530"/>
      <c r="AB55" s="1530"/>
      <c r="AC55" s="1530"/>
      <c r="AD55" s="1530"/>
      <c r="AE55" s="1530"/>
      <c r="AF55" s="1530"/>
      <c r="AG55" s="1530"/>
      <c r="AH55" s="1530"/>
      <c r="AI55" s="1530"/>
      <c r="AJ55" s="1530"/>
      <c r="AK55" s="1530"/>
      <c r="AL55" s="1530"/>
      <c r="AM55" s="1530"/>
      <c r="AN55" s="1530"/>
      <c r="AO55" s="1530"/>
      <c r="AP55" s="1530"/>
      <c r="AQ55" s="1530"/>
    </row>
    <row r="56" spans="1:43" s="1531" customFormat="1" ht="29.25" customHeight="1">
      <c r="A56" s="1532"/>
      <c r="B56" s="1930" t="s">
        <v>2214</v>
      </c>
      <c r="C56" s="1930"/>
      <c r="D56" s="1930"/>
      <c r="E56" s="1930"/>
      <c r="F56" s="1930"/>
      <c r="G56" s="1930"/>
      <c r="H56" s="1930"/>
      <c r="I56" s="1930"/>
      <c r="J56" s="1930"/>
      <c r="K56" s="1930"/>
      <c r="L56" s="1930"/>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530"/>
    </row>
    <row r="57" spans="1:43" s="1531" customFormat="1">
      <c r="A57" s="1529"/>
      <c r="B57" s="1529"/>
      <c r="C57" s="1529"/>
      <c r="D57" s="1529"/>
      <c r="E57" s="1529"/>
      <c r="F57" s="1530"/>
      <c r="G57" s="1530"/>
      <c r="H57" s="1530"/>
      <c r="I57" s="1530"/>
      <c r="J57" s="1530"/>
      <c r="K57" s="1530"/>
      <c r="L57" s="1530"/>
      <c r="M57" s="1530"/>
      <c r="N57" s="1530"/>
      <c r="O57" s="1530"/>
      <c r="P57" s="1530"/>
      <c r="Q57" s="1530"/>
      <c r="R57" s="1530"/>
      <c r="S57" s="1530"/>
      <c r="T57" s="1530"/>
      <c r="U57" s="1530"/>
      <c r="V57" s="1530"/>
      <c r="W57" s="1530"/>
      <c r="X57" s="1530"/>
      <c r="Y57" s="1530"/>
      <c r="Z57" s="1530"/>
      <c r="AA57" s="1530"/>
      <c r="AB57" s="1530"/>
      <c r="AC57" s="1530"/>
      <c r="AD57" s="1530"/>
      <c r="AE57" s="1530"/>
      <c r="AF57" s="1530"/>
      <c r="AG57" s="1530"/>
      <c r="AH57" s="1530"/>
      <c r="AI57" s="1530"/>
      <c r="AJ57" s="1530"/>
      <c r="AK57" s="1530"/>
      <c r="AL57" s="1530"/>
      <c r="AM57" s="1530"/>
      <c r="AN57" s="1530"/>
      <c r="AO57" s="1530"/>
      <c r="AP57" s="1530"/>
      <c r="AQ57" s="1530"/>
    </row>
    <row r="58" spans="1:43" s="1531" customFormat="1" ht="19.5" customHeight="1">
      <c r="A58" s="1533"/>
      <c r="B58" s="1533"/>
      <c r="C58" s="1529"/>
      <c r="D58" s="1566" t="s">
        <v>2215</v>
      </c>
      <c r="E58" s="1566"/>
      <c r="F58" s="1567"/>
      <c r="G58" s="1567"/>
      <c r="H58" s="1567"/>
      <c r="I58" s="1567"/>
      <c r="J58" s="1567"/>
      <c r="K58" s="1567"/>
      <c r="L58" s="1567"/>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row>
    <row r="59" spans="1:43" s="1531" customFormat="1" ht="19.5" customHeight="1">
      <c r="A59" s="1529"/>
      <c r="B59" s="1529"/>
      <c r="C59" s="1529"/>
      <c r="D59" s="1529"/>
      <c r="E59" s="1529"/>
      <c r="F59" s="1530"/>
      <c r="G59" s="1530"/>
      <c r="H59" s="1530"/>
      <c r="I59" s="1530"/>
      <c r="J59" s="1530"/>
      <c r="K59" s="1530"/>
      <c r="L59" s="1530"/>
      <c r="M59" s="1530"/>
      <c r="N59" s="1530"/>
      <c r="O59" s="1530"/>
      <c r="P59" s="1530"/>
      <c r="Q59" s="1530"/>
      <c r="R59" s="1530"/>
      <c r="S59" s="1530"/>
      <c r="T59" s="1530"/>
      <c r="U59" s="1530"/>
      <c r="V59" s="1530"/>
      <c r="W59" s="1530"/>
      <c r="X59" s="1530"/>
      <c r="Y59" s="1530"/>
      <c r="Z59" s="1530"/>
      <c r="AA59" s="1530"/>
      <c r="AB59" s="1530"/>
      <c r="AC59" s="1530"/>
      <c r="AD59" s="1530"/>
      <c r="AE59" s="1530"/>
      <c r="AF59" s="1530"/>
      <c r="AG59" s="1530"/>
      <c r="AH59" s="1530"/>
      <c r="AI59" s="1530"/>
      <c r="AJ59" s="1530"/>
      <c r="AK59" s="1530"/>
      <c r="AL59" s="1530"/>
      <c r="AM59" s="1530"/>
      <c r="AN59" s="1530"/>
      <c r="AO59" s="1530"/>
      <c r="AP59" s="1530"/>
      <c r="AQ59" s="1530"/>
    </row>
    <row r="60" spans="1:43" s="1531" customFormat="1" ht="19.5" customHeight="1">
      <c r="A60" s="1528"/>
      <c r="B60" s="1528" t="s">
        <v>2216</v>
      </c>
      <c r="C60" s="1529"/>
      <c r="D60" s="1529"/>
      <c r="E60" s="1529"/>
      <c r="F60" s="1530"/>
      <c r="G60" s="1530"/>
      <c r="H60" s="1530"/>
      <c r="I60" s="1530"/>
      <c r="J60" s="1530"/>
      <c r="K60" s="1530"/>
      <c r="L60" s="1530"/>
      <c r="M60" s="1530"/>
      <c r="N60" s="1530"/>
      <c r="O60" s="1530"/>
      <c r="P60" s="1530"/>
      <c r="Q60" s="1530"/>
      <c r="R60" s="1530"/>
      <c r="S60" s="1530"/>
      <c r="T60" s="1530"/>
      <c r="U60" s="1530"/>
      <c r="V60" s="1530"/>
      <c r="W60" s="1530"/>
      <c r="X60" s="1530"/>
      <c r="Y60" s="1530"/>
      <c r="Z60" s="1530"/>
      <c r="AA60" s="1530"/>
      <c r="AB60" s="1530"/>
      <c r="AC60" s="1530"/>
      <c r="AD60" s="1530"/>
      <c r="AE60" s="1530"/>
      <c r="AF60" s="1530"/>
      <c r="AG60" s="1530"/>
      <c r="AH60" s="1530"/>
      <c r="AI60" s="1530"/>
      <c r="AJ60" s="1530"/>
      <c r="AK60" s="1530"/>
      <c r="AL60" s="1530"/>
      <c r="AM60" s="1530"/>
      <c r="AN60" s="1530"/>
      <c r="AO60" s="1530"/>
      <c r="AP60" s="1530"/>
      <c r="AQ60" s="1530"/>
    </row>
    <row r="61" spans="1:43" s="1531" customFormat="1" ht="19.5" customHeight="1">
      <c r="A61" s="1529"/>
      <c r="B61" s="1529"/>
      <c r="C61" s="1529"/>
      <c r="D61" s="1529"/>
      <c r="E61" s="1529"/>
      <c r="F61" s="1530"/>
      <c r="G61" s="1530"/>
      <c r="H61" s="1530"/>
      <c r="I61" s="1530"/>
      <c r="J61" s="1530"/>
      <c r="K61" s="1530"/>
      <c r="L61" s="1530"/>
      <c r="M61" s="1530"/>
      <c r="N61" s="1530"/>
      <c r="O61" s="1530"/>
      <c r="P61" s="1530"/>
      <c r="Q61" s="1530"/>
      <c r="R61" s="1530"/>
      <c r="S61" s="1530"/>
      <c r="T61" s="1530"/>
      <c r="U61" s="1530"/>
      <c r="V61" s="1530"/>
      <c r="W61" s="1530"/>
      <c r="X61" s="1530"/>
      <c r="Y61" s="1530"/>
      <c r="Z61" s="1530"/>
      <c r="AA61" s="1530"/>
      <c r="AB61" s="1530"/>
      <c r="AC61" s="1530"/>
      <c r="AD61" s="1530"/>
      <c r="AE61" s="1530"/>
      <c r="AF61" s="1530"/>
      <c r="AG61" s="1530"/>
      <c r="AH61" s="1530"/>
      <c r="AI61" s="1530"/>
      <c r="AJ61" s="1530"/>
      <c r="AK61" s="1530"/>
      <c r="AL61" s="1530"/>
      <c r="AM61" s="1530"/>
      <c r="AN61" s="1530"/>
      <c r="AO61" s="1530"/>
      <c r="AP61" s="1530"/>
      <c r="AQ61" s="1530"/>
    </row>
    <row r="62" spans="1:43" s="1531" customFormat="1" ht="19.5" customHeight="1">
      <c r="A62" s="1534"/>
      <c r="B62" s="1534"/>
      <c r="C62" s="1534"/>
      <c r="D62" s="1534"/>
      <c r="E62" s="1534"/>
      <c r="F62" s="1535"/>
      <c r="G62" s="1535"/>
      <c r="H62" s="1530"/>
      <c r="I62" s="1530"/>
      <c r="J62" s="1530"/>
      <c r="K62" s="1530"/>
      <c r="L62" s="1530"/>
      <c r="M62" s="1530"/>
      <c r="N62" s="1530"/>
      <c r="O62" s="1530"/>
      <c r="P62" s="1530"/>
      <c r="Q62" s="1530"/>
      <c r="R62" s="1530"/>
      <c r="S62" s="1530"/>
      <c r="T62" s="1530"/>
      <c r="U62" s="1530"/>
      <c r="V62" s="1530"/>
      <c r="W62" s="1530"/>
      <c r="X62" s="1530"/>
      <c r="Y62" s="1530"/>
      <c r="Z62" s="1530"/>
      <c r="AA62" s="1530"/>
      <c r="AB62" s="1530"/>
      <c r="AC62" s="1530"/>
      <c r="AD62" s="1567" t="s">
        <v>2217</v>
      </c>
      <c r="AE62" s="1567"/>
      <c r="AF62" s="1567"/>
      <c r="AG62" s="1567"/>
      <c r="AH62" s="1567"/>
      <c r="AI62" s="1567"/>
      <c r="AJ62" s="1567"/>
      <c r="AK62" s="1567"/>
      <c r="AL62" s="1567"/>
      <c r="AM62" s="1567"/>
      <c r="AN62" s="1567"/>
      <c r="AO62" s="1567"/>
      <c r="AP62" s="1567"/>
      <c r="AQ62" s="1530"/>
    </row>
    <row r="63" spans="1:43" s="1531" customFormat="1" ht="13.5" customHeight="1">
      <c r="A63" s="1528" t="s">
        <v>667</v>
      </c>
      <c r="B63" s="1528"/>
      <c r="C63" s="1528"/>
      <c r="D63" s="1528"/>
      <c r="E63" s="1528"/>
      <c r="F63" s="1528"/>
      <c r="G63" s="1528"/>
      <c r="H63" s="1528"/>
      <c r="I63" s="1528"/>
      <c r="J63" s="1528"/>
      <c r="K63" s="1528"/>
      <c r="L63" s="1528"/>
      <c r="M63" s="1528"/>
      <c r="N63" s="1528"/>
      <c r="O63" s="1528"/>
      <c r="P63" s="1528"/>
      <c r="Q63" s="1528"/>
      <c r="R63" s="1528"/>
      <c r="S63" s="1528"/>
      <c r="T63" s="1528"/>
      <c r="U63" s="1528"/>
      <c r="V63" s="1528"/>
      <c r="W63" s="1528"/>
      <c r="X63" s="1528"/>
      <c r="Y63" s="1528"/>
      <c r="Z63" s="1528"/>
      <c r="AA63" s="1530"/>
      <c r="AB63" s="1530"/>
      <c r="AC63" s="1530"/>
      <c r="AD63" s="1530"/>
      <c r="AE63" s="1530"/>
      <c r="AF63" s="1530"/>
      <c r="AG63" s="1530"/>
      <c r="AH63" s="1530"/>
      <c r="AI63" s="1530"/>
      <c r="AJ63" s="1530"/>
      <c r="AK63" s="1530"/>
      <c r="AL63" s="1530"/>
      <c r="AM63" s="1530"/>
      <c r="AN63" s="1530"/>
      <c r="AO63" s="1530"/>
      <c r="AP63" s="1530"/>
      <c r="AQ63" s="1530"/>
    </row>
    <row r="64" spans="1:43" s="1531" customFormat="1" ht="13.5" customHeight="1">
      <c r="A64" s="1536"/>
      <c r="B64" s="1536"/>
      <c r="C64" s="1536"/>
      <c r="D64" s="1536"/>
      <c r="E64" s="1536"/>
      <c r="F64" s="1530"/>
      <c r="G64" s="1530"/>
      <c r="H64" s="1530"/>
      <c r="I64" s="1530"/>
      <c r="J64" s="1530"/>
      <c r="K64" s="1530"/>
      <c r="L64" s="1530"/>
      <c r="M64" s="1530"/>
      <c r="N64" s="1530"/>
      <c r="O64" s="1530"/>
      <c r="P64" s="1530"/>
      <c r="Q64" s="1530"/>
      <c r="R64" s="1530"/>
      <c r="S64" s="1530"/>
      <c r="T64" s="1530"/>
      <c r="U64" s="1530"/>
      <c r="V64" s="1530"/>
      <c r="W64" s="1530"/>
      <c r="X64" s="1530"/>
      <c r="Y64" s="1530"/>
      <c r="Z64" s="1530"/>
      <c r="AA64" s="1530"/>
      <c r="AB64" s="1530"/>
      <c r="AC64" s="1530"/>
      <c r="AD64" s="1530"/>
      <c r="AE64" s="1530"/>
      <c r="AF64" s="1530"/>
      <c r="AG64" s="1530"/>
      <c r="AH64" s="1530"/>
      <c r="AI64" s="1530"/>
      <c r="AJ64" s="1530"/>
      <c r="AK64" s="1530"/>
      <c r="AL64" s="1530"/>
      <c r="AM64" s="1530"/>
      <c r="AN64" s="1530"/>
      <c r="AO64" s="1530"/>
      <c r="AP64" s="1530"/>
      <c r="AQ64" s="1530"/>
    </row>
    <row r="65" spans="1:51" s="1531" customFormat="1" ht="20.25" customHeight="1">
      <c r="B65" s="1923" t="s">
        <v>2218</v>
      </c>
      <c r="C65" s="1924"/>
      <c r="D65" s="1924"/>
      <c r="E65" s="1924"/>
      <c r="F65" s="1924"/>
      <c r="G65" s="1924"/>
      <c r="H65" s="1924"/>
      <c r="I65" s="1925"/>
      <c r="J65" s="1926" t="s">
        <v>2273</v>
      </c>
      <c r="K65" s="1926"/>
      <c r="L65" s="1926"/>
      <c r="M65" s="1926"/>
      <c r="N65" s="1926"/>
      <c r="O65" s="1926"/>
      <c r="P65" s="1926"/>
      <c r="Q65" s="1926"/>
      <c r="R65" s="1926"/>
      <c r="S65" s="1926"/>
      <c r="T65" s="1926"/>
      <c r="U65" s="1926"/>
      <c r="V65" s="1926"/>
      <c r="W65" s="1926"/>
      <c r="X65" s="1926"/>
      <c r="Y65" s="1926"/>
      <c r="Z65" s="1926"/>
      <c r="AA65" s="1926"/>
      <c r="AB65" s="1926"/>
      <c r="AC65" s="1926"/>
      <c r="AD65" s="1926"/>
      <c r="AE65" s="1926"/>
      <c r="AF65" s="1926"/>
      <c r="AG65" s="1926"/>
      <c r="AH65" s="1926"/>
      <c r="AI65" s="1926"/>
      <c r="AJ65" s="1926"/>
      <c r="AK65" s="1926"/>
      <c r="AL65" s="1926"/>
      <c r="AM65" s="1926"/>
      <c r="AN65" s="1926"/>
      <c r="AO65" s="1926"/>
      <c r="AP65" s="1926"/>
      <c r="AQ65" s="1530"/>
      <c r="AR65" s="1530"/>
    </row>
    <row r="66" spans="1:51" s="1531" customFormat="1" ht="20.25" customHeight="1">
      <c r="B66" s="1923" t="s">
        <v>286</v>
      </c>
      <c r="C66" s="1924"/>
      <c r="D66" s="1924"/>
      <c r="E66" s="1924"/>
      <c r="F66" s="1924"/>
      <c r="G66" s="1924"/>
      <c r="H66" s="1924"/>
      <c r="I66" s="1925"/>
      <c r="J66" s="1926"/>
      <c r="K66" s="1926"/>
      <c r="L66" s="1926"/>
      <c r="M66" s="1926"/>
      <c r="N66" s="1926"/>
      <c r="O66" s="1926"/>
      <c r="P66" s="1926"/>
      <c r="Q66" s="1926"/>
      <c r="R66" s="1926"/>
      <c r="S66" s="1926"/>
      <c r="T66" s="1926"/>
      <c r="U66" s="1926"/>
      <c r="V66" s="1926"/>
      <c r="W66" s="1926"/>
      <c r="X66" s="1926"/>
      <c r="Y66" s="1926"/>
      <c r="Z66" s="1926"/>
      <c r="AA66" s="1926"/>
      <c r="AB66" s="1926"/>
      <c r="AC66" s="1926"/>
      <c r="AD66" s="1926"/>
      <c r="AE66" s="1926"/>
      <c r="AF66" s="1926"/>
      <c r="AG66" s="1926"/>
      <c r="AH66" s="1926"/>
      <c r="AI66" s="1926"/>
      <c r="AJ66" s="1926"/>
      <c r="AK66" s="1926"/>
      <c r="AL66" s="1926"/>
      <c r="AM66" s="1926"/>
      <c r="AN66" s="1926"/>
      <c r="AO66" s="1926"/>
      <c r="AP66" s="1926"/>
      <c r="AQ66" s="1530"/>
      <c r="AR66" s="1530"/>
    </row>
    <row r="67" spans="1:51" s="1531" customFormat="1" ht="20.25" customHeight="1">
      <c r="B67" s="1923" t="s">
        <v>650</v>
      </c>
      <c r="C67" s="1924"/>
      <c r="D67" s="1924"/>
      <c r="E67" s="1924"/>
      <c r="F67" s="1924"/>
      <c r="G67" s="1924"/>
      <c r="H67" s="1924"/>
      <c r="I67" s="1925"/>
      <c r="J67" s="1926"/>
      <c r="K67" s="1926"/>
      <c r="L67" s="1926"/>
      <c r="M67" s="1926"/>
      <c r="N67" s="1926"/>
      <c r="O67" s="1926"/>
      <c r="P67" s="1926"/>
      <c r="Q67" s="1926"/>
      <c r="R67" s="1926"/>
      <c r="S67" s="1926"/>
      <c r="T67" s="1926"/>
      <c r="U67" s="1926"/>
      <c r="V67" s="1926"/>
      <c r="W67" s="1926"/>
      <c r="X67" s="1926"/>
      <c r="Y67" s="1926"/>
      <c r="Z67" s="1926"/>
      <c r="AA67" s="1926"/>
      <c r="AB67" s="1926"/>
      <c r="AC67" s="1926"/>
      <c r="AD67" s="1926"/>
      <c r="AE67" s="1926"/>
      <c r="AF67" s="1926"/>
      <c r="AG67" s="1926"/>
      <c r="AH67" s="1926"/>
      <c r="AI67" s="1926"/>
      <c r="AJ67" s="1926"/>
      <c r="AK67" s="1926"/>
      <c r="AL67" s="1926"/>
      <c r="AM67" s="1926"/>
      <c r="AN67" s="1926"/>
      <c r="AO67" s="1926"/>
      <c r="AP67" s="1926"/>
      <c r="AQ67" s="1530"/>
      <c r="AR67" s="1530"/>
    </row>
    <row r="68" spans="1:51" s="1531" customFormat="1" ht="20.25" customHeight="1">
      <c r="B68" s="1923" t="s">
        <v>651</v>
      </c>
      <c r="C68" s="1924"/>
      <c r="D68" s="1924"/>
      <c r="E68" s="1924"/>
      <c r="F68" s="1924"/>
      <c r="G68" s="1924"/>
      <c r="H68" s="1924"/>
      <c r="I68" s="1925"/>
      <c r="J68" s="1926"/>
      <c r="K68" s="1926"/>
      <c r="L68" s="1926"/>
      <c r="M68" s="1926"/>
      <c r="N68" s="1926"/>
      <c r="O68" s="1926"/>
      <c r="P68" s="1926"/>
      <c r="Q68" s="1926"/>
      <c r="R68" s="1926"/>
      <c r="S68" s="1926"/>
      <c r="T68" s="1926"/>
      <c r="U68" s="1926"/>
      <c r="V68" s="1926"/>
      <c r="W68" s="1926"/>
      <c r="X68" s="1926"/>
      <c r="Y68" s="1926"/>
      <c r="Z68" s="1926"/>
      <c r="AA68" s="1926"/>
      <c r="AB68" s="1926"/>
      <c r="AC68" s="1926"/>
      <c r="AD68" s="1926"/>
      <c r="AE68" s="1926"/>
      <c r="AF68" s="1926"/>
      <c r="AG68" s="1926"/>
      <c r="AH68" s="1926"/>
      <c r="AI68" s="1926"/>
      <c r="AJ68" s="1926"/>
      <c r="AK68" s="1926"/>
      <c r="AL68" s="1926"/>
      <c r="AM68" s="1926"/>
      <c r="AN68" s="1926"/>
      <c r="AO68" s="1926"/>
      <c r="AP68" s="1926"/>
      <c r="AQ68" s="1530"/>
      <c r="AR68" s="1530"/>
    </row>
    <row r="69" spans="1:51" s="1531" customFormat="1" ht="40.5" customHeight="1">
      <c r="B69" s="1923" t="s">
        <v>2219</v>
      </c>
      <c r="C69" s="1924"/>
      <c r="D69" s="1924"/>
      <c r="E69" s="1924"/>
      <c r="F69" s="1924"/>
      <c r="G69" s="1924"/>
      <c r="H69" s="1924"/>
      <c r="I69" s="1925"/>
      <c r="J69" s="1926"/>
      <c r="K69" s="1926"/>
      <c r="L69" s="1926"/>
      <c r="M69" s="1926"/>
      <c r="N69" s="1926"/>
      <c r="O69" s="1926"/>
      <c r="P69" s="1926"/>
      <c r="Q69" s="1926"/>
      <c r="R69" s="1926"/>
      <c r="S69" s="1926"/>
      <c r="T69" s="1926"/>
      <c r="U69" s="1926"/>
      <c r="V69" s="1926"/>
      <c r="W69" s="1926"/>
      <c r="X69" s="1926"/>
      <c r="Y69" s="1926"/>
      <c r="Z69" s="1926"/>
      <c r="AA69" s="1926"/>
      <c r="AB69" s="1926"/>
      <c r="AC69" s="1926"/>
      <c r="AD69" s="1926"/>
      <c r="AE69" s="1926"/>
      <c r="AF69" s="1926"/>
      <c r="AG69" s="1926"/>
      <c r="AH69" s="1926"/>
      <c r="AI69" s="1926"/>
      <c r="AJ69" s="1926"/>
      <c r="AK69" s="1926"/>
      <c r="AL69" s="1926"/>
      <c r="AM69" s="1926"/>
      <c r="AN69" s="1926"/>
      <c r="AO69" s="1926"/>
      <c r="AP69" s="1926"/>
      <c r="AQ69" s="1530"/>
      <c r="AR69" s="1530"/>
    </row>
    <row r="70" spans="1:51" s="1531" customFormat="1" ht="40.5" customHeight="1">
      <c r="B70" s="1923" t="s">
        <v>2220</v>
      </c>
      <c r="C70" s="1924"/>
      <c r="D70" s="1924"/>
      <c r="E70" s="1924"/>
      <c r="F70" s="1924"/>
      <c r="G70" s="1924"/>
      <c r="H70" s="1924"/>
      <c r="I70" s="1925"/>
      <c r="J70" s="1926"/>
      <c r="K70" s="1926"/>
      <c r="L70" s="1926"/>
      <c r="M70" s="1926"/>
      <c r="N70" s="1926"/>
      <c r="O70" s="1926"/>
      <c r="P70" s="1926"/>
      <c r="Q70" s="1926"/>
      <c r="R70" s="1926"/>
      <c r="S70" s="1926"/>
      <c r="T70" s="1926"/>
      <c r="U70" s="1926"/>
      <c r="V70" s="1926"/>
      <c r="W70" s="1926"/>
      <c r="X70" s="1926"/>
      <c r="Y70" s="1926"/>
      <c r="Z70" s="1926"/>
      <c r="AA70" s="1926"/>
      <c r="AB70" s="1926"/>
      <c r="AC70" s="1926"/>
      <c r="AD70" s="1926"/>
      <c r="AE70" s="1926"/>
      <c r="AF70" s="1926"/>
      <c r="AG70" s="1926"/>
      <c r="AH70" s="1926"/>
      <c r="AI70" s="1926"/>
      <c r="AJ70" s="1926"/>
      <c r="AK70" s="1926"/>
      <c r="AL70" s="1926"/>
      <c r="AM70" s="1926"/>
      <c r="AN70" s="1926"/>
      <c r="AO70" s="1926"/>
      <c r="AP70" s="1926"/>
      <c r="AQ70" s="1530"/>
      <c r="AR70" s="1530"/>
    </row>
    <row r="71" spans="1:51" s="1531" customFormat="1" ht="40.5" customHeight="1">
      <c r="B71" s="1923" t="s">
        <v>2221</v>
      </c>
      <c r="C71" s="1924"/>
      <c r="D71" s="1924"/>
      <c r="E71" s="1924"/>
      <c r="F71" s="1924"/>
      <c r="G71" s="1924"/>
      <c r="H71" s="1924"/>
      <c r="I71" s="1925"/>
      <c r="J71" s="1926"/>
      <c r="K71" s="1926"/>
      <c r="L71" s="1926"/>
      <c r="M71" s="1926"/>
      <c r="N71" s="1926"/>
      <c r="O71" s="1926"/>
      <c r="P71" s="1926"/>
      <c r="Q71" s="1926"/>
      <c r="R71" s="1926"/>
      <c r="S71" s="1926"/>
      <c r="T71" s="1926"/>
      <c r="U71" s="1926"/>
      <c r="V71" s="1926"/>
      <c r="W71" s="1926"/>
      <c r="X71" s="1926"/>
      <c r="Y71" s="1926"/>
      <c r="Z71" s="1926"/>
      <c r="AA71" s="1926"/>
      <c r="AB71" s="1926"/>
      <c r="AC71" s="1926"/>
      <c r="AD71" s="1926"/>
      <c r="AE71" s="1926"/>
      <c r="AF71" s="1926"/>
      <c r="AG71" s="1926"/>
      <c r="AH71" s="1926"/>
      <c r="AI71" s="1926"/>
      <c r="AJ71" s="1926"/>
      <c r="AK71" s="1926"/>
      <c r="AL71" s="1926"/>
      <c r="AM71" s="1926"/>
      <c r="AN71" s="1926"/>
      <c r="AO71" s="1926"/>
      <c r="AP71" s="1926"/>
      <c r="AQ71" s="1530"/>
      <c r="AR71" s="1530"/>
    </row>
    <row r="72" spans="1:51" s="1531" customFormat="1" ht="13.5" customHeight="1">
      <c r="A72" s="1537"/>
      <c r="B72" s="1530"/>
      <c r="C72" s="1530"/>
      <c r="D72" s="1530"/>
      <c r="E72" s="1530"/>
      <c r="F72" s="1530"/>
      <c r="G72" s="1530"/>
      <c r="H72" s="1530"/>
      <c r="I72" s="1530"/>
      <c r="J72" s="1530"/>
      <c r="K72" s="1530"/>
      <c r="L72" s="1530"/>
      <c r="M72" s="1530"/>
      <c r="N72" s="1530"/>
      <c r="O72" s="1530"/>
      <c r="P72" s="1530"/>
      <c r="Q72" s="1530"/>
      <c r="R72" s="1530"/>
      <c r="S72" s="1530"/>
      <c r="T72" s="1530"/>
      <c r="U72" s="1530"/>
      <c r="V72" s="1530"/>
      <c r="W72" s="1530"/>
      <c r="X72" s="1530"/>
      <c r="Y72" s="1530"/>
      <c r="Z72" s="1530"/>
      <c r="AA72" s="1530"/>
      <c r="AB72" s="1530"/>
      <c r="AC72" s="1530"/>
      <c r="AD72" s="1530"/>
      <c r="AE72" s="1530"/>
      <c r="AF72" s="1530"/>
      <c r="AG72" s="1530"/>
      <c r="AH72" s="1530"/>
      <c r="AI72" s="1530"/>
      <c r="AJ72" s="1530"/>
      <c r="AK72" s="1530"/>
      <c r="AL72" s="1530"/>
      <c r="AM72" s="1530"/>
      <c r="AN72" s="1530"/>
      <c r="AO72" s="1530"/>
      <c r="AP72" s="1530"/>
      <c r="AQ72" s="1530"/>
    </row>
    <row r="73" spans="1:51" s="1531" customFormat="1" ht="72.75" customHeight="1">
      <c r="A73" s="1538"/>
      <c r="B73" s="1927" t="s">
        <v>2222</v>
      </c>
      <c r="C73" s="1927"/>
      <c r="D73" s="1927"/>
      <c r="E73" s="1927"/>
      <c r="F73" s="1927"/>
      <c r="G73" s="1927"/>
      <c r="H73" s="1927"/>
      <c r="I73" s="1927"/>
      <c r="J73" s="1927"/>
      <c r="K73" s="1927"/>
      <c r="L73" s="1927"/>
      <c r="M73" s="1927"/>
      <c r="N73" s="1927"/>
      <c r="O73" s="1927"/>
      <c r="P73" s="1927"/>
      <c r="Q73" s="1927"/>
      <c r="R73" s="1927"/>
      <c r="S73" s="1927"/>
      <c r="T73" s="1927"/>
      <c r="U73" s="1927"/>
      <c r="V73" s="1927"/>
      <c r="W73" s="1927"/>
      <c r="X73" s="1927"/>
      <c r="Y73" s="1927"/>
      <c r="Z73" s="1927"/>
      <c r="AA73" s="1927"/>
      <c r="AB73" s="1927"/>
      <c r="AC73" s="1927"/>
      <c r="AD73" s="1927"/>
      <c r="AE73" s="1927"/>
      <c r="AF73" s="1927"/>
      <c r="AG73" s="1927"/>
      <c r="AH73" s="1927"/>
      <c r="AI73" s="1927"/>
      <c r="AJ73" s="1927"/>
      <c r="AK73" s="1927"/>
      <c r="AL73" s="1927"/>
      <c r="AM73" s="1927"/>
      <c r="AN73" s="1927"/>
      <c r="AO73" s="1927"/>
      <c r="AP73" s="1927"/>
      <c r="AQ73" s="1530"/>
    </row>
    <row r="74" spans="1:51" s="1531" customFormat="1" ht="13.5" customHeight="1">
      <c r="A74" s="1539"/>
      <c r="B74" s="1530"/>
      <c r="C74" s="1530"/>
      <c r="D74" s="1530"/>
      <c r="E74" s="1530"/>
      <c r="F74" s="1530"/>
      <c r="G74" s="1530"/>
      <c r="H74" s="1530"/>
      <c r="I74" s="1530"/>
      <c r="J74" s="1530"/>
      <c r="K74" s="1530"/>
      <c r="L74" s="1530"/>
      <c r="M74" s="1530"/>
      <c r="N74" s="1530"/>
      <c r="O74" s="1530"/>
      <c r="P74" s="1530"/>
      <c r="Q74" s="1530"/>
      <c r="R74" s="1530"/>
      <c r="S74" s="1530"/>
      <c r="T74" s="1530"/>
      <c r="U74" s="1530"/>
      <c r="V74" s="1530"/>
      <c r="W74" s="1530"/>
      <c r="X74" s="1530"/>
      <c r="Y74" s="1530"/>
      <c r="Z74" s="1530"/>
      <c r="AA74" s="1530"/>
      <c r="AB74" s="1530"/>
      <c r="AC74" s="1530"/>
      <c r="AD74" s="1530"/>
      <c r="AE74" s="1530"/>
      <c r="AF74" s="1530"/>
      <c r="AG74" s="1530"/>
      <c r="AH74" s="1530"/>
      <c r="AI74" s="1530"/>
      <c r="AJ74" s="1530"/>
      <c r="AK74" s="1530"/>
      <c r="AL74" s="1530"/>
      <c r="AM74" s="1530"/>
      <c r="AN74" s="1530"/>
      <c r="AO74" s="1530"/>
      <c r="AP74" s="1530"/>
      <c r="AQ74" s="1530"/>
    </row>
    <row r="75" spans="1:51" s="1531" customFormat="1">
      <c r="A75" s="1540"/>
      <c r="B75" s="1928" t="s">
        <v>2223</v>
      </c>
      <c r="C75" s="1928"/>
      <c r="D75" s="1928"/>
      <c r="E75" s="1928"/>
      <c r="F75" s="1928"/>
      <c r="G75" s="1928"/>
      <c r="H75" s="1928"/>
      <c r="I75" s="1928"/>
      <c r="J75" s="1928"/>
      <c r="K75" s="1928"/>
      <c r="L75" s="1928"/>
      <c r="M75" s="1928"/>
      <c r="N75" s="1928"/>
      <c r="O75" s="1928"/>
      <c r="P75" s="1928"/>
      <c r="Q75" s="1928"/>
      <c r="R75" s="1928"/>
      <c r="S75" s="1928"/>
      <c r="T75" s="1928"/>
      <c r="U75" s="1928"/>
      <c r="V75" s="1928"/>
      <c r="W75" s="1928"/>
      <c r="X75" s="1928"/>
      <c r="Y75" s="1928"/>
      <c r="Z75" s="1928"/>
      <c r="AA75" s="1928"/>
      <c r="AB75" s="1928"/>
      <c r="AC75" s="1928"/>
      <c r="AD75" s="1928"/>
      <c r="AE75" s="1928"/>
      <c r="AF75" s="1928"/>
      <c r="AG75" s="1928"/>
      <c r="AH75" s="1928"/>
      <c r="AI75" s="1928"/>
      <c r="AJ75" s="1928"/>
      <c r="AK75" s="1928"/>
      <c r="AL75" s="1928"/>
      <c r="AM75" s="1928"/>
      <c r="AN75" s="1928"/>
      <c r="AO75" s="1928"/>
      <c r="AP75" s="1928"/>
      <c r="AQ75" s="1530"/>
    </row>
    <row r="76" spans="1:51" s="1531" customFormat="1" ht="13.5" customHeight="1">
      <c r="A76" s="1539"/>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1530"/>
      <c r="AD76" s="1530"/>
      <c r="AE76" s="1530"/>
      <c r="AF76" s="1530"/>
      <c r="AG76" s="1530"/>
      <c r="AH76" s="1530"/>
      <c r="AI76" s="1530"/>
      <c r="AJ76" s="1530"/>
      <c r="AK76" s="1530"/>
      <c r="AL76" s="1530"/>
      <c r="AM76" s="1530"/>
      <c r="AN76" s="1530"/>
      <c r="AO76" s="1530"/>
      <c r="AP76" s="1530"/>
      <c r="AQ76" s="1530"/>
    </row>
    <row r="77" spans="1:51" s="1531" customFormat="1">
      <c r="B77" s="1528" t="s">
        <v>2224</v>
      </c>
      <c r="C77" s="1528"/>
      <c r="D77" s="1530"/>
      <c r="E77" s="1530"/>
      <c r="F77" s="1530"/>
      <c r="G77" s="1530"/>
      <c r="H77" s="1530"/>
      <c r="I77" s="1530"/>
      <c r="J77" s="1530"/>
      <c r="K77" s="1530"/>
      <c r="L77" s="1530"/>
      <c r="M77" s="1530"/>
      <c r="N77" s="1530"/>
      <c r="O77" s="1530"/>
      <c r="P77" s="1530"/>
      <c r="Q77" s="1530"/>
      <c r="R77" s="1530"/>
      <c r="S77" s="1530"/>
      <c r="T77" s="1530"/>
      <c r="U77" s="1530"/>
      <c r="V77" s="1530"/>
      <c r="W77" s="1530"/>
      <c r="X77" s="1530"/>
      <c r="Y77" s="1530"/>
      <c r="Z77" s="1530"/>
      <c r="AA77" s="1530"/>
      <c r="AB77" s="1530"/>
      <c r="AC77" s="1530"/>
      <c r="AD77" s="1530"/>
      <c r="AE77" s="1530"/>
      <c r="AF77" s="1530"/>
      <c r="AG77" s="1530"/>
      <c r="AH77" s="1530"/>
      <c r="AI77" s="1530"/>
      <c r="AJ77" s="1530"/>
      <c r="AK77" s="1530"/>
      <c r="AL77" s="1530"/>
      <c r="AM77" s="1530"/>
      <c r="AN77" s="1530"/>
      <c r="AO77" s="1530"/>
      <c r="AP77" s="1530"/>
      <c r="AQ77" s="1530"/>
      <c r="AR77" s="1530"/>
    </row>
    <row r="78" spans="1:51" s="1531" customFormat="1" ht="20.25" customHeight="1">
      <c r="B78" s="1933" t="s">
        <v>655</v>
      </c>
      <c r="C78" s="1934"/>
      <c r="D78" s="1934"/>
      <c r="E78" s="1934"/>
      <c r="F78" s="1934"/>
      <c r="G78" s="1934"/>
      <c r="H78" s="1934"/>
      <c r="I78" s="1935"/>
      <c r="J78" s="1931"/>
      <c r="K78" s="1931"/>
      <c r="L78" s="1931"/>
      <c r="M78" s="1931"/>
      <c r="N78" s="1931"/>
      <c r="O78" s="1931"/>
      <c r="P78" s="1931"/>
      <c r="Q78" s="1931"/>
      <c r="R78" s="1931"/>
      <c r="S78" s="1931"/>
      <c r="T78" s="1931"/>
      <c r="U78" s="1931"/>
      <c r="V78" s="1931"/>
      <c r="W78" s="1931"/>
      <c r="X78" s="1931"/>
      <c r="Y78" s="1931"/>
      <c r="Z78" s="1931"/>
      <c r="AA78" s="1931"/>
      <c r="AB78" s="1931"/>
      <c r="AC78" s="1931"/>
      <c r="AD78" s="1931"/>
      <c r="AE78" s="1931"/>
      <c r="AF78" s="1931"/>
      <c r="AG78" s="1931"/>
      <c r="AH78" s="1931"/>
      <c r="AI78" s="1931"/>
      <c r="AJ78" s="1931"/>
      <c r="AK78" s="1931"/>
      <c r="AL78" s="1931"/>
      <c r="AM78" s="1931"/>
      <c r="AN78" s="1931"/>
      <c r="AO78" s="1931"/>
      <c r="AP78" s="1931"/>
      <c r="AQ78" s="1530"/>
      <c r="AR78" s="1530"/>
      <c r="AS78" s="1530"/>
      <c r="AT78" s="1530"/>
      <c r="AU78" s="1530"/>
      <c r="AV78" s="1530"/>
      <c r="AW78" s="1530"/>
      <c r="AX78" s="1530"/>
      <c r="AY78" s="1530"/>
    </row>
    <row r="79" spans="1:51" s="1531" customFormat="1" ht="20.25" customHeight="1">
      <c r="B79" s="1933" t="s">
        <v>649</v>
      </c>
      <c r="C79" s="1934"/>
      <c r="D79" s="1934"/>
      <c r="E79" s="1934"/>
      <c r="F79" s="1934"/>
      <c r="G79" s="1934"/>
      <c r="H79" s="1934"/>
      <c r="I79" s="1935"/>
      <c r="J79" s="1931"/>
      <c r="K79" s="1931"/>
      <c r="L79" s="1931"/>
      <c r="M79" s="1931"/>
      <c r="N79" s="1931"/>
      <c r="O79" s="1931"/>
      <c r="P79" s="1931"/>
      <c r="Q79" s="1931"/>
      <c r="R79" s="1931"/>
      <c r="S79" s="1931"/>
      <c r="T79" s="1931"/>
      <c r="U79" s="1931"/>
      <c r="V79" s="1931"/>
      <c r="W79" s="1931"/>
      <c r="X79" s="1931"/>
      <c r="Y79" s="1931"/>
      <c r="Z79" s="1931"/>
      <c r="AA79" s="1931"/>
      <c r="AB79" s="1931"/>
      <c r="AC79" s="1931"/>
      <c r="AD79" s="1931"/>
      <c r="AE79" s="1931"/>
      <c r="AF79" s="1931"/>
      <c r="AG79" s="1931"/>
      <c r="AH79" s="1931"/>
      <c r="AI79" s="1931"/>
      <c r="AJ79" s="1931"/>
      <c r="AK79" s="1931"/>
      <c r="AL79" s="1931"/>
      <c r="AM79" s="1931"/>
      <c r="AN79" s="1931"/>
      <c r="AO79" s="1931"/>
      <c r="AP79" s="1931"/>
      <c r="AQ79" s="1530"/>
      <c r="AR79" s="1530"/>
      <c r="AS79" s="1530"/>
      <c r="AT79" s="1530"/>
      <c r="AU79" s="1530"/>
      <c r="AV79" s="1530"/>
      <c r="AW79" s="1530"/>
      <c r="AX79" s="1530"/>
      <c r="AY79" s="1530"/>
    </row>
    <row r="80" spans="1:51" s="1531" customFormat="1" ht="20.25" customHeight="1">
      <c r="B80" s="1933" t="s">
        <v>286</v>
      </c>
      <c r="C80" s="1934"/>
      <c r="D80" s="1934"/>
      <c r="E80" s="1934"/>
      <c r="F80" s="1934"/>
      <c r="G80" s="1934"/>
      <c r="H80" s="1934"/>
      <c r="I80" s="1935"/>
      <c r="J80" s="1931"/>
      <c r="K80" s="1931"/>
      <c r="L80" s="1931"/>
      <c r="M80" s="1931"/>
      <c r="N80" s="1931"/>
      <c r="O80" s="1931"/>
      <c r="P80" s="1931"/>
      <c r="Q80" s="1931"/>
      <c r="R80" s="1931"/>
      <c r="S80" s="1931"/>
      <c r="T80" s="1931"/>
      <c r="U80" s="1931"/>
      <c r="V80" s="1931"/>
      <c r="W80" s="1931"/>
      <c r="X80" s="1931"/>
      <c r="Y80" s="1931"/>
      <c r="Z80" s="1931"/>
      <c r="AA80" s="1931"/>
      <c r="AB80" s="1931"/>
      <c r="AC80" s="1931"/>
      <c r="AD80" s="1931"/>
      <c r="AE80" s="1931"/>
      <c r="AF80" s="1931"/>
      <c r="AG80" s="1931"/>
      <c r="AH80" s="1931"/>
      <c r="AI80" s="1931"/>
      <c r="AJ80" s="1931"/>
      <c r="AK80" s="1931"/>
      <c r="AL80" s="1931"/>
      <c r="AM80" s="1931"/>
      <c r="AN80" s="1931"/>
      <c r="AO80" s="1931"/>
      <c r="AP80" s="1931"/>
      <c r="AQ80" s="1530"/>
      <c r="AR80" s="1530"/>
      <c r="AS80" s="1530"/>
      <c r="AT80" s="1530"/>
      <c r="AU80" s="1530"/>
      <c r="AV80" s="1530"/>
      <c r="AW80" s="1530"/>
      <c r="AX80" s="1530"/>
      <c r="AY80" s="1530"/>
    </row>
    <row r="81" spans="1:51" s="1531" customFormat="1" ht="20.25" customHeight="1">
      <c r="B81" s="1933" t="s">
        <v>650</v>
      </c>
      <c r="C81" s="1934"/>
      <c r="D81" s="1934"/>
      <c r="E81" s="1934"/>
      <c r="F81" s="1934"/>
      <c r="G81" s="1934"/>
      <c r="H81" s="1934"/>
      <c r="I81" s="1935"/>
      <c r="J81" s="1931"/>
      <c r="K81" s="1931"/>
      <c r="L81" s="1931"/>
      <c r="M81" s="1931"/>
      <c r="N81" s="1931"/>
      <c r="O81" s="1931"/>
      <c r="P81" s="1931"/>
      <c r="Q81" s="1931"/>
      <c r="R81" s="1931"/>
      <c r="S81" s="1931"/>
      <c r="T81" s="1931"/>
      <c r="U81" s="1931"/>
      <c r="V81" s="1931"/>
      <c r="W81" s="1931"/>
      <c r="X81" s="1931"/>
      <c r="Y81" s="1931"/>
      <c r="Z81" s="1931"/>
      <c r="AA81" s="1931"/>
      <c r="AB81" s="1931"/>
      <c r="AC81" s="1931"/>
      <c r="AD81" s="1931"/>
      <c r="AE81" s="1931"/>
      <c r="AF81" s="1931"/>
      <c r="AG81" s="1931"/>
      <c r="AH81" s="1931"/>
      <c r="AI81" s="1931"/>
      <c r="AJ81" s="1931"/>
      <c r="AK81" s="1931"/>
      <c r="AL81" s="1931"/>
      <c r="AM81" s="1931"/>
      <c r="AN81" s="1931"/>
      <c r="AO81" s="1931"/>
      <c r="AP81" s="1931"/>
      <c r="AQ81" s="1530"/>
      <c r="AR81" s="1530"/>
      <c r="AS81" s="1530"/>
      <c r="AT81" s="1530"/>
      <c r="AU81" s="1530"/>
      <c r="AV81" s="1530"/>
      <c r="AW81" s="1530"/>
      <c r="AX81" s="1530"/>
      <c r="AY81" s="1530"/>
    </row>
    <row r="82" spans="1:51" s="1531" customFormat="1" ht="20.25" customHeight="1">
      <c r="B82" s="1933" t="s">
        <v>656</v>
      </c>
      <c r="C82" s="1934"/>
      <c r="D82" s="1934"/>
      <c r="E82" s="1934"/>
      <c r="F82" s="1934"/>
      <c r="G82" s="1934"/>
      <c r="H82" s="1934"/>
      <c r="I82" s="1935"/>
      <c r="J82" s="1931" t="s">
        <v>2225</v>
      </c>
      <c r="K82" s="1931"/>
      <c r="L82" s="1931"/>
      <c r="M82" s="1931"/>
      <c r="N82" s="1931"/>
      <c r="O82" s="1931"/>
      <c r="P82" s="1931"/>
      <c r="Q82" s="1931"/>
      <c r="R82" s="1931"/>
      <c r="S82" s="1931"/>
      <c r="T82" s="1931"/>
      <c r="U82" s="1931"/>
      <c r="V82" s="1931"/>
      <c r="W82" s="1931"/>
      <c r="X82" s="1931"/>
      <c r="Y82" s="1931"/>
      <c r="Z82" s="1931"/>
      <c r="AA82" s="1931"/>
      <c r="AB82" s="1931"/>
      <c r="AC82" s="1931"/>
      <c r="AD82" s="1931"/>
      <c r="AE82" s="1931"/>
      <c r="AF82" s="1931"/>
      <c r="AG82" s="1931"/>
      <c r="AH82" s="1931"/>
      <c r="AI82" s="1931"/>
      <c r="AJ82" s="1931"/>
      <c r="AK82" s="1931"/>
      <c r="AL82" s="1931"/>
      <c r="AM82" s="1931"/>
      <c r="AN82" s="1931"/>
      <c r="AO82" s="1931"/>
      <c r="AP82" s="1931"/>
      <c r="AQ82" s="1530"/>
      <c r="AR82" s="1530"/>
      <c r="AS82" s="1530"/>
      <c r="AT82" s="1530"/>
      <c r="AU82" s="1530"/>
      <c r="AV82" s="1530"/>
      <c r="AW82" s="1530"/>
      <c r="AX82" s="1530"/>
      <c r="AY82" s="1530"/>
    </row>
    <row r="83" spans="1:51" s="1531" customFormat="1" ht="20.25" customHeight="1">
      <c r="B83" s="1933" t="s">
        <v>651</v>
      </c>
      <c r="C83" s="1934"/>
      <c r="D83" s="1934"/>
      <c r="E83" s="1934"/>
      <c r="F83" s="1934"/>
      <c r="G83" s="1934"/>
      <c r="H83" s="1934"/>
      <c r="I83" s="1935"/>
      <c r="J83" s="1931"/>
      <c r="K83" s="1931"/>
      <c r="L83" s="1931"/>
      <c r="M83" s="1931"/>
      <c r="N83" s="1931"/>
      <c r="O83" s="1931"/>
      <c r="P83" s="1931"/>
      <c r="Q83" s="1931"/>
      <c r="R83" s="1931"/>
      <c r="S83" s="1931"/>
      <c r="T83" s="1931"/>
      <c r="U83" s="1931"/>
      <c r="V83" s="1931"/>
      <c r="W83" s="1931"/>
      <c r="X83" s="1931"/>
      <c r="Y83" s="1931"/>
      <c r="Z83" s="1931"/>
      <c r="AA83" s="1931"/>
      <c r="AB83" s="1931"/>
      <c r="AC83" s="1931"/>
      <c r="AD83" s="1931"/>
      <c r="AE83" s="1931"/>
      <c r="AF83" s="1931"/>
      <c r="AG83" s="1931"/>
      <c r="AH83" s="1931"/>
      <c r="AI83" s="1931"/>
      <c r="AJ83" s="1931"/>
      <c r="AK83" s="1931"/>
      <c r="AL83" s="1931"/>
      <c r="AM83" s="1931"/>
      <c r="AN83" s="1931"/>
      <c r="AO83" s="1931"/>
      <c r="AP83" s="1931"/>
      <c r="AQ83" s="1530"/>
      <c r="AR83" s="1530"/>
      <c r="AS83" s="1530"/>
      <c r="AT83" s="1530"/>
      <c r="AU83" s="1530"/>
      <c r="AV83" s="1530"/>
      <c r="AW83" s="1530"/>
      <c r="AX83" s="1530"/>
      <c r="AY83" s="1530"/>
    </row>
    <row r="84" spans="1:51" s="1531" customFormat="1" ht="30" customHeight="1">
      <c r="B84" s="1923" t="s">
        <v>2226</v>
      </c>
      <c r="C84" s="1924"/>
      <c r="D84" s="1924"/>
      <c r="E84" s="1924"/>
      <c r="F84" s="1924"/>
      <c r="G84" s="1924"/>
      <c r="H84" s="1924"/>
      <c r="I84" s="1925"/>
      <c r="J84" s="1931"/>
      <c r="K84" s="1931"/>
      <c r="L84" s="1931"/>
      <c r="M84" s="1931"/>
      <c r="N84" s="1931"/>
      <c r="O84" s="1931"/>
      <c r="P84" s="1931"/>
      <c r="Q84" s="1931"/>
      <c r="R84" s="1931"/>
      <c r="S84" s="1931"/>
      <c r="T84" s="1931"/>
      <c r="U84" s="1931"/>
      <c r="V84" s="1931"/>
      <c r="W84" s="1931"/>
      <c r="X84" s="1931"/>
      <c r="Y84" s="1931"/>
      <c r="Z84" s="1931"/>
      <c r="AA84" s="1931"/>
      <c r="AB84" s="1931"/>
      <c r="AC84" s="1931"/>
      <c r="AD84" s="1931"/>
      <c r="AE84" s="1931"/>
      <c r="AF84" s="1931"/>
      <c r="AG84" s="1931"/>
      <c r="AH84" s="1931"/>
      <c r="AI84" s="1931"/>
      <c r="AJ84" s="1931"/>
      <c r="AK84" s="1931"/>
      <c r="AL84" s="1931"/>
      <c r="AM84" s="1931"/>
      <c r="AN84" s="1931"/>
      <c r="AO84" s="1931"/>
      <c r="AP84" s="1931"/>
      <c r="AQ84" s="1530"/>
      <c r="AR84" s="1530"/>
      <c r="AS84" s="1530"/>
      <c r="AT84" s="1530"/>
      <c r="AU84" s="1530"/>
      <c r="AV84" s="1530"/>
      <c r="AW84" s="1530"/>
      <c r="AX84" s="1530"/>
      <c r="AY84" s="1530"/>
    </row>
    <row r="85" spans="1:51" s="1531" customFormat="1" ht="30" customHeight="1">
      <c r="B85" s="1923" t="s">
        <v>2220</v>
      </c>
      <c r="C85" s="1924"/>
      <c r="D85" s="1924"/>
      <c r="E85" s="1924"/>
      <c r="F85" s="1924"/>
      <c r="G85" s="1924"/>
      <c r="H85" s="1924"/>
      <c r="I85" s="1925"/>
      <c r="J85" s="1931"/>
      <c r="K85" s="1931"/>
      <c r="L85" s="1931"/>
      <c r="M85" s="1931"/>
      <c r="N85" s="1931"/>
      <c r="O85" s="1931"/>
      <c r="P85" s="1931"/>
      <c r="Q85" s="1931"/>
      <c r="R85" s="1931"/>
      <c r="S85" s="1931"/>
      <c r="T85" s="1931"/>
      <c r="U85" s="1931"/>
      <c r="V85" s="1931"/>
      <c r="W85" s="1931"/>
      <c r="X85" s="1931"/>
      <c r="Y85" s="1931"/>
      <c r="Z85" s="1931"/>
      <c r="AA85" s="1931"/>
      <c r="AB85" s="1931"/>
      <c r="AC85" s="1931"/>
      <c r="AD85" s="1931"/>
      <c r="AE85" s="1931"/>
      <c r="AF85" s="1931"/>
      <c r="AG85" s="1931"/>
      <c r="AH85" s="1931"/>
      <c r="AI85" s="1931"/>
      <c r="AJ85" s="1931"/>
      <c r="AK85" s="1931"/>
      <c r="AL85" s="1931"/>
      <c r="AM85" s="1931"/>
      <c r="AN85" s="1931"/>
      <c r="AO85" s="1931"/>
      <c r="AP85" s="1931"/>
      <c r="AQ85" s="1530"/>
      <c r="AR85" s="1530"/>
      <c r="AS85" s="1530"/>
      <c r="AT85" s="1530"/>
      <c r="AU85" s="1530"/>
      <c r="AV85" s="1530"/>
      <c r="AW85" s="1530"/>
      <c r="AX85" s="1530"/>
      <c r="AY85" s="1530"/>
    </row>
    <row r="86" spans="1:51" s="1531" customFormat="1" ht="30" customHeight="1">
      <c r="B86" s="1923" t="s">
        <v>2221</v>
      </c>
      <c r="C86" s="1924"/>
      <c r="D86" s="1924"/>
      <c r="E86" s="1924"/>
      <c r="F86" s="1924"/>
      <c r="G86" s="1924"/>
      <c r="H86" s="1924"/>
      <c r="I86" s="1925"/>
      <c r="J86" s="1932"/>
      <c r="K86" s="1932"/>
      <c r="L86" s="1932"/>
      <c r="M86" s="1932"/>
      <c r="N86" s="1932"/>
      <c r="O86" s="1932"/>
      <c r="P86" s="1932"/>
      <c r="Q86" s="1932"/>
      <c r="R86" s="1932"/>
      <c r="S86" s="1932"/>
      <c r="T86" s="1932"/>
      <c r="U86" s="1932"/>
      <c r="V86" s="1932"/>
      <c r="W86" s="1932"/>
      <c r="X86" s="1932"/>
      <c r="Y86" s="1932"/>
      <c r="Z86" s="1932"/>
      <c r="AA86" s="1932"/>
      <c r="AB86" s="1932"/>
      <c r="AC86" s="1932"/>
      <c r="AD86" s="1932"/>
      <c r="AE86" s="1932"/>
      <c r="AF86" s="1932"/>
      <c r="AG86" s="1932"/>
      <c r="AH86" s="1932"/>
      <c r="AI86" s="1932"/>
      <c r="AJ86" s="1932"/>
      <c r="AK86" s="1932"/>
      <c r="AL86" s="1932"/>
      <c r="AM86" s="1932"/>
      <c r="AN86" s="1932"/>
      <c r="AO86" s="1932"/>
      <c r="AP86" s="1932"/>
      <c r="AQ86" s="1530"/>
      <c r="AR86" s="1530"/>
      <c r="AS86" s="1530"/>
      <c r="AT86" s="1530"/>
      <c r="AU86" s="1530"/>
      <c r="AV86" s="1530"/>
      <c r="AW86" s="1530"/>
      <c r="AX86" s="1530"/>
      <c r="AY86" s="1530"/>
    </row>
    <row r="87" spans="1:51" s="1531" customFormat="1" ht="14.25" customHeight="1">
      <c r="B87" s="1541"/>
      <c r="C87" s="1541"/>
      <c r="D87" s="1541"/>
      <c r="E87" s="1541"/>
      <c r="F87" s="1541"/>
      <c r="G87" s="1541"/>
      <c r="H87" s="1541"/>
      <c r="I87" s="1541"/>
      <c r="J87" s="1542"/>
      <c r="K87" s="1542"/>
      <c r="L87" s="1542"/>
      <c r="M87" s="1542"/>
      <c r="N87" s="1542"/>
      <c r="O87" s="1542"/>
      <c r="P87" s="1542"/>
      <c r="Q87" s="1542"/>
      <c r="R87" s="1542"/>
      <c r="S87" s="1542"/>
      <c r="T87" s="1542"/>
      <c r="U87" s="1542"/>
      <c r="V87" s="1542"/>
      <c r="W87" s="1542"/>
      <c r="X87" s="1542"/>
      <c r="Y87" s="1542"/>
      <c r="Z87" s="1542"/>
      <c r="AA87" s="1542"/>
      <c r="AB87" s="1542"/>
      <c r="AC87" s="1542"/>
      <c r="AD87" s="1542"/>
      <c r="AE87" s="1542"/>
      <c r="AF87" s="1542"/>
      <c r="AG87" s="1542"/>
      <c r="AH87" s="1542"/>
      <c r="AI87" s="1542"/>
      <c r="AJ87" s="1542"/>
      <c r="AK87" s="1542"/>
      <c r="AL87" s="1542"/>
      <c r="AM87" s="1542"/>
      <c r="AN87" s="1542"/>
      <c r="AO87" s="1542"/>
      <c r="AP87" s="1542"/>
      <c r="AQ87" s="1535"/>
      <c r="AR87" s="1530"/>
      <c r="AS87" s="1530"/>
      <c r="AT87" s="1530"/>
      <c r="AU87" s="1530"/>
      <c r="AV87" s="1530"/>
      <c r="AW87" s="1530"/>
      <c r="AX87" s="1530"/>
      <c r="AY87" s="1530"/>
    </row>
    <row r="88" spans="1:51" s="1531" customFormat="1" ht="14.25" customHeight="1">
      <c r="B88" s="1541"/>
      <c r="C88" s="1541"/>
      <c r="D88" s="1541"/>
      <c r="E88" s="1541"/>
      <c r="F88" s="1541"/>
      <c r="G88" s="1541"/>
      <c r="H88" s="1541"/>
      <c r="I88" s="1541"/>
      <c r="J88" s="1542"/>
      <c r="K88" s="1542"/>
      <c r="L88" s="1542"/>
      <c r="M88" s="1542"/>
      <c r="N88" s="1542"/>
      <c r="O88" s="1542"/>
      <c r="P88" s="1542"/>
      <c r="Q88" s="1542"/>
      <c r="R88" s="1542"/>
      <c r="S88" s="1542"/>
      <c r="T88" s="1542"/>
      <c r="U88" s="1542"/>
      <c r="V88" s="1542"/>
      <c r="W88" s="1542"/>
      <c r="X88" s="1542"/>
      <c r="Y88" s="1542"/>
      <c r="Z88" s="1542"/>
      <c r="AA88" s="1542"/>
      <c r="AB88" s="1542"/>
      <c r="AC88" s="1542"/>
      <c r="AD88" s="1542"/>
      <c r="AE88" s="1542"/>
      <c r="AF88" s="1542"/>
      <c r="AG88" s="1542"/>
      <c r="AH88" s="1542"/>
      <c r="AI88" s="1542"/>
      <c r="AJ88" s="1542"/>
      <c r="AK88" s="1542"/>
      <c r="AL88" s="1542"/>
      <c r="AM88" s="1542"/>
      <c r="AN88" s="1542"/>
      <c r="AO88" s="1542"/>
      <c r="AP88" s="1542"/>
      <c r="AQ88" s="1535"/>
      <c r="AR88" s="1530"/>
      <c r="AS88" s="1530"/>
      <c r="AT88" s="1530"/>
      <c r="AU88" s="1530"/>
      <c r="AV88" s="1530"/>
      <c r="AW88" s="1530"/>
      <c r="AX88" s="1530"/>
      <c r="AY88" s="1530"/>
    </row>
    <row r="89" spans="1:51" s="1531" customFormat="1" ht="14.25" customHeight="1">
      <c r="B89" s="1541"/>
      <c r="C89" s="1541"/>
      <c r="D89" s="1541"/>
      <c r="E89" s="1541"/>
      <c r="F89" s="1541"/>
      <c r="G89" s="1541"/>
      <c r="H89" s="1541"/>
      <c r="I89" s="1541"/>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542"/>
      <c r="AM89" s="1542"/>
      <c r="AN89" s="1542"/>
      <c r="AO89" s="1542"/>
      <c r="AP89" s="1542"/>
      <c r="AQ89" s="1535"/>
      <c r="AR89" s="1530"/>
      <c r="AS89" s="1530"/>
      <c r="AT89" s="1530"/>
      <c r="AU89" s="1530"/>
      <c r="AV89" s="1530"/>
      <c r="AW89" s="1530"/>
      <c r="AX89" s="1530"/>
      <c r="AY89" s="1530"/>
    </row>
    <row r="90" spans="1:51" s="1531" customFormat="1" ht="14.25" customHeight="1">
      <c r="B90" s="1541"/>
      <c r="C90" s="1541"/>
      <c r="D90" s="1541"/>
      <c r="E90" s="1541"/>
      <c r="F90" s="1541"/>
      <c r="G90" s="1541"/>
      <c r="H90" s="1541"/>
      <c r="I90" s="1541"/>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542"/>
      <c r="AM90" s="1542"/>
      <c r="AN90" s="1542"/>
      <c r="AO90" s="1542"/>
      <c r="AP90" s="1542"/>
      <c r="AQ90" s="1535"/>
      <c r="AR90" s="1530"/>
      <c r="AS90" s="1530"/>
      <c r="AT90" s="1530"/>
      <c r="AU90" s="1530"/>
      <c r="AV90" s="1530"/>
      <c r="AW90" s="1530"/>
      <c r="AX90" s="1530"/>
      <c r="AY90" s="1530"/>
    </row>
    <row r="91" spans="1:51" s="1531" customFormat="1" ht="14.25" customHeight="1">
      <c r="B91" s="1541"/>
      <c r="C91" s="1541"/>
      <c r="D91" s="1541"/>
      <c r="E91" s="1541"/>
      <c r="F91" s="1541"/>
      <c r="G91" s="1541"/>
      <c r="H91" s="1541"/>
      <c r="I91" s="1541"/>
      <c r="J91" s="1542"/>
      <c r="K91" s="1542"/>
      <c r="L91" s="1542"/>
      <c r="M91" s="1542"/>
      <c r="N91" s="1542"/>
      <c r="O91" s="1542"/>
      <c r="P91" s="1542"/>
      <c r="Q91" s="1542"/>
      <c r="R91" s="1542"/>
      <c r="S91" s="1542"/>
      <c r="T91" s="1542"/>
      <c r="U91" s="1542"/>
      <c r="V91" s="1542"/>
      <c r="W91" s="1542"/>
      <c r="X91" s="1542"/>
      <c r="Y91" s="1542"/>
      <c r="Z91" s="1542"/>
      <c r="AA91" s="1542"/>
      <c r="AB91" s="1542"/>
      <c r="AC91" s="1542"/>
      <c r="AD91" s="1542"/>
      <c r="AE91" s="1542"/>
      <c r="AF91" s="1542"/>
      <c r="AG91" s="1542"/>
      <c r="AH91" s="1542"/>
      <c r="AI91" s="1542"/>
      <c r="AJ91" s="1542"/>
      <c r="AK91" s="1542"/>
      <c r="AL91" s="1542"/>
      <c r="AM91" s="1542"/>
      <c r="AN91" s="1542"/>
      <c r="AO91" s="1542"/>
      <c r="AP91" s="1542"/>
      <c r="AQ91" s="1535"/>
      <c r="AR91" s="1530"/>
      <c r="AS91" s="1530"/>
      <c r="AT91" s="1530"/>
      <c r="AU91" s="1530"/>
      <c r="AV91" s="1530"/>
      <c r="AW91" s="1530"/>
      <c r="AX91" s="1530"/>
      <c r="AY91" s="1530"/>
    </row>
    <row r="92" spans="1:51" s="1531" customFormat="1" ht="14.25" customHeight="1">
      <c r="B92" s="1541"/>
      <c r="C92" s="1541"/>
      <c r="D92" s="1541"/>
      <c r="E92" s="1541"/>
      <c r="F92" s="1541"/>
      <c r="G92" s="1541"/>
      <c r="H92" s="1541"/>
      <c r="I92" s="1541"/>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35"/>
      <c r="AR92" s="1530"/>
      <c r="AS92" s="1530"/>
      <c r="AT92" s="1530"/>
      <c r="AU92" s="1530"/>
      <c r="AV92" s="1530"/>
      <c r="AW92" s="1530"/>
      <c r="AX92" s="1530"/>
      <c r="AY92" s="1530"/>
    </row>
    <row r="93" spans="1:51" s="1531" customFormat="1" ht="17.25" customHeight="1">
      <c r="B93" s="1541"/>
      <c r="C93" s="1541"/>
      <c r="D93" s="1541"/>
      <c r="E93" s="1541"/>
      <c r="F93" s="1541"/>
      <c r="G93" s="1541"/>
      <c r="H93" s="1541"/>
      <c r="I93" s="1541"/>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35"/>
      <c r="AR93" s="1530"/>
      <c r="AS93" s="1530"/>
      <c r="AT93" s="1530"/>
      <c r="AU93" s="1530"/>
      <c r="AV93" s="1530"/>
      <c r="AW93" s="1530"/>
      <c r="AX93" s="1530"/>
      <c r="AY93" s="1530"/>
    </row>
    <row r="94" spans="1:51" s="1531" customFormat="1">
      <c r="A94" s="1527" t="s">
        <v>2227</v>
      </c>
      <c r="B94" s="1528"/>
      <c r="C94" s="1529"/>
      <c r="D94" s="1529"/>
      <c r="E94" s="1529"/>
      <c r="F94" s="1530"/>
      <c r="G94" s="1530"/>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530"/>
      <c r="AM94" s="1530"/>
      <c r="AN94" s="1530"/>
      <c r="AO94" s="1530"/>
      <c r="AP94" s="1530"/>
      <c r="AQ94" s="1530"/>
    </row>
    <row r="95" spans="1:51" s="1531" customFormat="1" ht="29.25" customHeight="1">
      <c r="A95" s="1930" t="s">
        <v>2228</v>
      </c>
      <c r="B95" s="1930"/>
      <c r="C95" s="1930"/>
      <c r="D95" s="1930"/>
      <c r="E95" s="1930"/>
      <c r="F95" s="1930"/>
      <c r="G95" s="1930"/>
      <c r="H95" s="1930"/>
      <c r="I95" s="1930"/>
      <c r="J95" s="1930"/>
      <c r="K95" s="1930"/>
      <c r="L95" s="1930"/>
      <c r="M95" s="1930"/>
      <c r="N95" s="1930"/>
      <c r="O95" s="1930"/>
      <c r="P95" s="1930"/>
      <c r="Q95" s="1930"/>
      <c r="R95" s="1930"/>
      <c r="S95" s="1930"/>
      <c r="T95" s="1930"/>
      <c r="U95" s="1930"/>
      <c r="V95" s="1930"/>
      <c r="W95" s="1930"/>
      <c r="X95" s="1930"/>
      <c r="Y95" s="1930"/>
      <c r="Z95" s="1930"/>
      <c r="AA95" s="1930"/>
      <c r="AB95" s="1930"/>
      <c r="AC95" s="1930"/>
      <c r="AD95" s="1930"/>
      <c r="AE95" s="1930"/>
      <c r="AF95" s="1930"/>
      <c r="AG95" s="1930"/>
      <c r="AH95" s="1930"/>
      <c r="AI95" s="1930"/>
      <c r="AJ95" s="1930"/>
      <c r="AK95" s="1930"/>
      <c r="AL95" s="1930"/>
      <c r="AM95" s="1930"/>
      <c r="AN95" s="1930"/>
      <c r="AO95" s="1930"/>
      <c r="AP95" s="1930"/>
      <c r="AQ95" s="1930"/>
    </row>
    <row r="96" spans="1:51" s="1531" customFormat="1">
      <c r="A96" s="1529"/>
      <c r="B96" s="1529"/>
      <c r="C96" s="1529"/>
      <c r="D96" s="1529"/>
      <c r="E96" s="1529"/>
      <c r="F96" s="1530"/>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530"/>
      <c r="AM96" s="1530"/>
      <c r="AN96" s="1530"/>
      <c r="AO96" s="1530"/>
      <c r="AP96" s="1530"/>
      <c r="AQ96" s="1530"/>
    </row>
    <row r="97" spans="1:44" s="1531" customFormat="1" ht="19.5" customHeight="1">
      <c r="A97" s="1533"/>
      <c r="B97" s="1533"/>
      <c r="C97" s="1529"/>
      <c r="D97" s="1566" t="s">
        <v>2215</v>
      </c>
      <c r="E97" s="1566"/>
      <c r="F97" s="1567"/>
      <c r="G97" s="1567"/>
      <c r="H97" s="1567"/>
      <c r="I97" s="1567"/>
      <c r="J97" s="1567"/>
      <c r="K97" s="1567"/>
      <c r="L97" s="1567"/>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row>
    <row r="98" spans="1:44" s="1531" customFormat="1" ht="19.5" customHeight="1">
      <c r="A98" s="1529"/>
      <c r="B98" s="1529"/>
      <c r="C98" s="1529"/>
      <c r="D98" s="1529"/>
      <c r="E98" s="1529"/>
      <c r="F98" s="1530"/>
      <c r="G98" s="1530"/>
      <c r="H98" s="1530"/>
      <c r="I98" s="1530"/>
      <c r="J98" s="1530"/>
      <c r="K98" s="1530"/>
      <c r="L98" s="1530"/>
      <c r="M98" s="1530"/>
      <c r="N98" s="1530"/>
      <c r="O98" s="1530"/>
      <c r="P98" s="1530"/>
      <c r="Q98" s="1530"/>
      <c r="R98" s="1530"/>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row>
    <row r="99" spans="1:44" s="1531" customFormat="1" ht="19.5" customHeight="1">
      <c r="A99" s="1528"/>
      <c r="B99" s="1528" t="s">
        <v>2229</v>
      </c>
      <c r="C99" s="1529"/>
      <c r="D99" s="1529"/>
      <c r="E99" s="1529"/>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row>
    <row r="100" spans="1:44" s="1531" customFormat="1" ht="19.5" customHeight="1">
      <c r="A100" s="1529"/>
      <c r="B100" s="1529"/>
      <c r="C100" s="1529"/>
      <c r="D100" s="1529"/>
      <c r="E100" s="1529"/>
      <c r="F100" s="1530"/>
      <c r="G100" s="1530"/>
      <c r="H100" s="1530"/>
      <c r="I100" s="1530"/>
      <c r="J100" s="1530"/>
      <c r="K100" s="1530"/>
      <c r="L100" s="1530"/>
      <c r="M100" s="1530"/>
      <c r="N100" s="1530"/>
      <c r="O100" s="1530"/>
      <c r="P100" s="1530"/>
      <c r="Q100" s="1530"/>
      <c r="R100" s="1530"/>
      <c r="S100" s="1530"/>
      <c r="T100" s="1530"/>
      <c r="U100" s="1530"/>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row>
    <row r="101" spans="1:44" s="1531" customFormat="1" ht="19.5" customHeight="1">
      <c r="A101" s="1534"/>
      <c r="B101" s="1534"/>
      <c r="C101" s="1534"/>
      <c r="D101" s="1534"/>
      <c r="E101" s="1534"/>
      <c r="F101" s="1535"/>
      <c r="G101" s="1535"/>
      <c r="H101" s="1530"/>
      <c r="I101" s="1530"/>
      <c r="J101" s="1530"/>
      <c r="K101" s="1530"/>
      <c r="L101" s="1530"/>
      <c r="M101" s="1530"/>
      <c r="N101" s="1530"/>
      <c r="O101" s="1530"/>
      <c r="P101" s="1530"/>
      <c r="Q101" s="1530"/>
      <c r="R101" s="1530"/>
      <c r="S101" s="1530"/>
      <c r="T101" s="1530"/>
      <c r="U101" s="1530"/>
      <c r="V101" s="1530"/>
      <c r="W101" s="1530"/>
      <c r="X101" s="1530"/>
      <c r="Y101" s="1530"/>
      <c r="Z101" s="1530"/>
      <c r="AA101" s="1530"/>
      <c r="AB101" s="1530"/>
      <c r="AC101" s="1530"/>
      <c r="AD101" s="1567" t="s">
        <v>2230</v>
      </c>
      <c r="AE101" s="1567"/>
      <c r="AF101" s="1567"/>
      <c r="AG101" s="1567"/>
      <c r="AH101" s="1567"/>
      <c r="AI101" s="1567"/>
      <c r="AJ101" s="1567"/>
      <c r="AK101" s="1567"/>
      <c r="AL101" s="1567"/>
      <c r="AM101" s="1567"/>
      <c r="AN101" s="1567"/>
      <c r="AO101" s="1567"/>
      <c r="AP101" s="1567"/>
      <c r="AQ101" s="1530"/>
    </row>
    <row r="102" spans="1:44" s="1531" customFormat="1" ht="13.5" customHeight="1">
      <c r="A102" s="1528" t="s">
        <v>667</v>
      </c>
      <c r="B102" s="1528"/>
      <c r="C102" s="1528"/>
      <c r="D102" s="1528"/>
      <c r="E102" s="1528"/>
      <c r="F102" s="1528"/>
      <c r="G102" s="1528"/>
      <c r="H102" s="1528"/>
      <c r="I102" s="1528"/>
      <c r="J102" s="1528"/>
      <c r="K102" s="1528"/>
      <c r="L102" s="1528"/>
      <c r="M102" s="1528"/>
      <c r="N102" s="1528"/>
      <c r="O102" s="1528"/>
      <c r="P102" s="1528"/>
      <c r="Q102" s="1528"/>
      <c r="R102" s="1528"/>
      <c r="S102" s="1528"/>
      <c r="T102" s="1528"/>
      <c r="U102" s="1528"/>
      <c r="V102" s="1528"/>
      <c r="W102" s="1528"/>
      <c r="X102" s="1528"/>
      <c r="Y102" s="1528"/>
      <c r="Z102" s="1528"/>
      <c r="AA102" s="1530"/>
      <c r="AB102" s="1530"/>
      <c r="AC102" s="1530"/>
      <c r="AD102" s="1530"/>
      <c r="AE102" s="1530"/>
      <c r="AF102" s="1530"/>
      <c r="AG102" s="1530"/>
      <c r="AH102" s="1530"/>
      <c r="AI102" s="1530"/>
      <c r="AJ102" s="1530"/>
      <c r="AK102" s="1530"/>
      <c r="AL102" s="1530"/>
      <c r="AM102" s="1530"/>
      <c r="AN102" s="1530"/>
      <c r="AO102" s="1530"/>
      <c r="AP102" s="1530"/>
      <c r="AQ102" s="1530"/>
    </row>
    <row r="103" spans="1:44" s="1531" customFormat="1" ht="13.5" customHeight="1">
      <c r="A103" s="1536"/>
      <c r="B103" s="1536"/>
      <c r="C103" s="1536"/>
      <c r="D103" s="1536"/>
      <c r="E103" s="1536"/>
      <c r="F103" s="1530"/>
      <c r="G103" s="1530"/>
      <c r="H103" s="1530"/>
      <c r="I103" s="1530"/>
      <c r="J103" s="1530"/>
      <c r="K103" s="1530"/>
      <c r="L103" s="1530"/>
      <c r="M103" s="1530"/>
      <c r="N103" s="1530"/>
      <c r="O103" s="1530"/>
      <c r="P103" s="1530"/>
      <c r="Q103" s="1530"/>
      <c r="R103" s="1530"/>
      <c r="S103" s="1530"/>
      <c r="T103" s="1530"/>
      <c r="U103" s="1530"/>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row>
    <row r="104" spans="1:44" s="1531" customFormat="1" ht="20.25" customHeight="1">
      <c r="B104" s="1923" t="s">
        <v>2231</v>
      </c>
      <c r="C104" s="1924"/>
      <c r="D104" s="1924"/>
      <c r="E104" s="1924"/>
      <c r="F104" s="1924"/>
      <c r="G104" s="1924"/>
      <c r="H104" s="1924"/>
      <c r="I104" s="1925"/>
      <c r="J104" s="1926" t="s">
        <v>2232</v>
      </c>
      <c r="K104" s="1926"/>
      <c r="L104" s="1926"/>
      <c r="M104" s="1926"/>
      <c r="N104" s="1926"/>
      <c r="O104" s="1926"/>
      <c r="P104" s="1926"/>
      <c r="Q104" s="1926"/>
      <c r="R104" s="1926"/>
      <c r="S104" s="1926"/>
      <c r="T104" s="1926"/>
      <c r="U104" s="1926"/>
      <c r="V104" s="1926"/>
      <c r="W104" s="1926"/>
      <c r="X104" s="1926"/>
      <c r="Y104" s="1926"/>
      <c r="Z104" s="1926"/>
      <c r="AA104" s="1926"/>
      <c r="AB104" s="1926"/>
      <c r="AC104" s="1926"/>
      <c r="AD104" s="1926"/>
      <c r="AE104" s="1926"/>
      <c r="AF104" s="1926"/>
      <c r="AG104" s="1926"/>
      <c r="AH104" s="1926"/>
      <c r="AI104" s="1926"/>
      <c r="AJ104" s="1926"/>
      <c r="AK104" s="1926"/>
      <c r="AL104" s="1926"/>
      <c r="AM104" s="1926"/>
      <c r="AN104" s="1926"/>
      <c r="AO104" s="1926"/>
      <c r="AP104" s="1926"/>
      <c r="AQ104" s="1530"/>
      <c r="AR104" s="1530"/>
    </row>
    <row r="105" spans="1:44" s="1531" customFormat="1" ht="20.25" customHeight="1">
      <c r="B105" s="1923" t="s">
        <v>286</v>
      </c>
      <c r="C105" s="1924"/>
      <c r="D105" s="1924"/>
      <c r="E105" s="1924"/>
      <c r="F105" s="1924"/>
      <c r="G105" s="1924"/>
      <c r="H105" s="1924"/>
      <c r="I105" s="1925"/>
      <c r="J105" s="1926"/>
      <c r="K105" s="1926"/>
      <c r="L105" s="1926"/>
      <c r="M105" s="1926"/>
      <c r="N105" s="1926"/>
      <c r="O105" s="1926"/>
      <c r="P105" s="1926"/>
      <c r="Q105" s="1926"/>
      <c r="R105" s="1926"/>
      <c r="S105" s="1926"/>
      <c r="T105" s="1926"/>
      <c r="U105" s="1926"/>
      <c r="V105" s="1926"/>
      <c r="W105" s="1926"/>
      <c r="X105" s="1926"/>
      <c r="Y105" s="1926"/>
      <c r="Z105" s="1926"/>
      <c r="AA105" s="1926"/>
      <c r="AB105" s="1926"/>
      <c r="AC105" s="1926"/>
      <c r="AD105" s="1926"/>
      <c r="AE105" s="1926"/>
      <c r="AF105" s="1926"/>
      <c r="AG105" s="1926"/>
      <c r="AH105" s="1926"/>
      <c r="AI105" s="1926"/>
      <c r="AJ105" s="1926"/>
      <c r="AK105" s="1926"/>
      <c r="AL105" s="1926"/>
      <c r="AM105" s="1926"/>
      <c r="AN105" s="1926"/>
      <c r="AO105" s="1926"/>
      <c r="AP105" s="1926"/>
      <c r="AQ105" s="1530"/>
      <c r="AR105" s="1530"/>
    </row>
    <row r="106" spans="1:44" s="1531" customFormat="1" ht="20.25" customHeight="1">
      <c r="B106" s="1923" t="s">
        <v>650</v>
      </c>
      <c r="C106" s="1924"/>
      <c r="D106" s="1924"/>
      <c r="E106" s="1924"/>
      <c r="F106" s="1924"/>
      <c r="G106" s="1924"/>
      <c r="H106" s="1924"/>
      <c r="I106" s="1925"/>
      <c r="J106" s="1926"/>
      <c r="K106" s="1926"/>
      <c r="L106" s="1926"/>
      <c r="M106" s="1926"/>
      <c r="N106" s="1926"/>
      <c r="O106" s="1926"/>
      <c r="P106" s="1926"/>
      <c r="Q106" s="1926"/>
      <c r="R106" s="1926"/>
      <c r="S106" s="1926"/>
      <c r="T106" s="1926"/>
      <c r="U106" s="1926"/>
      <c r="V106" s="1926"/>
      <c r="W106" s="1926"/>
      <c r="X106" s="1926"/>
      <c r="Y106" s="1926"/>
      <c r="Z106" s="1926"/>
      <c r="AA106" s="1926"/>
      <c r="AB106" s="1926"/>
      <c r="AC106" s="1926"/>
      <c r="AD106" s="1926"/>
      <c r="AE106" s="1926"/>
      <c r="AF106" s="1926"/>
      <c r="AG106" s="1926"/>
      <c r="AH106" s="1926"/>
      <c r="AI106" s="1926"/>
      <c r="AJ106" s="1926"/>
      <c r="AK106" s="1926"/>
      <c r="AL106" s="1926"/>
      <c r="AM106" s="1926"/>
      <c r="AN106" s="1926"/>
      <c r="AO106" s="1926"/>
      <c r="AP106" s="1926"/>
      <c r="AQ106" s="1530"/>
      <c r="AR106" s="1530"/>
    </row>
    <row r="107" spans="1:44" s="1531" customFormat="1" ht="20.25" customHeight="1">
      <c r="B107" s="1923" t="s">
        <v>651</v>
      </c>
      <c r="C107" s="1924"/>
      <c r="D107" s="1924"/>
      <c r="E107" s="1924"/>
      <c r="F107" s="1924"/>
      <c r="G107" s="1924"/>
      <c r="H107" s="1924"/>
      <c r="I107" s="1925"/>
      <c r="J107" s="1926"/>
      <c r="K107" s="1926"/>
      <c r="L107" s="1926"/>
      <c r="M107" s="1926"/>
      <c r="N107" s="1926"/>
      <c r="O107" s="1926"/>
      <c r="P107" s="1926"/>
      <c r="Q107" s="1926"/>
      <c r="R107" s="1926"/>
      <c r="S107" s="1926"/>
      <c r="T107" s="1926"/>
      <c r="U107" s="1926"/>
      <c r="V107" s="1926"/>
      <c r="W107" s="1926"/>
      <c r="X107" s="1926"/>
      <c r="Y107" s="1926"/>
      <c r="Z107" s="1926"/>
      <c r="AA107" s="1926"/>
      <c r="AB107" s="1926"/>
      <c r="AC107" s="1926"/>
      <c r="AD107" s="1926"/>
      <c r="AE107" s="1926"/>
      <c r="AF107" s="1926"/>
      <c r="AG107" s="1926"/>
      <c r="AH107" s="1926"/>
      <c r="AI107" s="1926"/>
      <c r="AJ107" s="1926"/>
      <c r="AK107" s="1926"/>
      <c r="AL107" s="1926"/>
      <c r="AM107" s="1926"/>
      <c r="AN107" s="1926"/>
      <c r="AO107" s="1926"/>
      <c r="AP107" s="1926"/>
      <c r="AQ107" s="1530"/>
      <c r="AR107" s="1530"/>
    </row>
    <row r="108" spans="1:44" s="1531" customFormat="1" ht="40.5" customHeight="1">
      <c r="B108" s="1923" t="s">
        <v>2226</v>
      </c>
      <c r="C108" s="1924"/>
      <c r="D108" s="1924"/>
      <c r="E108" s="1924"/>
      <c r="F108" s="1924"/>
      <c r="G108" s="1924"/>
      <c r="H108" s="1924"/>
      <c r="I108" s="1925"/>
      <c r="J108" s="1926"/>
      <c r="K108" s="1926"/>
      <c r="L108" s="1926"/>
      <c r="M108" s="1926"/>
      <c r="N108" s="1926"/>
      <c r="O108" s="1926"/>
      <c r="P108" s="1926"/>
      <c r="Q108" s="1926"/>
      <c r="R108" s="1926"/>
      <c r="S108" s="1926"/>
      <c r="T108" s="1926"/>
      <c r="U108" s="1926"/>
      <c r="V108" s="1926"/>
      <c r="W108" s="1926"/>
      <c r="X108" s="1926"/>
      <c r="Y108" s="1926"/>
      <c r="Z108" s="1926"/>
      <c r="AA108" s="1926"/>
      <c r="AB108" s="1926"/>
      <c r="AC108" s="1926"/>
      <c r="AD108" s="1926"/>
      <c r="AE108" s="1926"/>
      <c r="AF108" s="1926"/>
      <c r="AG108" s="1926"/>
      <c r="AH108" s="1926"/>
      <c r="AI108" s="1926"/>
      <c r="AJ108" s="1926"/>
      <c r="AK108" s="1926"/>
      <c r="AL108" s="1926"/>
      <c r="AM108" s="1926"/>
      <c r="AN108" s="1926"/>
      <c r="AO108" s="1926"/>
      <c r="AP108" s="1926"/>
      <c r="AQ108" s="1530"/>
      <c r="AR108" s="1530"/>
    </row>
    <row r="109" spans="1:44" s="1531" customFormat="1" ht="40.5" customHeight="1">
      <c r="B109" s="1923" t="s">
        <v>2233</v>
      </c>
      <c r="C109" s="1924"/>
      <c r="D109" s="1924"/>
      <c r="E109" s="1924"/>
      <c r="F109" s="1924"/>
      <c r="G109" s="1924"/>
      <c r="H109" s="1924"/>
      <c r="I109" s="1925"/>
      <c r="J109" s="1926"/>
      <c r="K109" s="1926"/>
      <c r="L109" s="1926"/>
      <c r="M109" s="1926"/>
      <c r="N109" s="1926"/>
      <c r="O109" s="1926"/>
      <c r="P109" s="1926"/>
      <c r="Q109" s="1926"/>
      <c r="R109" s="1926"/>
      <c r="S109" s="1926"/>
      <c r="T109" s="1926"/>
      <c r="U109" s="1926"/>
      <c r="V109" s="1926"/>
      <c r="W109" s="1926"/>
      <c r="X109" s="1926"/>
      <c r="Y109" s="1926"/>
      <c r="Z109" s="1926"/>
      <c r="AA109" s="1926"/>
      <c r="AB109" s="1926"/>
      <c r="AC109" s="1926"/>
      <c r="AD109" s="1926"/>
      <c r="AE109" s="1926"/>
      <c r="AF109" s="1926"/>
      <c r="AG109" s="1926"/>
      <c r="AH109" s="1926"/>
      <c r="AI109" s="1926"/>
      <c r="AJ109" s="1926"/>
      <c r="AK109" s="1926"/>
      <c r="AL109" s="1926"/>
      <c r="AM109" s="1926"/>
      <c r="AN109" s="1926"/>
      <c r="AO109" s="1926"/>
      <c r="AP109" s="1926"/>
      <c r="AQ109" s="1530"/>
      <c r="AR109" s="1530"/>
    </row>
    <row r="110" spans="1:44" s="1531" customFormat="1" ht="40.5" customHeight="1">
      <c r="B110" s="1923" t="s">
        <v>2221</v>
      </c>
      <c r="C110" s="1924"/>
      <c r="D110" s="1924"/>
      <c r="E110" s="1924"/>
      <c r="F110" s="1924"/>
      <c r="G110" s="1924"/>
      <c r="H110" s="1924"/>
      <c r="I110" s="1925"/>
      <c r="J110" s="1926"/>
      <c r="K110" s="1926"/>
      <c r="L110" s="1926"/>
      <c r="M110" s="1926"/>
      <c r="N110" s="1926"/>
      <c r="O110" s="1926"/>
      <c r="P110" s="1926"/>
      <c r="Q110" s="1926"/>
      <c r="R110" s="1926"/>
      <c r="S110" s="1926"/>
      <c r="T110" s="1926"/>
      <c r="U110" s="1926"/>
      <c r="V110" s="1926"/>
      <c r="W110" s="1926"/>
      <c r="X110" s="1926"/>
      <c r="Y110" s="1926"/>
      <c r="Z110" s="1926"/>
      <c r="AA110" s="1926"/>
      <c r="AB110" s="1926"/>
      <c r="AC110" s="1926"/>
      <c r="AD110" s="1926"/>
      <c r="AE110" s="1926"/>
      <c r="AF110" s="1926"/>
      <c r="AG110" s="1926"/>
      <c r="AH110" s="1926"/>
      <c r="AI110" s="1926"/>
      <c r="AJ110" s="1926"/>
      <c r="AK110" s="1926"/>
      <c r="AL110" s="1926"/>
      <c r="AM110" s="1926"/>
      <c r="AN110" s="1926"/>
      <c r="AO110" s="1926"/>
      <c r="AP110" s="1926"/>
      <c r="AQ110" s="1530"/>
      <c r="AR110" s="1530"/>
    </row>
    <row r="111" spans="1:44" s="1531" customFormat="1" ht="13.5" customHeight="1">
      <c r="A111" s="1537"/>
      <c r="B111" s="1530"/>
      <c r="C111" s="1530"/>
      <c r="D111" s="1530"/>
      <c r="E111" s="1530"/>
      <c r="F111" s="1530"/>
      <c r="G111" s="1530"/>
      <c r="H111" s="1530"/>
      <c r="I111" s="1530"/>
      <c r="J111" s="1530"/>
      <c r="K111" s="1530"/>
      <c r="L111" s="1530"/>
      <c r="M111" s="1530"/>
      <c r="N111" s="1530"/>
      <c r="O111" s="1530"/>
      <c r="P111" s="1530"/>
      <c r="Q111" s="1530"/>
      <c r="R111" s="1530"/>
      <c r="S111" s="1530"/>
      <c r="T111" s="1530"/>
      <c r="U111" s="1530"/>
      <c r="V111" s="1530"/>
      <c r="W111" s="1530"/>
      <c r="X111" s="1530"/>
      <c r="Y111" s="1530"/>
      <c r="Z111" s="1530"/>
      <c r="AA111" s="1530"/>
      <c r="AB111" s="1530"/>
      <c r="AC111" s="1530"/>
      <c r="AD111" s="1530"/>
      <c r="AE111" s="1530"/>
      <c r="AF111" s="1530"/>
      <c r="AG111" s="1530"/>
      <c r="AH111" s="1530"/>
      <c r="AI111" s="1530"/>
      <c r="AJ111" s="1530"/>
      <c r="AK111" s="1530"/>
      <c r="AL111" s="1530"/>
      <c r="AM111" s="1530"/>
      <c r="AN111" s="1530"/>
      <c r="AO111" s="1530"/>
      <c r="AP111" s="1530"/>
      <c r="AQ111" s="1530"/>
    </row>
    <row r="112" spans="1:44" s="1531" customFormat="1" ht="39" customHeight="1">
      <c r="A112" s="1538"/>
      <c r="B112" s="1927" t="s">
        <v>2234</v>
      </c>
      <c r="C112" s="1927"/>
      <c r="D112" s="1927"/>
      <c r="E112" s="1927"/>
      <c r="F112" s="1927"/>
      <c r="G112" s="1927"/>
      <c r="H112" s="1927"/>
      <c r="I112" s="1927"/>
      <c r="J112" s="1927"/>
      <c r="K112" s="1927"/>
      <c r="L112" s="1927"/>
      <c r="M112" s="1927"/>
      <c r="N112" s="1927"/>
      <c r="O112" s="1927"/>
      <c r="P112" s="1927"/>
      <c r="Q112" s="1927"/>
      <c r="R112" s="1927"/>
      <c r="S112" s="1927"/>
      <c r="T112" s="1927"/>
      <c r="U112" s="1927"/>
      <c r="V112" s="1927"/>
      <c r="W112" s="1927"/>
      <c r="X112" s="1927"/>
      <c r="Y112" s="1927"/>
      <c r="Z112" s="1927"/>
      <c r="AA112" s="1927"/>
      <c r="AB112" s="1927"/>
      <c r="AC112" s="1927"/>
      <c r="AD112" s="1927"/>
      <c r="AE112" s="1927"/>
      <c r="AF112" s="1927"/>
      <c r="AG112" s="1927"/>
      <c r="AH112" s="1927"/>
      <c r="AI112" s="1927"/>
      <c r="AJ112" s="1927"/>
      <c r="AK112" s="1927"/>
      <c r="AL112" s="1927"/>
      <c r="AM112" s="1927"/>
      <c r="AN112" s="1927"/>
      <c r="AO112" s="1927"/>
      <c r="AP112" s="1927"/>
      <c r="AQ112" s="1530"/>
    </row>
    <row r="113" spans="1:43" s="1531" customFormat="1" ht="13.5" customHeight="1">
      <c r="A113" s="1539"/>
      <c r="B113" s="1530"/>
      <c r="C113" s="1530"/>
      <c r="D113" s="1530"/>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530"/>
      <c r="AM113" s="1530"/>
      <c r="AN113" s="1530"/>
      <c r="AO113" s="1530"/>
      <c r="AP113" s="1530"/>
      <c r="AQ113" s="1530"/>
    </row>
    <row r="114" spans="1:43" s="1531" customFormat="1">
      <c r="A114" s="1540"/>
      <c r="B114" s="1928" t="s">
        <v>2223</v>
      </c>
      <c r="C114" s="1928"/>
      <c r="D114" s="1928"/>
      <c r="E114" s="1928"/>
      <c r="F114" s="1928"/>
      <c r="G114" s="1928"/>
      <c r="H114" s="1928"/>
      <c r="I114" s="1928"/>
      <c r="J114" s="1928"/>
      <c r="K114" s="1928"/>
      <c r="L114" s="1928"/>
      <c r="M114" s="1928"/>
      <c r="N114" s="1928"/>
      <c r="O114" s="1928"/>
      <c r="P114" s="1928"/>
      <c r="Q114" s="1928"/>
      <c r="R114" s="1928"/>
      <c r="S114" s="1928"/>
      <c r="T114" s="1928"/>
      <c r="U114" s="1928"/>
      <c r="V114" s="1928"/>
      <c r="W114" s="1928"/>
      <c r="X114" s="1928"/>
      <c r="Y114" s="1928"/>
      <c r="Z114" s="1928"/>
      <c r="AA114" s="1928"/>
      <c r="AB114" s="1928"/>
      <c r="AC114" s="1928"/>
      <c r="AD114" s="1928"/>
      <c r="AE114" s="1928"/>
      <c r="AF114" s="1928"/>
      <c r="AG114" s="1928"/>
      <c r="AH114" s="1928"/>
      <c r="AI114" s="1928"/>
      <c r="AJ114" s="1928"/>
      <c r="AK114" s="1928"/>
      <c r="AL114" s="1928"/>
      <c r="AM114" s="1928"/>
      <c r="AN114" s="1928"/>
      <c r="AO114" s="1928"/>
      <c r="AP114" s="1928"/>
      <c r="AQ114" s="1530"/>
    </row>
    <row r="115" spans="1:43" s="1531" customFormat="1" ht="18" customHeight="1">
      <c r="A115" s="1543"/>
      <c r="B115" s="1544"/>
      <c r="C115" s="1544"/>
      <c r="D115" s="1544"/>
      <c r="E115" s="1544"/>
      <c r="F115" s="1530"/>
      <c r="G115" s="1530"/>
      <c r="H115" s="1530"/>
      <c r="I115" s="1530"/>
      <c r="J115" s="1530"/>
      <c r="K115" s="1530"/>
      <c r="L115" s="1530"/>
      <c r="M115" s="1530"/>
      <c r="N115" s="1530"/>
      <c r="O115" s="1530"/>
      <c r="P115" s="1530"/>
      <c r="Q115" s="1530"/>
      <c r="R115" s="1530"/>
      <c r="S115" s="1530"/>
      <c r="T115" s="1530"/>
      <c r="U115" s="1530"/>
      <c r="V115" s="1530"/>
      <c r="W115" s="1530"/>
      <c r="X115" s="1530"/>
      <c r="Y115" s="1530"/>
      <c r="Z115" s="1530"/>
      <c r="AA115" s="1530"/>
      <c r="AB115" s="1530"/>
      <c r="AC115" s="1530"/>
      <c r="AD115" s="1530"/>
      <c r="AE115" s="1530"/>
      <c r="AF115" s="1530"/>
      <c r="AG115" s="1530"/>
      <c r="AH115" s="1530"/>
      <c r="AI115" s="1530"/>
      <c r="AJ115" s="1530"/>
      <c r="AK115" s="1530"/>
      <c r="AL115" s="1530"/>
      <c r="AM115" s="1530"/>
      <c r="AN115" s="1530"/>
      <c r="AO115" s="1530"/>
      <c r="AP115" s="1530"/>
      <c r="AQ115" s="1530"/>
    </row>
    <row r="116" spans="1:43" s="1531" customFormat="1">
      <c r="A116" s="1545"/>
      <c r="B116" s="1922"/>
      <c r="C116" s="1922"/>
      <c r="D116" s="1922"/>
      <c r="E116" s="1922"/>
      <c r="F116" s="1922"/>
      <c r="G116" s="1922"/>
      <c r="H116" s="1922"/>
      <c r="I116" s="1922"/>
      <c r="J116" s="1922"/>
      <c r="K116" s="1922"/>
      <c r="L116" s="1922"/>
      <c r="M116" s="1922"/>
      <c r="N116" s="1922"/>
      <c r="O116" s="1922"/>
      <c r="P116" s="1922"/>
      <c r="Q116" s="1922"/>
      <c r="R116" s="1922"/>
      <c r="S116" s="1922"/>
      <c r="T116" s="1922"/>
      <c r="U116" s="1922"/>
      <c r="V116" s="1922"/>
      <c r="W116" s="1922"/>
      <c r="X116" s="1922"/>
      <c r="Y116" s="1922"/>
      <c r="Z116" s="1922"/>
      <c r="AA116" s="1922"/>
      <c r="AB116" s="1922"/>
      <c r="AC116" s="1922"/>
      <c r="AD116" s="1922"/>
      <c r="AE116" s="1922"/>
      <c r="AF116" s="1922"/>
      <c r="AG116" s="1922"/>
      <c r="AH116" s="1922"/>
      <c r="AI116" s="1922"/>
      <c r="AJ116" s="1922"/>
      <c r="AK116" s="1922"/>
      <c r="AL116" s="1922"/>
      <c r="AM116" s="1922"/>
      <c r="AN116" s="1922"/>
      <c r="AO116" s="1922"/>
      <c r="AP116" s="1922"/>
      <c r="AQ116" s="1530"/>
    </row>
    <row r="117" spans="1:43" s="1531" customFormat="1">
      <c r="A117" s="1545"/>
      <c r="B117" s="1922"/>
      <c r="C117" s="1922"/>
      <c r="D117" s="1922"/>
      <c r="E117" s="1922"/>
      <c r="F117" s="1922"/>
      <c r="G117" s="1922"/>
      <c r="H117" s="1922"/>
      <c r="I117" s="1922"/>
      <c r="J117" s="1922"/>
      <c r="K117" s="1922"/>
      <c r="L117" s="1922"/>
      <c r="M117" s="1922"/>
      <c r="N117" s="1922"/>
      <c r="O117" s="1922"/>
      <c r="P117" s="1922"/>
      <c r="Q117" s="1922"/>
      <c r="R117" s="1922"/>
      <c r="S117" s="1922"/>
      <c r="T117" s="1922"/>
      <c r="U117" s="1922"/>
      <c r="V117" s="1922"/>
      <c r="W117" s="1922"/>
      <c r="X117" s="1922"/>
      <c r="Y117" s="1922"/>
      <c r="Z117" s="1922"/>
      <c r="AA117" s="1922"/>
      <c r="AB117" s="1922"/>
      <c r="AC117" s="1922"/>
      <c r="AD117" s="1922"/>
      <c r="AE117" s="1922"/>
      <c r="AF117" s="1922"/>
      <c r="AG117" s="1922"/>
      <c r="AH117" s="1922"/>
      <c r="AI117" s="1922"/>
      <c r="AJ117" s="1922"/>
      <c r="AK117" s="1922"/>
      <c r="AL117" s="1922"/>
      <c r="AM117" s="1922"/>
      <c r="AN117" s="1922"/>
      <c r="AO117" s="1922"/>
      <c r="AP117" s="1922"/>
      <c r="AQ117" s="1530"/>
    </row>
    <row r="118" spans="1:43" s="1531" customFormat="1">
      <c r="A118" s="1545"/>
      <c r="B118" s="1545"/>
      <c r="C118" s="1545"/>
      <c r="D118" s="1545"/>
      <c r="E118" s="1545"/>
      <c r="F118" s="1530"/>
      <c r="G118" s="1530"/>
      <c r="H118" s="1530"/>
      <c r="I118" s="1530"/>
      <c r="J118" s="1530"/>
      <c r="K118" s="1530"/>
      <c r="L118" s="1530"/>
      <c r="M118" s="1530"/>
      <c r="N118" s="1530"/>
      <c r="O118" s="1530"/>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row>
    <row r="119" spans="1:43" s="1531" customFormat="1">
      <c r="A119" s="1545"/>
      <c r="B119" s="1545"/>
      <c r="C119" s="1545"/>
      <c r="D119" s="1545"/>
      <c r="E119" s="1545"/>
      <c r="F119" s="1530"/>
      <c r="G119" s="1530"/>
      <c r="H119" s="1530"/>
      <c r="I119" s="1530"/>
      <c r="J119" s="1530"/>
      <c r="K119" s="1530"/>
      <c r="L119" s="1530"/>
      <c r="M119" s="1530"/>
      <c r="N119" s="1530"/>
      <c r="O119" s="1530"/>
      <c r="P119" s="1530"/>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row>
    <row r="120" spans="1:43" s="1531" customFormat="1">
      <c r="A120" s="1546"/>
      <c r="B120" s="1530"/>
      <c r="C120" s="1530"/>
      <c r="D120" s="1530"/>
      <c r="E120" s="1530"/>
      <c r="F120" s="1530"/>
      <c r="G120" s="1530"/>
      <c r="H120" s="1530"/>
      <c r="I120" s="1530"/>
      <c r="J120" s="1530"/>
      <c r="K120" s="1530"/>
      <c r="L120" s="1530"/>
      <c r="M120" s="1530"/>
      <c r="N120" s="1530"/>
      <c r="O120" s="1530"/>
      <c r="P120" s="1530"/>
      <c r="Q120" s="1530"/>
      <c r="R120" s="1530"/>
      <c r="S120" s="1530"/>
      <c r="T120" s="1530"/>
      <c r="U120" s="1530"/>
      <c r="V120" s="1530"/>
      <c r="W120" s="1530"/>
      <c r="X120" s="1530"/>
      <c r="Y120" s="1530"/>
      <c r="Z120" s="1530"/>
      <c r="AA120" s="1530"/>
      <c r="AB120" s="1530"/>
      <c r="AC120" s="1530"/>
      <c r="AD120" s="1530"/>
      <c r="AE120" s="1530"/>
      <c r="AF120" s="1530"/>
      <c r="AG120" s="1530"/>
      <c r="AH120" s="1530"/>
      <c r="AI120" s="1530"/>
      <c r="AJ120" s="1530"/>
      <c r="AK120" s="1530"/>
      <c r="AL120" s="1530"/>
      <c r="AM120" s="1530"/>
      <c r="AN120" s="1530"/>
      <c r="AO120" s="1530"/>
      <c r="AP120" s="1530"/>
      <c r="AQ120" s="1530"/>
    </row>
    <row r="121" spans="1:43" s="1531" customFormat="1">
      <c r="A121" s="1530"/>
      <c r="B121" s="1530"/>
      <c r="C121" s="1530"/>
      <c r="D121" s="1530"/>
      <c r="E121" s="1530"/>
      <c r="F121" s="1530"/>
      <c r="G121" s="1530"/>
      <c r="H121" s="1530"/>
      <c r="I121" s="1530"/>
      <c r="J121" s="1530"/>
      <c r="K121" s="1530"/>
      <c r="L121" s="1530"/>
      <c r="M121" s="1530"/>
      <c r="N121" s="1530"/>
      <c r="O121" s="1530"/>
      <c r="P121" s="1530"/>
      <c r="Q121" s="1530"/>
      <c r="R121" s="1530"/>
      <c r="S121" s="1530"/>
      <c r="T121" s="1530"/>
      <c r="U121" s="1530"/>
      <c r="V121" s="1530"/>
      <c r="W121" s="1530"/>
      <c r="X121" s="1530"/>
      <c r="Y121" s="1530"/>
      <c r="Z121" s="1530"/>
      <c r="AA121" s="1530"/>
      <c r="AB121" s="1530"/>
      <c r="AC121" s="1530"/>
      <c r="AD121" s="1530"/>
      <c r="AE121" s="1530"/>
      <c r="AF121" s="1530"/>
      <c r="AG121" s="1530"/>
      <c r="AH121" s="1530"/>
      <c r="AI121" s="1530"/>
      <c r="AJ121" s="1530"/>
      <c r="AK121" s="1530"/>
      <c r="AL121" s="1530"/>
      <c r="AM121" s="1530"/>
      <c r="AN121" s="1530"/>
      <c r="AO121" s="1530"/>
      <c r="AP121" s="1530"/>
      <c r="AQ121" s="1530"/>
    </row>
    <row r="122" spans="1:43" s="1531" customFormat="1">
      <c r="A122" s="1530"/>
      <c r="B122" s="1530"/>
      <c r="C122" s="1530"/>
      <c r="D122" s="1530"/>
      <c r="E122" s="1530"/>
      <c r="F122" s="1530"/>
      <c r="G122" s="1530"/>
      <c r="H122" s="1530"/>
      <c r="I122" s="1530"/>
      <c r="J122" s="1530"/>
      <c r="K122" s="1530"/>
      <c r="L122" s="1530"/>
      <c r="M122" s="1530"/>
      <c r="N122" s="1530"/>
      <c r="O122" s="1530"/>
      <c r="P122" s="1530"/>
      <c r="Q122" s="1530"/>
      <c r="R122" s="1530"/>
      <c r="S122" s="1530"/>
      <c r="T122" s="1530"/>
      <c r="U122" s="1530"/>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row>
    <row r="123" spans="1:43" s="1531" customFormat="1">
      <c r="A123" s="1530"/>
      <c r="B123" s="1530"/>
      <c r="C123" s="1530"/>
      <c r="D123" s="1530"/>
      <c r="E123" s="1530"/>
      <c r="F123" s="1530"/>
      <c r="G123" s="1530"/>
      <c r="H123" s="1530"/>
      <c r="I123" s="1530"/>
      <c r="J123" s="1530"/>
      <c r="K123" s="1530"/>
      <c r="L123" s="1530"/>
      <c r="M123" s="1530"/>
      <c r="N123" s="1530"/>
      <c r="O123" s="1530"/>
      <c r="P123" s="1530"/>
      <c r="Q123" s="1530"/>
      <c r="R123" s="1530"/>
      <c r="S123" s="1530"/>
      <c r="T123" s="1530"/>
      <c r="U123" s="1530"/>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row>
    <row r="124" spans="1:43" s="1531" customFormat="1">
      <c r="A124" s="1530"/>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row>
    <row r="125" spans="1:43" s="1531" customFormat="1">
      <c r="A125" s="1530"/>
      <c r="B125" s="1530"/>
      <c r="C125" s="1530"/>
      <c r="D125" s="1530"/>
      <c r="E125" s="1530"/>
      <c r="F125" s="1530"/>
      <c r="G125" s="1530"/>
      <c r="H125" s="1530"/>
      <c r="I125" s="1530"/>
      <c r="J125" s="1530"/>
      <c r="K125" s="1530"/>
      <c r="L125" s="1530"/>
      <c r="M125" s="1530"/>
      <c r="N125" s="1530"/>
      <c r="O125" s="1530"/>
      <c r="P125" s="1530"/>
      <c r="Q125" s="1530"/>
      <c r="R125" s="1530"/>
      <c r="S125" s="1530"/>
      <c r="T125" s="1530"/>
      <c r="U125" s="1530"/>
      <c r="V125" s="1530"/>
      <c r="W125" s="1530"/>
      <c r="X125" s="1530"/>
      <c r="Y125" s="1530"/>
      <c r="Z125" s="1530"/>
      <c r="AA125" s="1530"/>
      <c r="AB125" s="1530"/>
      <c r="AC125" s="1530"/>
      <c r="AD125" s="1530"/>
      <c r="AE125" s="1530"/>
      <c r="AF125" s="1530"/>
      <c r="AG125" s="1530"/>
      <c r="AH125" s="1530"/>
      <c r="AI125" s="1530"/>
      <c r="AJ125" s="1530"/>
      <c r="AK125" s="1530"/>
      <c r="AL125" s="1530"/>
      <c r="AM125" s="1530"/>
      <c r="AN125" s="1530"/>
      <c r="AO125" s="1530"/>
      <c r="AP125" s="1530"/>
      <c r="AQ125" s="1530"/>
    </row>
    <row r="126" spans="1:43" s="1531" customFormat="1">
      <c r="A126" s="1530"/>
      <c r="B126" s="1530"/>
      <c r="C126" s="1530"/>
      <c r="D126" s="1530"/>
      <c r="E126" s="1530"/>
      <c r="F126" s="1530"/>
      <c r="G126" s="1530"/>
      <c r="H126" s="1530"/>
      <c r="I126" s="1530"/>
      <c r="J126" s="1530"/>
      <c r="K126" s="1530"/>
      <c r="L126" s="1530"/>
      <c r="M126" s="1530"/>
      <c r="N126" s="1530"/>
      <c r="O126" s="1530"/>
      <c r="P126" s="1530"/>
      <c r="Q126" s="1530"/>
      <c r="R126" s="1530"/>
      <c r="S126" s="1530"/>
      <c r="T126" s="1530"/>
      <c r="U126" s="1530"/>
      <c r="V126" s="1530"/>
      <c r="W126" s="1530"/>
      <c r="X126" s="1530"/>
      <c r="Y126" s="1530"/>
      <c r="Z126" s="1530"/>
      <c r="AA126" s="1530"/>
      <c r="AB126" s="1530"/>
      <c r="AC126" s="1530"/>
      <c r="AD126" s="1530"/>
      <c r="AE126" s="1530"/>
      <c r="AF126" s="1530"/>
      <c r="AG126" s="1530"/>
      <c r="AH126" s="1530"/>
      <c r="AI126" s="1530"/>
      <c r="AJ126" s="1530"/>
      <c r="AK126" s="1530"/>
      <c r="AL126" s="1530"/>
      <c r="AM126" s="1530"/>
      <c r="AN126" s="1530"/>
      <c r="AO126" s="1530"/>
      <c r="AP126" s="1530"/>
      <c r="AQ126" s="1530"/>
    </row>
    <row r="127" spans="1:43" s="1531" customFormat="1"/>
    <row r="128" spans="1:43" s="1531" customFormat="1"/>
    <row r="129" s="1531" customFormat="1"/>
  </sheetData>
  <mergeCells count="165">
    <mergeCell ref="B2:AP2"/>
    <mergeCell ref="B9:F9"/>
    <mergeCell ref="G9:I9"/>
    <mergeCell ref="J9:K9"/>
    <mergeCell ref="M9:N9"/>
    <mergeCell ref="P9:Q9"/>
    <mergeCell ref="S9:U9"/>
    <mergeCell ref="V9:W9"/>
    <mergeCell ref="X9:Y9"/>
    <mergeCell ref="AA9:AB9"/>
    <mergeCell ref="AD9:AE9"/>
    <mergeCell ref="AH9:AP9"/>
    <mergeCell ref="B11:F12"/>
    <mergeCell ref="G11:O11"/>
    <mergeCell ref="P11:AP11"/>
    <mergeCell ref="G12:O12"/>
    <mergeCell ref="P12:AP12"/>
    <mergeCell ref="AH15:AP15"/>
    <mergeCell ref="B17:F32"/>
    <mergeCell ref="G17:O17"/>
    <mergeCell ref="P17:AP17"/>
    <mergeCell ref="G18:O18"/>
    <mergeCell ref="P18:AP18"/>
    <mergeCell ref="G19:O20"/>
    <mergeCell ref="P19:S19"/>
    <mergeCell ref="T19:AG19"/>
    <mergeCell ref="AH19:AP20"/>
    <mergeCell ref="B13:F15"/>
    <mergeCell ref="G13:O13"/>
    <mergeCell ref="P13:AP13"/>
    <mergeCell ref="G14:O14"/>
    <mergeCell ref="P14:AG14"/>
    <mergeCell ref="AH14:AP14"/>
    <mergeCell ref="G15:O15"/>
    <mergeCell ref="P15:T15"/>
    <mergeCell ref="U15:AB15"/>
    <mergeCell ref="AC15:AG15"/>
    <mergeCell ref="G23:O23"/>
    <mergeCell ref="P23:AG23"/>
    <mergeCell ref="AH23:AP23"/>
    <mergeCell ref="G24:O24"/>
    <mergeCell ref="P24:AG24"/>
    <mergeCell ref="AH24:AP24"/>
    <mergeCell ref="P20:S20"/>
    <mergeCell ref="T20:AG20"/>
    <mergeCell ref="G21:O21"/>
    <mergeCell ref="P21:AG21"/>
    <mergeCell ref="AH21:AP21"/>
    <mergeCell ref="G22:O22"/>
    <mergeCell ref="P22:AG22"/>
    <mergeCell ref="AH22:AP22"/>
    <mergeCell ref="G25:O25"/>
    <mergeCell ref="P25:AP25"/>
    <mergeCell ref="G26:O26"/>
    <mergeCell ref="P26:AP26"/>
    <mergeCell ref="G27:O32"/>
    <mergeCell ref="P27:T27"/>
    <mergeCell ref="U27:AP27"/>
    <mergeCell ref="P28:T28"/>
    <mergeCell ref="U28:AP28"/>
    <mergeCell ref="P29:T32"/>
    <mergeCell ref="U32:AJ32"/>
    <mergeCell ref="AK32:AL32"/>
    <mergeCell ref="AN32:AO32"/>
    <mergeCell ref="AN47:AO47"/>
    <mergeCell ref="U29:AE29"/>
    <mergeCell ref="AF29:AP29"/>
    <mergeCell ref="U30:AE30"/>
    <mergeCell ref="AF30:AG30"/>
    <mergeCell ref="AL30:AM30"/>
    <mergeCell ref="U31:AE31"/>
    <mergeCell ref="AF31:AG31"/>
    <mergeCell ref="AL31:AM31"/>
    <mergeCell ref="P34:AP34"/>
    <mergeCell ref="G41:O41"/>
    <mergeCell ref="P41:AP41"/>
    <mergeCell ref="AH36:AP36"/>
    <mergeCell ref="G37:O37"/>
    <mergeCell ref="P37:AG37"/>
    <mergeCell ref="AH37:AP37"/>
    <mergeCell ref="G38:O38"/>
    <mergeCell ref="P38:AG38"/>
    <mergeCell ref="AH38:AP38"/>
    <mergeCell ref="G35:O35"/>
    <mergeCell ref="P35:AP35"/>
    <mergeCell ref="G36:O36"/>
    <mergeCell ref="P36:AG36"/>
    <mergeCell ref="G39:O39"/>
    <mergeCell ref="P39:AG39"/>
    <mergeCell ref="AH39:AP39"/>
    <mergeCell ref="G40:O40"/>
    <mergeCell ref="P40:AP40"/>
    <mergeCell ref="AN49:AP49"/>
    <mergeCell ref="B56:AP56"/>
    <mergeCell ref="B65:I65"/>
    <mergeCell ref="J65:AP65"/>
    <mergeCell ref="B66:I66"/>
    <mergeCell ref="J66:AP66"/>
    <mergeCell ref="AL45:AM45"/>
    <mergeCell ref="U46:AE46"/>
    <mergeCell ref="AF46:AG46"/>
    <mergeCell ref="AL46:AM46"/>
    <mergeCell ref="U47:AJ47"/>
    <mergeCell ref="AK47:AL47"/>
    <mergeCell ref="G42:O47"/>
    <mergeCell ref="P42:T42"/>
    <mergeCell ref="U42:AP42"/>
    <mergeCell ref="P43:T43"/>
    <mergeCell ref="U43:AP43"/>
    <mergeCell ref="P44:T47"/>
    <mergeCell ref="U44:AE44"/>
    <mergeCell ref="AF44:AP44"/>
    <mergeCell ref="U45:AE45"/>
    <mergeCell ref="AF45:AG45"/>
    <mergeCell ref="B34:F47"/>
    <mergeCell ref="G34:O34"/>
    <mergeCell ref="B70:I70"/>
    <mergeCell ref="J70:AP70"/>
    <mergeCell ref="B71:I71"/>
    <mergeCell ref="J71:AP71"/>
    <mergeCell ref="B73:AP73"/>
    <mergeCell ref="B75:AP75"/>
    <mergeCell ref="B67:I67"/>
    <mergeCell ref="J67:AP67"/>
    <mergeCell ref="B68:I68"/>
    <mergeCell ref="J68:AP68"/>
    <mergeCell ref="B69:I69"/>
    <mergeCell ref="J69:AP69"/>
    <mergeCell ref="J86:AP86"/>
    <mergeCell ref="B81:I81"/>
    <mergeCell ref="J81:AP81"/>
    <mergeCell ref="B82:I82"/>
    <mergeCell ref="J82:AP82"/>
    <mergeCell ref="B83:I83"/>
    <mergeCell ref="J83:AP83"/>
    <mergeCell ref="B78:I78"/>
    <mergeCell ref="J78:AP78"/>
    <mergeCell ref="B79:I79"/>
    <mergeCell ref="J79:AP79"/>
    <mergeCell ref="B80:I80"/>
    <mergeCell ref="J80:AP80"/>
    <mergeCell ref="B116:AP117"/>
    <mergeCell ref="B110:I110"/>
    <mergeCell ref="J110:AP110"/>
    <mergeCell ref="B112:AP112"/>
    <mergeCell ref="B114:AP114"/>
    <mergeCell ref="B5:AP7"/>
    <mergeCell ref="B107:I107"/>
    <mergeCell ref="J107:AP107"/>
    <mergeCell ref="B108:I108"/>
    <mergeCell ref="J108:AP108"/>
    <mergeCell ref="B109:I109"/>
    <mergeCell ref="J109:AP109"/>
    <mergeCell ref="A95:AQ95"/>
    <mergeCell ref="B104:I104"/>
    <mergeCell ref="J104:AP104"/>
    <mergeCell ref="B105:I105"/>
    <mergeCell ref="J105:AP105"/>
    <mergeCell ref="B106:I106"/>
    <mergeCell ref="J106:AP106"/>
    <mergeCell ref="B84:I84"/>
    <mergeCell ref="J84:AP84"/>
    <mergeCell ref="B85:I85"/>
    <mergeCell ref="J85:AP85"/>
    <mergeCell ref="B86:I86"/>
  </mergeCells>
  <phoneticPr fontId="17"/>
  <pageMargins left="0.59055118110236227" right="0.59055118110236227" top="0.98425196850393704" bottom="0.98425196850393704" header="0.51181102362204722" footer="0.51181102362204722"/>
  <pageSetup paperSize="9" scale="91" orientation="portrait" blackAndWhite="1" r:id="rId1"/>
  <headerFooter alignWithMargins="0">
    <oddHeader xml:space="preserve">&amp;R&amp;14
</oddHead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495"/>
      <c r="L1" s="495"/>
      <c r="M1" s="495"/>
      <c r="N1" s="495"/>
      <c r="O1" s="495"/>
      <c r="P1" s="497"/>
      <c r="Q1" s="497"/>
      <c r="R1" s="497"/>
      <c r="S1" s="497"/>
      <c r="T1" s="497"/>
      <c r="U1" s="497"/>
    </row>
    <row r="2" spans="1:21" ht="16.5" customHeight="1">
      <c r="K2" s="495"/>
      <c r="L2" s="495"/>
      <c r="M2" s="495"/>
      <c r="N2" s="495"/>
      <c r="O2" s="495"/>
      <c r="P2" s="497"/>
      <c r="Q2" s="497"/>
      <c r="R2" s="497"/>
      <c r="S2" s="497"/>
      <c r="T2" s="497"/>
      <c r="U2" s="497"/>
    </row>
    <row r="3" spans="1:21" ht="22.5" customHeight="1">
      <c r="K3" s="495"/>
      <c r="L3" s="495"/>
      <c r="M3" s="495"/>
      <c r="N3" s="495"/>
      <c r="O3" s="495"/>
      <c r="P3" s="497"/>
      <c r="Q3" s="497"/>
      <c r="R3" s="497"/>
      <c r="S3" s="497"/>
      <c r="T3" s="497"/>
      <c r="U3" s="497"/>
    </row>
    <row r="4" spans="1:21" ht="16.5" customHeight="1">
      <c r="K4" s="494"/>
      <c r="L4" s="494"/>
      <c r="M4" s="494"/>
      <c r="N4" s="494"/>
      <c r="O4" s="494"/>
      <c r="P4" s="497"/>
      <c r="Q4" s="497"/>
      <c r="R4" s="497"/>
      <c r="S4" s="497"/>
      <c r="T4" s="497"/>
      <c r="U4" s="497"/>
    </row>
    <row r="5" spans="1:21" ht="22.5" customHeight="1">
      <c r="K5" s="495"/>
      <c r="L5" s="495"/>
      <c r="M5" s="495"/>
      <c r="N5" s="495"/>
      <c r="O5" s="495"/>
      <c r="P5" s="497"/>
      <c r="Q5" s="497"/>
      <c r="R5" s="497"/>
      <c r="S5" s="497"/>
      <c r="T5" s="497"/>
      <c r="U5" s="497"/>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834">
        <v>45083</v>
      </c>
      <c r="Q9" s="3834"/>
      <c r="R9" s="3834"/>
      <c r="S9" s="3834"/>
      <c r="T9" s="3834"/>
      <c r="U9" s="488"/>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968"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2251" t="s">
        <v>1856</v>
      </c>
      <c r="L12" s="2251"/>
      <c r="M12" s="2246" t="s">
        <v>70</v>
      </c>
      <c r="N12" s="2246"/>
      <c r="O12" s="2247" t="str">
        <f>入力シート!C25</f>
        <v>福岡市博多区東公園７－７</v>
      </c>
      <c r="P12" s="2247"/>
      <c r="Q12" s="2247"/>
      <c r="R12" s="2247"/>
      <c r="S12" s="2247"/>
      <c r="T12" s="2247"/>
      <c r="U12" s="2248"/>
    </row>
    <row r="13" spans="1:21" ht="22.5" customHeight="1">
      <c r="A13" s="7"/>
      <c r="B13" s="2"/>
      <c r="C13" s="2"/>
      <c r="D13" s="2"/>
      <c r="E13" s="2"/>
      <c r="F13" s="2"/>
      <c r="G13" s="2"/>
      <c r="H13" s="2"/>
      <c r="I13" s="2"/>
      <c r="J13" s="2"/>
      <c r="K13" s="2"/>
      <c r="L13" s="2"/>
      <c r="M13" s="2246" t="s">
        <v>92</v>
      </c>
      <c r="N13" s="2246"/>
      <c r="O13" s="2247" t="str">
        <f>入力シート!C26</f>
        <v>(株）福岡企画技調</v>
      </c>
      <c r="P13" s="2247"/>
      <c r="Q13" s="2247"/>
      <c r="R13" s="2247"/>
      <c r="S13" s="2247"/>
      <c r="T13" s="2247"/>
      <c r="U13" s="2248"/>
    </row>
    <row r="14" spans="1:21" ht="22.5" customHeight="1">
      <c r="A14" s="7"/>
      <c r="B14" s="2"/>
      <c r="C14" s="2"/>
      <c r="D14" s="2"/>
      <c r="E14" s="2"/>
      <c r="F14" s="2"/>
      <c r="G14" s="2"/>
      <c r="H14" s="2"/>
      <c r="I14" s="2"/>
      <c r="J14" s="2"/>
      <c r="K14" s="2"/>
      <c r="L14" s="2"/>
      <c r="M14" s="2246" t="s">
        <v>71</v>
      </c>
      <c r="N14" s="2246"/>
      <c r="O14" s="2926" t="str">
        <f>入力シート!C27</f>
        <v>代表取締役　企画太郎</v>
      </c>
      <c r="P14" s="2926"/>
      <c r="Q14" s="2926"/>
      <c r="R14" s="2926"/>
      <c r="S14" s="2926"/>
      <c r="T14" s="2926"/>
      <c r="U14" s="2927"/>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249" t="s">
        <v>68</v>
      </c>
      <c r="C16" s="2249"/>
      <c r="D16" s="2249"/>
      <c r="E16" s="2249"/>
      <c r="F16" s="2249"/>
      <c r="G16" s="2249"/>
      <c r="H16" s="2249"/>
      <c r="I16" s="2249"/>
      <c r="J16" s="2249"/>
      <c r="K16" s="2249"/>
      <c r="L16" s="2249"/>
      <c r="M16" s="2249"/>
      <c r="N16" s="2249"/>
      <c r="O16" s="2249"/>
      <c r="P16" s="2249"/>
      <c r="Q16" s="2249"/>
      <c r="R16" s="2249"/>
      <c r="S16" s="2249"/>
      <c r="T16" s="2249"/>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226" t="s">
        <v>82</v>
      </c>
      <c r="C18" s="2226"/>
      <c r="D18" s="2226"/>
      <c r="E18" s="2237" t="str">
        <f>入力シート!C9</f>
        <v>道路整備事業</v>
      </c>
      <c r="F18" s="2237"/>
      <c r="G18" s="2237"/>
      <c r="H18" s="2237"/>
      <c r="I18" s="2237"/>
      <c r="J18" s="2226" t="s">
        <v>76</v>
      </c>
      <c r="K18" s="2226"/>
      <c r="L18" s="2226"/>
      <c r="M18" s="2237" t="str">
        <f>入力シート!C10</f>
        <v>県道博多天神線排水性舗装工事（第２工区）</v>
      </c>
      <c r="N18" s="2237"/>
      <c r="O18" s="2237"/>
      <c r="P18" s="2237"/>
      <c r="Q18" s="2237"/>
      <c r="R18" s="2237"/>
      <c r="S18" s="2237"/>
      <c r="T18" s="2237"/>
      <c r="U18" s="8"/>
    </row>
    <row r="19" spans="1:21" ht="30.75" customHeight="1">
      <c r="A19" s="7"/>
      <c r="B19" s="2233" t="s">
        <v>93</v>
      </c>
      <c r="C19" s="2234"/>
      <c r="D19" s="2235" t="s">
        <v>95</v>
      </c>
      <c r="E19" s="2237" t="str">
        <f>入力シート!C11</f>
        <v>主要地方道博多天神線</v>
      </c>
      <c r="F19" s="2237"/>
      <c r="G19" s="2237"/>
      <c r="H19" s="2237"/>
      <c r="I19" s="2237"/>
      <c r="J19" s="2226" t="s">
        <v>77</v>
      </c>
      <c r="K19" s="2226"/>
      <c r="L19" s="2226"/>
      <c r="M19" s="2238" t="str">
        <f>入力シート!C12</f>
        <v>福岡市博多区東公園地内</v>
      </c>
      <c r="N19" s="2239"/>
      <c r="O19" s="2239"/>
      <c r="P19" s="2239"/>
      <c r="Q19" s="2239"/>
      <c r="R19" s="2239"/>
      <c r="S19" s="2239"/>
      <c r="T19" s="2240"/>
      <c r="U19" s="8"/>
    </row>
    <row r="20" spans="1:21" ht="30.75" customHeight="1">
      <c r="A20" s="7"/>
      <c r="B20" s="2244" t="s">
        <v>94</v>
      </c>
      <c r="C20" s="2245"/>
      <c r="D20" s="2236"/>
      <c r="E20" s="2237"/>
      <c r="F20" s="2237"/>
      <c r="G20" s="2237"/>
      <c r="H20" s="2237"/>
      <c r="I20" s="2237"/>
      <c r="J20" s="2226"/>
      <c r="K20" s="2226"/>
      <c r="L20" s="2226"/>
      <c r="M20" s="2241"/>
      <c r="N20" s="2242"/>
      <c r="O20" s="2242"/>
      <c r="P20" s="2242"/>
      <c r="Q20" s="2242"/>
      <c r="R20" s="2242"/>
      <c r="S20" s="2242"/>
      <c r="T20" s="2243"/>
      <c r="U20" s="8"/>
    </row>
    <row r="21" spans="1:21" ht="30.75" customHeight="1">
      <c r="A21" s="7"/>
      <c r="B21" s="2226" t="s">
        <v>78</v>
      </c>
      <c r="C21" s="2226"/>
      <c r="D21" s="2226"/>
      <c r="E21" s="2227">
        <f>入力シート!C14</f>
        <v>45840</v>
      </c>
      <c r="F21" s="2228"/>
      <c r="G21" s="2228"/>
      <c r="H21" s="2228"/>
      <c r="I21" s="2228"/>
      <c r="J21" s="2228"/>
      <c r="K21" s="2228"/>
      <c r="L21" s="9" t="s">
        <v>22</v>
      </c>
      <c r="M21" s="2228">
        <f>入力シート!C15</f>
        <v>45988</v>
      </c>
      <c r="N21" s="2228"/>
      <c r="O21" s="2228"/>
      <c r="P21" s="2228"/>
      <c r="Q21" s="2228"/>
      <c r="R21" s="2228"/>
      <c r="S21" s="2228"/>
      <c r="T21" s="10"/>
      <c r="U21" s="8"/>
    </row>
    <row r="22" spans="1:21" ht="30.75" customHeight="1">
      <c r="A22" s="7"/>
      <c r="B22" s="2917" t="s">
        <v>62</v>
      </c>
      <c r="C22" s="2918"/>
      <c r="D22" s="2918"/>
      <c r="E22" s="2918"/>
      <c r="F22" s="2918"/>
      <c r="G22" s="2919"/>
      <c r="H22" s="3833"/>
      <c r="I22" s="3833"/>
      <c r="J22" s="3833"/>
      <c r="K22" s="3833"/>
      <c r="L22" s="3833"/>
      <c r="M22" s="3833"/>
      <c r="N22" s="3833"/>
      <c r="O22" s="280" t="s">
        <v>981</v>
      </c>
      <c r="P22" s="11"/>
      <c r="Q22" s="11"/>
      <c r="R22" s="11"/>
      <c r="S22" s="11"/>
      <c r="T22" s="12"/>
      <c r="U22" s="8"/>
    </row>
    <row r="23" spans="1:21" ht="30.75" customHeight="1">
      <c r="A23" s="7"/>
      <c r="B23" s="2917" t="s">
        <v>63</v>
      </c>
      <c r="C23" s="2918"/>
      <c r="D23" s="2918"/>
      <c r="E23" s="2918"/>
      <c r="F23" s="2918"/>
      <c r="G23" s="2919"/>
      <c r="H23" s="3829"/>
      <c r="I23" s="3829"/>
      <c r="J23" s="3829"/>
      <c r="K23" s="3829"/>
      <c r="L23" s="3829"/>
      <c r="M23" s="3829"/>
      <c r="N23" s="3829"/>
      <c r="O23" s="39" t="s">
        <v>500</v>
      </c>
      <c r="P23" s="39"/>
      <c r="Q23" s="39"/>
      <c r="R23" s="39"/>
      <c r="S23" s="39"/>
      <c r="T23" s="40"/>
      <c r="U23" s="8"/>
    </row>
    <row r="24" spans="1:21" ht="33" customHeight="1">
      <c r="A24" s="7"/>
      <c r="B24" s="2917" t="s">
        <v>64</v>
      </c>
      <c r="C24" s="2918"/>
      <c r="D24" s="2918"/>
      <c r="E24" s="2918"/>
      <c r="F24" s="2918"/>
      <c r="G24" s="2919"/>
      <c r="H24" s="3830"/>
      <c r="I24" s="3831"/>
      <c r="J24" s="3831"/>
      <c r="K24" s="3831"/>
      <c r="L24" s="3831"/>
      <c r="M24" s="3831"/>
      <c r="N24" s="3831"/>
      <c r="O24" s="3831"/>
      <c r="P24" s="3831"/>
      <c r="Q24" s="3831"/>
      <c r="R24" s="3831"/>
      <c r="S24" s="3831"/>
      <c r="T24" s="3832"/>
      <c r="U24" s="8"/>
    </row>
    <row r="25" spans="1:21" ht="33" customHeight="1">
      <c r="A25" s="7"/>
      <c r="B25" s="2917" t="s">
        <v>65</v>
      </c>
      <c r="C25" s="2918"/>
      <c r="D25" s="2918"/>
      <c r="E25" s="2918"/>
      <c r="F25" s="2918"/>
      <c r="G25" s="2919"/>
      <c r="H25" s="3833"/>
      <c r="I25" s="3833"/>
      <c r="J25" s="3833"/>
      <c r="K25" s="3833"/>
      <c r="L25" s="3833"/>
      <c r="M25" s="3833"/>
      <c r="N25" s="3833"/>
      <c r="O25" s="39" t="s">
        <v>982</v>
      </c>
      <c r="P25" s="39"/>
      <c r="Q25" s="39"/>
      <c r="R25" s="39"/>
      <c r="S25" s="39"/>
      <c r="T25" s="40"/>
      <c r="U25" s="8"/>
    </row>
    <row r="26" spans="1:21" ht="50.25" customHeight="1">
      <c r="A26" s="7"/>
      <c r="B26" s="3826" t="s">
        <v>1917</v>
      </c>
      <c r="C26" s="3827"/>
      <c r="D26" s="3827"/>
      <c r="E26" s="3827"/>
      <c r="F26" s="3827"/>
      <c r="G26" s="3827"/>
      <c r="H26" s="3827"/>
      <c r="I26" s="3827"/>
      <c r="J26" s="3827"/>
      <c r="K26" s="3827"/>
      <c r="L26" s="3827"/>
      <c r="M26" s="3827"/>
      <c r="N26" s="3827"/>
      <c r="O26" s="3827"/>
      <c r="P26" s="3827"/>
      <c r="Q26" s="3827"/>
      <c r="R26" s="3827"/>
      <c r="S26" s="3827"/>
      <c r="T26" s="3828"/>
      <c r="U26" s="8"/>
    </row>
    <row r="27" spans="1:21" ht="50.25" customHeight="1">
      <c r="A27" s="7"/>
      <c r="B27" s="2908" t="s">
        <v>514</v>
      </c>
      <c r="C27" s="2909"/>
      <c r="D27" s="2909"/>
      <c r="E27" s="2909"/>
      <c r="F27" s="2909"/>
      <c r="G27" s="2909"/>
      <c r="H27" s="2909"/>
      <c r="I27" s="2909"/>
      <c r="J27" s="2909"/>
      <c r="K27" s="2909"/>
      <c r="L27" s="2909"/>
      <c r="M27" s="2909"/>
      <c r="N27" s="2909"/>
      <c r="O27" s="2909"/>
      <c r="P27" s="2909"/>
      <c r="Q27" s="2909"/>
      <c r="R27" s="2909"/>
      <c r="S27" s="2909"/>
      <c r="T27" s="2910"/>
      <c r="U27" s="8"/>
    </row>
    <row r="28" spans="1:21" ht="50.25" customHeight="1">
      <c r="A28" s="7"/>
      <c r="B28" s="2911"/>
      <c r="C28" s="2912"/>
      <c r="D28" s="2912"/>
      <c r="E28" s="2912"/>
      <c r="F28" s="2912"/>
      <c r="G28" s="2912"/>
      <c r="H28" s="2912"/>
      <c r="I28" s="2912"/>
      <c r="J28" s="2912"/>
      <c r="K28" s="2912"/>
      <c r="L28" s="2912"/>
      <c r="M28" s="2912"/>
      <c r="N28" s="2912"/>
      <c r="O28" s="2912"/>
      <c r="P28" s="2912"/>
      <c r="Q28" s="2912"/>
      <c r="R28" s="2912"/>
      <c r="S28" s="2912"/>
      <c r="T28" s="2913"/>
      <c r="U28" s="8"/>
    </row>
    <row r="29" spans="1:21" ht="50.25" customHeight="1">
      <c r="A29" s="7"/>
      <c r="B29" s="2914"/>
      <c r="C29" s="2915"/>
      <c r="D29" s="2915"/>
      <c r="E29" s="2915"/>
      <c r="F29" s="2915"/>
      <c r="G29" s="2915"/>
      <c r="H29" s="2915"/>
      <c r="I29" s="2915"/>
      <c r="J29" s="2915"/>
      <c r="K29" s="2915"/>
      <c r="L29" s="2915"/>
      <c r="M29" s="2915"/>
      <c r="N29" s="2915"/>
      <c r="O29" s="2915"/>
      <c r="P29" s="2915"/>
      <c r="Q29" s="2915"/>
      <c r="R29" s="2915"/>
      <c r="S29" s="2915"/>
      <c r="T29" s="2916"/>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430</v>
      </c>
    </row>
    <row r="2" spans="1:5" ht="17.25">
      <c r="A2" s="3853" t="s">
        <v>428</v>
      </c>
      <c r="B2" s="3853"/>
      <c r="C2" s="3853"/>
      <c r="D2" s="3853"/>
      <c r="E2" s="3853"/>
    </row>
    <row r="4" spans="1:5" ht="41.25" customHeight="1">
      <c r="A4" s="214" t="s">
        <v>431</v>
      </c>
      <c r="B4" s="3854" t="str">
        <f>"第50"&amp;入力シート!C3&amp;"-"&amp;入力シート!C4&amp;"号　"&amp;入力シート!C10</f>
        <v>第507-12345-001号　県道博多天神線排水性舗装工事（第２工区）</v>
      </c>
      <c r="C4" s="3855"/>
      <c r="D4" s="214" t="s">
        <v>432</v>
      </c>
      <c r="E4" s="376" t="str">
        <f>入力シート!C26</f>
        <v>(株）福岡企画技調</v>
      </c>
    </row>
    <row r="5" spans="1:5" ht="20.25" customHeight="1">
      <c r="A5" s="236" t="s">
        <v>497</v>
      </c>
      <c r="B5" s="236" t="s">
        <v>433</v>
      </c>
      <c r="C5" s="3856" t="s">
        <v>434</v>
      </c>
      <c r="D5" s="3856"/>
      <c r="E5" s="3856"/>
    </row>
    <row r="6" spans="1:5" ht="13.5" customHeight="1">
      <c r="A6" s="215"/>
      <c r="B6" s="216"/>
      <c r="C6" s="3846"/>
      <c r="D6" s="3846"/>
      <c r="E6" s="3847"/>
    </row>
    <row r="7" spans="1:5">
      <c r="A7" s="832" t="s">
        <v>1656</v>
      </c>
      <c r="B7" s="832" t="s">
        <v>1655</v>
      </c>
      <c r="C7" s="3846" t="s">
        <v>435</v>
      </c>
      <c r="D7" s="3846"/>
      <c r="E7" s="3847"/>
    </row>
    <row r="8" spans="1:5">
      <c r="A8" s="215"/>
      <c r="B8" s="215"/>
      <c r="C8" s="3846" t="s">
        <v>436</v>
      </c>
      <c r="D8" s="3846"/>
      <c r="E8" s="3847"/>
    </row>
    <row r="9" spans="1:5">
      <c r="A9" s="215"/>
      <c r="B9" s="215"/>
      <c r="C9" s="3846" t="s">
        <v>437</v>
      </c>
      <c r="D9" s="3846"/>
      <c r="E9" s="3847"/>
    </row>
    <row r="10" spans="1:5">
      <c r="A10" s="3852" t="s">
        <v>529</v>
      </c>
      <c r="B10" s="215"/>
      <c r="C10" s="3846" t="s">
        <v>438</v>
      </c>
      <c r="D10" s="3846"/>
      <c r="E10" s="3847"/>
    </row>
    <row r="11" spans="1:5">
      <c r="A11" s="3852"/>
      <c r="B11" s="215"/>
      <c r="C11" s="3846" t="s">
        <v>439</v>
      </c>
      <c r="D11" s="3846"/>
      <c r="E11" s="3847"/>
    </row>
    <row r="12" spans="1:5">
      <c r="A12" s="3852"/>
      <c r="B12" s="215"/>
      <c r="C12" s="3846" t="s">
        <v>440</v>
      </c>
      <c r="D12" s="3846"/>
      <c r="E12" s="3847"/>
    </row>
    <row r="13" spans="1:5">
      <c r="A13" s="215"/>
      <c r="B13" s="217"/>
      <c r="C13" s="3848"/>
      <c r="D13" s="3848"/>
      <c r="E13" s="3849"/>
    </row>
    <row r="14" spans="1:5">
      <c r="A14" s="215"/>
      <c r="B14" s="217"/>
      <c r="C14" s="3848"/>
      <c r="D14" s="3848"/>
      <c r="E14" s="3849"/>
    </row>
    <row r="15" spans="1:5">
      <c r="A15" s="215"/>
      <c r="B15" s="216"/>
      <c r="C15" s="3850"/>
      <c r="D15" s="3850"/>
      <c r="E15" s="3851"/>
    </row>
    <row r="16" spans="1:5" ht="13.5" customHeight="1">
      <c r="A16" s="215"/>
      <c r="B16" s="832" t="s">
        <v>1654</v>
      </c>
      <c r="C16" s="3846" t="s">
        <v>441</v>
      </c>
      <c r="D16" s="3846"/>
      <c r="E16" s="3847"/>
    </row>
    <row r="17" spans="1:5" ht="13.5" customHeight="1">
      <c r="A17" s="215"/>
      <c r="B17" s="215"/>
      <c r="C17" s="3846" t="s">
        <v>442</v>
      </c>
      <c r="D17" s="3846"/>
      <c r="E17" s="3847"/>
    </row>
    <row r="18" spans="1:5">
      <c r="A18" s="217"/>
      <c r="B18" s="215"/>
      <c r="C18" s="3846"/>
      <c r="D18" s="3846"/>
      <c r="E18" s="3847"/>
    </row>
    <row r="19" spans="1:5">
      <c r="A19" s="217"/>
      <c r="B19" s="215"/>
      <c r="C19" s="3846"/>
      <c r="D19" s="3846"/>
      <c r="E19" s="3847"/>
    </row>
    <row r="20" spans="1:5">
      <c r="A20" s="217"/>
      <c r="B20" s="215"/>
      <c r="C20" s="3846"/>
      <c r="D20" s="3846"/>
      <c r="E20" s="3847"/>
    </row>
    <row r="21" spans="1:5">
      <c r="A21" s="217"/>
      <c r="B21" s="215"/>
      <c r="C21" s="3848"/>
      <c r="D21" s="3848"/>
      <c r="E21" s="3849"/>
    </row>
    <row r="22" spans="1:5">
      <c r="A22" s="217"/>
      <c r="B22" s="218"/>
      <c r="C22" s="3837"/>
      <c r="D22" s="3837"/>
      <c r="E22" s="3838"/>
    </row>
    <row r="23" spans="1:5">
      <c r="A23" s="217"/>
      <c r="B23" s="219"/>
      <c r="C23" s="3835"/>
      <c r="D23" s="3835"/>
      <c r="E23" s="3836"/>
    </row>
    <row r="24" spans="1:5">
      <c r="A24" s="217"/>
      <c r="B24" s="831" t="s">
        <v>1653</v>
      </c>
      <c r="C24" s="3835" t="s">
        <v>443</v>
      </c>
      <c r="D24" s="3835"/>
      <c r="E24" s="3836"/>
    </row>
    <row r="25" spans="1:5">
      <c r="A25" s="217"/>
      <c r="B25" s="219"/>
      <c r="C25" s="3835" t="s">
        <v>444</v>
      </c>
      <c r="D25" s="3835"/>
      <c r="E25" s="3836"/>
    </row>
    <row r="26" spans="1:5">
      <c r="A26" s="217"/>
      <c r="B26" s="219"/>
      <c r="C26" s="3835" t="s">
        <v>445</v>
      </c>
      <c r="D26" s="3835"/>
      <c r="E26" s="3836"/>
    </row>
    <row r="27" spans="1:5">
      <c r="A27" s="217"/>
      <c r="B27" s="219"/>
      <c r="C27" s="3835" t="s">
        <v>446</v>
      </c>
      <c r="D27" s="3835"/>
      <c r="E27" s="3836"/>
    </row>
    <row r="28" spans="1:5">
      <c r="A28" s="217"/>
      <c r="B28" s="219"/>
      <c r="C28" s="3840"/>
      <c r="D28" s="3840"/>
      <c r="E28" s="3841"/>
    </row>
    <row r="29" spans="1:5">
      <c r="A29" s="217"/>
      <c r="B29" s="220"/>
      <c r="C29" s="3842"/>
      <c r="D29" s="3842"/>
      <c r="E29" s="3843"/>
    </row>
    <row r="30" spans="1:5">
      <c r="A30" s="217"/>
      <c r="B30" s="831" t="s">
        <v>1652</v>
      </c>
      <c r="C30" s="3835" t="s">
        <v>447</v>
      </c>
      <c r="D30" s="3835"/>
      <c r="E30" s="3836"/>
    </row>
    <row r="31" spans="1:5">
      <c r="A31" s="217"/>
      <c r="B31" s="219"/>
      <c r="C31" s="3835" t="s">
        <v>448</v>
      </c>
      <c r="D31" s="3835"/>
      <c r="E31" s="3836"/>
    </row>
    <row r="32" spans="1:5">
      <c r="A32" s="217"/>
      <c r="B32" s="219"/>
      <c r="C32" s="3835" t="s">
        <v>449</v>
      </c>
      <c r="D32" s="3835"/>
      <c r="E32" s="3836"/>
    </row>
    <row r="33" spans="1:5">
      <c r="A33" s="217"/>
      <c r="B33" s="219"/>
      <c r="C33" s="3835" t="s">
        <v>450</v>
      </c>
      <c r="D33" s="3835"/>
      <c r="E33" s="3836"/>
    </row>
    <row r="34" spans="1:5">
      <c r="A34" s="217"/>
      <c r="B34" s="218"/>
      <c r="C34" s="3844" t="s">
        <v>451</v>
      </c>
      <c r="D34" s="3844"/>
      <c r="E34" s="3845"/>
    </row>
    <row r="35" spans="1:5">
      <c r="A35" s="220"/>
      <c r="B35" s="219"/>
      <c r="C35" s="3835"/>
      <c r="D35" s="3835"/>
      <c r="E35" s="3836"/>
    </row>
    <row r="36" spans="1:5">
      <c r="A36" s="831" t="s">
        <v>1657</v>
      </c>
      <c r="B36" s="831" t="s">
        <v>1651</v>
      </c>
      <c r="C36" s="3835" t="s">
        <v>452</v>
      </c>
      <c r="D36" s="3835"/>
      <c r="E36" s="3836"/>
    </row>
    <row r="37" spans="1:5">
      <c r="A37" s="219"/>
      <c r="B37" s="219"/>
      <c r="C37" s="3835" t="s">
        <v>453</v>
      </c>
      <c r="D37" s="3835"/>
      <c r="E37" s="3836"/>
    </row>
    <row r="38" spans="1:5">
      <c r="A38" s="3839" t="s">
        <v>454</v>
      </c>
      <c r="B38" s="219"/>
      <c r="C38" s="3835" t="s">
        <v>455</v>
      </c>
      <c r="D38" s="3835"/>
      <c r="E38" s="3836"/>
    </row>
    <row r="39" spans="1:5">
      <c r="A39" s="3839"/>
      <c r="B39" s="219"/>
      <c r="C39" s="3835" t="s">
        <v>456</v>
      </c>
      <c r="D39" s="3835"/>
      <c r="E39" s="3836"/>
    </row>
    <row r="40" spans="1:5">
      <c r="A40" s="3839"/>
      <c r="B40" s="219"/>
      <c r="C40" s="3835"/>
      <c r="D40" s="3835"/>
      <c r="E40" s="3836"/>
    </row>
    <row r="41" spans="1:5">
      <c r="A41" s="221"/>
      <c r="B41" s="218"/>
      <c r="C41" s="3837"/>
      <c r="D41" s="3837"/>
      <c r="E41" s="3838"/>
    </row>
  </sheetData>
  <mergeCells count="41">
    <mergeCell ref="C18:E18"/>
    <mergeCell ref="A10:A12"/>
    <mergeCell ref="C8:E8"/>
    <mergeCell ref="A2:E2"/>
    <mergeCell ref="B4:C4"/>
    <mergeCell ref="C6:E6"/>
    <mergeCell ref="C7:E7"/>
    <mergeCell ref="C5:E5"/>
    <mergeCell ref="C9:E9"/>
    <mergeCell ref="C10:E10"/>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32:E32"/>
    <mergeCell ref="C33:E33"/>
    <mergeCell ref="C31:E31"/>
    <mergeCell ref="C34:E34"/>
    <mergeCell ref="C35:E35"/>
    <mergeCell ref="C26:E26"/>
    <mergeCell ref="C27:E27"/>
    <mergeCell ref="C28:E28"/>
    <mergeCell ref="C29:E29"/>
    <mergeCell ref="C30:E30"/>
    <mergeCell ref="C40:E40"/>
    <mergeCell ref="C41:E41"/>
    <mergeCell ref="C37:E37"/>
    <mergeCell ref="C38:E38"/>
    <mergeCell ref="A38:A40"/>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895350</xdr:colOff>
                    <xdr:row>5</xdr:row>
                    <xdr:rowOff>123825</xdr:rowOff>
                  </from>
                  <to>
                    <xdr:col>1</xdr:col>
                    <xdr:colOff>476250</xdr:colOff>
                    <xdr:row>7</xdr:row>
                    <xdr:rowOff>9525</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895350</xdr:colOff>
                    <xdr:row>14</xdr:row>
                    <xdr:rowOff>123825</xdr:rowOff>
                  </from>
                  <to>
                    <xdr:col>1</xdr:col>
                    <xdr:colOff>476250</xdr:colOff>
                    <xdr:row>16</xdr:row>
                    <xdr:rowOff>9525</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895350</xdr:colOff>
                    <xdr:row>22</xdr:row>
                    <xdr:rowOff>123825</xdr:rowOff>
                  </from>
                  <to>
                    <xdr:col>1</xdr:col>
                    <xdr:colOff>476250</xdr:colOff>
                    <xdr:row>24</xdr:row>
                    <xdr:rowOff>19050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895350</xdr:colOff>
                    <xdr:row>28</xdr:row>
                    <xdr:rowOff>123825</xdr:rowOff>
                  </from>
                  <to>
                    <xdr:col>1</xdr:col>
                    <xdr:colOff>476250</xdr:colOff>
                    <xdr:row>30</xdr:row>
                    <xdr:rowOff>19050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895350</xdr:colOff>
                    <xdr:row>34</xdr:row>
                    <xdr:rowOff>123825</xdr:rowOff>
                  </from>
                  <to>
                    <xdr:col>1</xdr:col>
                    <xdr:colOff>476250</xdr:colOff>
                    <xdr:row>36</xdr:row>
                    <xdr:rowOff>19050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9525</xdr:colOff>
                    <xdr:row>5</xdr:row>
                    <xdr:rowOff>123825</xdr:rowOff>
                  </from>
                  <to>
                    <xdr:col>0</xdr:col>
                    <xdr:colOff>495300</xdr:colOff>
                    <xdr:row>7</xdr:row>
                    <xdr:rowOff>19050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19050</xdr:colOff>
                    <xdr:row>34</xdr:row>
                    <xdr:rowOff>123825</xdr:rowOff>
                  </from>
                  <to>
                    <xdr:col>0</xdr:col>
                    <xdr:colOff>504825</xdr:colOff>
                    <xdr:row>36</xdr:row>
                    <xdr:rowOff>19050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5"/>
  <cols>
    <col min="1" max="1" width="22.625" style="223" customWidth="1"/>
    <col min="2" max="5" width="16" style="223" customWidth="1"/>
    <col min="6" max="16384" width="9" style="223"/>
  </cols>
  <sheetData>
    <row r="1" spans="1:8">
      <c r="A1" s="222" t="s">
        <v>457</v>
      </c>
    </row>
    <row r="2" spans="1:8" ht="17.25">
      <c r="A2" s="3853" t="s">
        <v>428</v>
      </c>
      <c r="B2" s="3853"/>
      <c r="C2" s="3853"/>
      <c r="D2" s="3853"/>
      <c r="E2" s="3853"/>
    </row>
    <row r="4" spans="1:8" ht="13.5" customHeight="1">
      <c r="A4" s="3869" t="s">
        <v>510</v>
      </c>
      <c r="B4" s="3866" t="str">
        <f>"第50"&amp;入力シート!C3&amp;"-"&amp;入力シート!C4&amp;"号"</f>
        <v>第507-12345-001号</v>
      </c>
      <c r="C4" s="3867"/>
      <c r="D4" s="3867"/>
      <c r="E4" s="3868"/>
    </row>
    <row r="5" spans="1:8" ht="13.5" customHeight="1">
      <c r="A5" s="3870"/>
      <c r="B5" s="3871" t="str">
        <f>入力シート!C10</f>
        <v>県道博多天神線排水性舗装工事（第２工区）</v>
      </c>
      <c r="C5" s="3872"/>
      <c r="D5" s="3872"/>
      <c r="E5" s="3873"/>
    </row>
    <row r="6" spans="1:8">
      <c r="A6" s="293" t="s">
        <v>497</v>
      </c>
      <c r="B6" s="347" t="s">
        <v>591</v>
      </c>
      <c r="C6" s="293" t="s">
        <v>433</v>
      </c>
      <c r="D6" s="3874" t="s">
        <v>596</v>
      </c>
      <c r="E6" s="3875"/>
    </row>
    <row r="7" spans="1:8">
      <c r="A7" s="224" t="s">
        <v>458</v>
      </c>
      <c r="B7" s="3863" t="s">
        <v>1658</v>
      </c>
      <c r="C7" s="3864"/>
      <c r="D7" s="3864"/>
      <c r="E7" s="3865"/>
      <c r="G7" s="223" t="s">
        <v>593</v>
      </c>
      <c r="H7" s="223" t="s">
        <v>594</v>
      </c>
    </row>
    <row r="8" spans="1:8">
      <c r="A8" s="833" t="s">
        <v>459</v>
      </c>
      <c r="B8" s="834"/>
      <c r="C8" s="834"/>
      <c r="D8" s="834"/>
      <c r="E8" s="835"/>
    </row>
    <row r="9" spans="1:8">
      <c r="A9" s="3857" t="s">
        <v>1659</v>
      </c>
      <c r="B9" s="3858"/>
      <c r="C9" s="3858"/>
      <c r="D9" s="3858"/>
      <c r="E9" s="3859"/>
      <c r="G9" s="213" t="s">
        <v>591</v>
      </c>
      <c r="H9" s="213" t="s">
        <v>595</v>
      </c>
    </row>
    <row r="10" spans="1:8">
      <c r="A10" s="3857"/>
      <c r="B10" s="3858"/>
      <c r="C10" s="3858"/>
      <c r="D10" s="3858"/>
      <c r="E10" s="3859"/>
      <c r="G10" s="213" t="s">
        <v>592</v>
      </c>
      <c r="H10" s="213" t="s">
        <v>596</v>
      </c>
    </row>
    <row r="11" spans="1:8">
      <c r="A11" s="3857"/>
      <c r="B11" s="3858"/>
      <c r="C11" s="3858"/>
      <c r="D11" s="3858"/>
      <c r="E11" s="3859"/>
      <c r="H11" s="213" t="s">
        <v>597</v>
      </c>
    </row>
    <row r="12" spans="1:8">
      <c r="A12" s="3857"/>
      <c r="B12" s="3858"/>
      <c r="C12" s="3858"/>
      <c r="D12" s="3858"/>
      <c r="E12" s="3859"/>
      <c r="H12" s="213" t="s">
        <v>598</v>
      </c>
    </row>
    <row r="13" spans="1:8">
      <c r="A13" s="3857"/>
      <c r="B13" s="3858"/>
      <c r="C13" s="3858"/>
      <c r="D13" s="3858"/>
      <c r="E13" s="3859"/>
      <c r="H13" s="213" t="s">
        <v>599</v>
      </c>
    </row>
    <row r="14" spans="1:8">
      <c r="A14" s="3857"/>
      <c r="B14" s="3858"/>
      <c r="C14" s="3858"/>
      <c r="D14" s="3858"/>
      <c r="E14" s="3859"/>
    </row>
    <row r="15" spans="1:8">
      <c r="A15" s="3860"/>
      <c r="B15" s="3861"/>
      <c r="C15" s="3861"/>
      <c r="D15" s="3861"/>
      <c r="E15" s="3862"/>
    </row>
    <row r="16" spans="1:8">
      <c r="A16" s="833" t="s">
        <v>460</v>
      </c>
      <c r="B16" s="834"/>
      <c r="C16" s="834"/>
      <c r="D16" s="834"/>
      <c r="E16" s="835"/>
    </row>
    <row r="17" spans="1:5">
      <c r="A17" s="3857"/>
      <c r="B17" s="3858"/>
      <c r="C17" s="3858"/>
      <c r="D17" s="3858"/>
      <c r="E17" s="3859"/>
    </row>
    <row r="18" spans="1:5">
      <c r="A18" s="3857"/>
      <c r="B18" s="3858"/>
      <c r="C18" s="3858"/>
      <c r="D18" s="3858"/>
      <c r="E18" s="3859"/>
    </row>
    <row r="19" spans="1:5">
      <c r="A19" s="3857"/>
      <c r="B19" s="3858"/>
      <c r="C19" s="3858"/>
      <c r="D19" s="3858"/>
      <c r="E19" s="3859"/>
    </row>
    <row r="20" spans="1:5">
      <c r="A20" s="3857"/>
      <c r="B20" s="3858"/>
      <c r="C20" s="3858"/>
      <c r="D20" s="3858"/>
      <c r="E20" s="3859"/>
    </row>
    <row r="21" spans="1:5">
      <c r="A21" s="3857"/>
      <c r="B21" s="3858"/>
      <c r="C21" s="3858"/>
      <c r="D21" s="3858"/>
      <c r="E21" s="3859"/>
    </row>
    <row r="22" spans="1:5">
      <c r="A22" s="3857"/>
      <c r="B22" s="3858"/>
      <c r="C22" s="3858"/>
      <c r="D22" s="3858"/>
      <c r="E22" s="3859"/>
    </row>
    <row r="23" spans="1:5">
      <c r="A23" s="3857"/>
      <c r="B23" s="3858"/>
      <c r="C23" s="3858"/>
      <c r="D23" s="3858"/>
      <c r="E23" s="3859"/>
    </row>
    <row r="24" spans="1:5">
      <c r="A24" s="3857"/>
      <c r="B24" s="3858"/>
      <c r="C24" s="3858"/>
      <c r="D24" s="3858"/>
      <c r="E24" s="3859"/>
    </row>
    <row r="25" spans="1:5">
      <c r="A25" s="3857"/>
      <c r="B25" s="3858"/>
      <c r="C25" s="3858"/>
      <c r="D25" s="3858"/>
      <c r="E25" s="3859"/>
    </row>
    <row r="26" spans="1:5">
      <c r="A26" s="3857"/>
      <c r="B26" s="3858"/>
      <c r="C26" s="3858"/>
      <c r="D26" s="3858"/>
      <c r="E26" s="3859"/>
    </row>
    <row r="27" spans="1:5">
      <c r="A27" s="3857"/>
      <c r="B27" s="3858"/>
      <c r="C27" s="3858"/>
      <c r="D27" s="3858"/>
      <c r="E27" s="3859"/>
    </row>
    <row r="28" spans="1:5">
      <c r="A28" s="3857"/>
      <c r="B28" s="3858"/>
      <c r="C28" s="3858"/>
      <c r="D28" s="3858"/>
      <c r="E28" s="3859"/>
    </row>
    <row r="29" spans="1:5">
      <c r="A29" s="3857"/>
      <c r="B29" s="3858"/>
      <c r="C29" s="3858"/>
      <c r="D29" s="3858"/>
      <c r="E29" s="3859"/>
    </row>
    <row r="30" spans="1:5">
      <c r="A30" s="3857"/>
      <c r="B30" s="3858"/>
      <c r="C30" s="3858"/>
      <c r="D30" s="3858"/>
      <c r="E30" s="3859"/>
    </row>
    <row r="31" spans="1:5">
      <c r="A31" s="3857"/>
      <c r="B31" s="3858"/>
      <c r="C31" s="3858"/>
      <c r="D31" s="3858"/>
      <c r="E31" s="3859"/>
    </row>
    <row r="32" spans="1:5">
      <c r="A32" s="3857"/>
      <c r="B32" s="3858"/>
      <c r="C32" s="3858"/>
      <c r="D32" s="3858"/>
      <c r="E32" s="3859"/>
    </row>
    <row r="33" spans="1:5">
      <c r="A33" s="3857"/>
      <c r="B33" s="3858"/>
      <c r="C33" s="3858"/>
      <c r="D33" s="3858"/>
      <c r="E33" s="3859"/>
    </row>
    <row r="34" spans="1:5">
      <c r="A34" s="3857"/>
      <c r="B34" s="3858"/>
      <c r="C34" s="3858"/>
      <c r="D34" s="3858"/>
      <c r="E34" s="3859"/>
    </row>
    <row r="35" spans="1:5">
      <c r="A35" s="3857"/>
      <c r="B35" s="3858"/>
      <c r="C35" s="3858"/>
      <c r="D35" s="3858"/>
      <c r="E35" s="3859"/>
    </row>
    <row r="36" spans="1:5">
      <c r="A36" s="3857"/>
      <c r="B36" s="3858"/>
      <c r="C36" s="3858"/>
      <c r="D36" s="3858"/>
      <c r="E36" s="3859"/>
    </row>
    <row r="37" spans="1:5">
      <c r="A37" s="3857"/>
      <c r="B37" s="3858"/>
      <c r="C37" s="3858"/>
      <c r="D37" s="3858"/>
      <c r="E37" s="3859"/>
    </row>
    <row r="38" spans="1:5">
      <c r="A38" s="3857"/>
      <c r="B38" s="3858"/>
      <c r="C38" s="3858"/>
      <c r="D38" s="3858"/>
      <c r="E38" s="3859"/>
    </row>
    <row r="39" spans="1:5">
      <c r="A39" s="3857"/>
      <c r="B39" s="3858"/>
      <c r="C39" s="3858"/>
      <c r="D39" s="3858"/>
      <c r="E39" s="3859"/>
    </row>
    <row r="40" spans="1:5">
      <c r="A40" s="3857"/>
      <c r="B40" s="3858"/>
      <c r="C40" s="3858"/>
      <c r="D40" s="3858"/>
      <c r="E40" s="3859"/>
    </row>
    <row r="41" spans="1:5">
      <c r="A41" s="3857"/>
      <c r="B41" s="3858"/>
      <c r="C41" s="3858"/>
      <c r="D41" s="3858"/>
      <c r="E41" s="3859"/>
    </row>
    <row r="42" spans="1:5">
      <c r="A42" s="3857"/>
      <c r="B42" s="3858"/>
      <c r="C42" s="3858"/>
      <c r="D42" s="3858"/>
      <c r="E42" s="3859"/>
    </row>
    <row r="43" spans="1:5">
      <c r="A43" s="3857"/>
      <c r="B43" s="3858"/>
      <c r="C43" s="3858"/>
      <c r="D43" s="3858"/>
      <c r="E43" s="3859"/>
    </row>
    <row r="44" spans="1:5">
      <c r="A44" s="3857"/>
      <c r="B44" s="3858"/>
      <c r="C44" s="3858"/>
      <c r="D44" s="3858"/>
      <c r="E44" s="3859"/>
    </row>
    <row r="45" spans="1:5">
      <c r="A45" s="3857"/>
      <c r="B45" s="3858"/>
      <c r="C45" s="3858"/>
      <c r="D45" s="3858"/>
      <c r="E45" s="3859"/>
    </row>
    <row r="46" spans="1:5">
      <c r="A46" s="3860"/>
      <c r="B46" s="3861"/>
      <c r="C46" s="3861"/>
      <c r="D46" s="3861"/>
      <c r="E46" s="3862"/>
    </row>
    <row r="47" spans="1:5">
      <c r="A47" s="225" t="s">
        <v>461</v>
      </c>
    </row>
  </sheetData>
  <mergeCells count="8">
    <mergeCell ref="A9:E15"/>
    <mergeCell ref="A17:E46"/>
    <mergeCell ref="B7:E7"/>
    <mergeCell ref="A2:E2"/>
    <mergeCell ref="B4:E4"/>
    <mergeCell ref="A4:A5"/>
    <mergeCell ref="B5:E5"/>
    <mergeCell ref="D6:E6"/>
  </mergeCells>
  <phoneticPr fontId="17"/>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5"/>
  <cols>
    <col min="1" max="2" width="14.375" style="405" customWidth="1"/>
    <col min="3" max="4" width="7.625" style="405" customWidth="1"/>
    <col min="5" max="5" width="13.875" style="405" customWidth="1"/>
    <col min="6" max="6" width="9" style="405"/>
    <col min="7" max="7" width="15" style="405" customWidth="1"/>
    <col min="8" max="256" width="9" style="405"/>
    <col min="257" max="258" width="14.375" style="405" customWidth="1"/>
    <col min="259" max="260" width="7.625" style="405" customWidth="1"/>
    <col min="261" max="261" width="13.875" style="405" customWidth="1"/>
    <col min="262" max="262" width="9" style="405"/>
    <col min="263" max="263" width="15" style="405" customWidth="1"/>
    <col min="264" max="512" width="9" style="405"/>
    <col min="513" max="514" width="14.375" style="405" customWidth="1"/>
    <col min="515" max="516" width="7.625" style="405" customWidth="1"/>
    <col min="517" max="517" width="13.875" style="405" customWidth="1"/>
    <col min="518" max="518" width="9" style="405"/>
    <col min="519" max="519" width="15" style="405" customWidth="1"/>
    <col min="520" max="768" width="9" style="405"/>
    <col min="769" max="770" width="14.375" style="405" customWidth="1"/>
    <col min="771" max="772" width="7.625" style="405" customWidth="1"/>
    <col min="773" max="773" width="13.875" style="405" customWidth="1"/>
    <col min="774" max="774" width="9" style="405"/>
    <col min="775" max="775" width="15" style="405" customWidth="1"/>
    <col min="776" max="1024" width="9" style="405"/>
    <col min="1025" max="1026" width="14.375" style="405" customWidth="1"/>
    <col min="1027" max="1028" width="7.625" style="405" customWidth="1"/>
    <col min="1029" max="1029" width="13.875" style="405" customWidth="1"/>
    <col min="1030" max="1030" width="9" style="405"/>
    <col min="1031" max="1031" width="15" style="405" customWidth="1"/>
    <col min="1032" max="1280" width="9" style="405"/>
    <col min="1281" max="1282" width="14.375" style="405" customWidth="1"/>
    <col min="1283" max="1284" width="7.625" style="405" customWidth="1"/>
    <col min="1285" max="1285" width="13.875" style="405" customWidth="1"/>
    <col min="1286" max="1286" width="9" style="405"/>
    <col min="1287" max="1287" width="15" style="405" customWidth="1"/>
    <col min="1288" max="1536" width="9" style="405"/>
    <col min="1537" max="1538" width="14.375" style="405" customWidth="1"/>
    <col min="1539" max="1540" width="7.625" style="405" customWidth="1"/>
    <col min="1541" max="1541" width="13.875" style="405" customWidth="1"/>
    <col min="1542" max="1542" width="9" style="405"/>
    <col min="1543" max="1543" width="15" style="405" customWidth="1"/>
    <col min="1544" max="1792" width="9" style="405"/>
    <col min="1793" max="1794" width="14.375" style="405" customWidth="1"/>
    <col min="1795" max="1796" width="7.625" style="405" customWidth="1"/>
    <col min="1797" max="1797" width="13.875" style="405" customWidth="1"/>
    <col min="1798" max="1798" width="9" style="405"/>
    <col min="1799" max="1799" width="15" style="405" customWidth="1"/>
    <col min="1800" max="2048" width="9" style="405"/>
    <col min="2049" max="2050" width="14.375" style="405" customWidth="1"/>
    <col min="2051" max="2052" width="7.625" style="405" customWidth="1"/>
    <col min="2053" max="2053" width="13.875" style="405" customWidth="1"/>
    <col min="2054" max="2054" width="9" style="405"/>
    <col min="2055" max="2055" width="15" style="405" customWidth="1"/>
    <col min="2056" max="2304" width="9" style="405"/>
    <col min="2305" max="2306" width="14.375" style="405" customWidth="1"/>
    <col min="2307" max="2308" width="7.625" style="405" customWidth="1"/>
    <col min="2309" max="2309" width="13.875" style="405" customWidth="1"/>
    <col min="2310" max="2310" width="9" style="405"/>
    <col min="2311" max="2311" width="15" style="405" customWidth="1"/>
    <col min="2312" max="2560" width="9" style="405"/>
    <col min="2561" max="2562" width="14.375" style="405" customWidth="1"/>
    <col min="2563" max="2564" width="7.625" style="405" customWidth="1"/>
    <col min="2565" max="2565" width="13.875" style="405" customWidth="1"/>
    <col min="2566" max="2566" width="9" style="405"/>
    <col min="2567" max="2567" width="15" style="405" customWidth="1"/>
    <col min="2568" max="2816" width="9" style="405"/>
    <col min="2817" max="2818" width="14.375" style="405" customWidth="1"/>
    <col min="2819" max="2820" width="7.625" style="405" customWidth="1"/>
    <col min="2821" max="2821" width="13.875" style="405" customWidth="1"/>
    <col min="2822" max="2822" width="9" style="405"/>
    <col min="2823" max="2823" width="15" style="405" customWidth="1"/>
    <col min="2824" max="3072" width="9" style="405"/>
    <col min="3073" max="3074" width="14.375" style="405" customWidth="1"/>
    <col min="3075" max="3076" width="7.625" style="405" customWidth="1"/>
    <col min="3077" max="3077" width="13.875" style="405" customWidth="1"/>
    <col min="3078" max="3078" width="9" style="405"/>
    <col min="3079" max="3079" width="15" style="405" customWidth="1"/>
    <col min="3080" max="3328" width="9" style="405"/>
    <col min="3329" max="3330" width="14.375" style="405" customWidth="1"/>
    <col min="3331" max="3332" width="7.625" style="405" customWidth="1"/>
    <col min="3333" max="3333" width="13.875" style="405" customWidth="1"/>
    <col min="3334" max="3334" width="9" style="405"/>
    <col min="3335" max="3335" width="15" style="405" customWidth="1"/>
    <col min="3336" max="3584" width="9" style="405"/>
    <col min="3585" max="3586" width="14.375" style="405" customWidth="1"/>
    <col min="3587" max="3588" width="7.625" style="405" customWidth="1"/>
    <col min="3589" max="3589" width="13.875" style="405" customWidth="1"/>
    <col min="3590" max="3590" width="9" style="405"/>
    <col min="3591" max="3591" width="15" style="405" customWidth="1"/>
    <col min="3592" max="3840" width="9" style="405"/>
    <col min="3841" max="3842" width="14.375" style="405" customWidth="1"/>
    <col min="3843" max="3844" width="7.625" style="405" customWidth="1"/>
    <col min="3845" max="3845" width="13.875" style="405" customWidth="1"/>
    <col min="3846" max="3846" width="9" style="405"/>
    <col min="3847" max="3847" width="15" style="405" customWidth="1"/>
    <col min="3848" max="4096" width="9" style="405"/>
    <col min="4097" max="4098" width="14.375" style="405" customWidth="1"/>
    <col min="4099" max="4100" width="7.625" style="405" customWidth="1"/>
    <col min="4101" max="4101" width="13.875" style="405" customWidth="1"/>
    <col min="4102" max="4102" width="9" style="405"/>
    <col min="4103" max="4103" width="15" style="405" customWidth="1"/>
    <col min="4104" max="4352" width="9" style="405"/>
    <col min="4353" max="4354" width="14.375" style="405" customWidth="1"/>
    <col min="4355" max="4356" width="7.625" style="405" customWidth="1"/>
    <col min="4357" max="4357" width="13.875" style="405" customWidth="1"/>
    <col min="4358" max="4358" width="9" style="405"/>
    <col min="4359" max="4359" width="15" style="405" customWidth="1"/>
    <col min="4360" max="4608" width="9" style="405"/>
    <col min="4609" max="4610" width="14.375" style="405" customWidth="1"/>
    <col min="4611" max="4612" width="7.625" style="405" customWidth="1"/>
    <col min="4613" max="4613" width="13.875" style="405" customWidth="1"/>
    <col min="4614" max="4614" width="9" style="405"/>
    <col min="4615" max="4615" width="15" style="405" customWidth="1"/>
    <col min="4616" max="4864" width="9" style="405"/>
    <col min="4865" max="4866" width="14.375" style="405" customWidth="1"/>
    <col min="4867" max="4868" width="7.625" style="405" customWidth="1"/>
    <col min="4869" max="4869" width="13.875" style="405" customWidth="1"/>
    <col min="4870" max="4870" width="9" style="405"/>
    <col min="4871" max="4871" width="15" style="405" customWidth="1"/>
    <col min="4872" max="5120" width="9" style="405"/>
    <col min="5121" max="5122" width="14.375" style="405" customWidth="1"/>
    <col min="5123" max="5124" width="7.625" style="405" customWidth="1"/>
    <col min="5125" max="5125" width="13.875" style="405" customWidth="1"/>
    <col min="5126" max="5126" width="9" style="405"/>
    <col min="5127" max="5127" width="15" style="405" customWidth="1"/>
    <col min="5128" max="5376" width="9" style="405"/>
    <col min="5377" max="5378" width="14.375" style="405" customWidth="1"/>
    <col min="5379" max="5380" width="7.625" style="405" customWidth="1"/>
    <col min="5381" max="5381" width="13.875" style="405" customWidth="1"/>
    <col min="5382" max="5382" width="9" style="405"/>
    <col min="5383" max="5383" width="15" style="405" customWidth="1"/>
    <col min="5384" max="5632" width="9" style="405"/>
    <col min="5633" max="5634" width="14.375" style="405" customWidth="1"/>
    <col min="5635" max="5636" width="7.625" style="405" customWidth="1"/>
    <col min="5637" max="5637" width="13.875" style="405" customWidth="1"/>
    <col min="5638" max="5638" width="9" style="405"/>
    <col min="5639" max="5639" width="15" style="405" customWidth="1"/>
    <col min="5640" max="5888" width="9" style="405"/>
    <col min="5889" max="5890" width="14.375" style="405" customWidth="1"/>
    <col min="5891" max="5892" width="7.625" style="405" customWidth="1"/>
    <col min="5893" max="5893" width="13.875" style="405" customWidth="1"/>
    <col min="5894" max="5894" width="9" style="405"/>
    <col min="5895" max="5895" width="15" style="405" customWidth="1"/>
    <col min="5896" max="6144" width="9" style="405"/>
    <col min="6145" max="6146" width="14.375" style="405" customWidth="1"/>
    <col min="6147" max="6148" width="7.625" style="405" customWidth="1"/>
    <col min="6149" max="6149" width="13.875" style="405" customWidth="1"/>
    <col min="6150" max="6150" width="9" style="405"/>
    <col min="6151" max="6151" width="15" style="405" customWidth="1"/>
    <col min="6152" max="6400" width="9" style="405"/>
    <col min="6401" max="6402" width="14.375" style="405" customWidth="1"/>
    <col min="6403" max="6404" width="7.625" style="405" customWidth="1"/>
    <col min="6405" max="6405" width="13.875" style="405" customWidth="1"/>
    <col min="6406" max="6406" width="9" style="405"/>
    <col min="6407" max="6407" width="15" style="405" customWidth="1"/>
    <col min="6408" max="6656" width="9" style="405"/>
    <col min="6657" max="6658" width="14.375" style="405" customWidth="1"/>
    <col min="6659" max="6660" width="7.625" style="405" customWidth="1"/>
    <col min="6661" max="6661" width="13.875" style="405" customWidth="1"/>
    <col min="6662" max="6662" width="9" style="405"/>
    <col min="6663" max="6663" width="15" style="405" customWidth="1"/>
    <col min="6664" max="6912" width="9" style="405"/>
    <col min="6913" max="6914" width="14.375" style="405" customWidth="1"/>
    <col min="6915" max="6916" width="7.625" style="405" customWidth="1"/>
    <col min="6917" max="6917" width="13.875" style="405" customWidth="1"/>
    <col min="6918" max="6918" width="9" style="405"/>
    <col min="6919" max="6919" width="15" style="405" customWidth="1"/>
    <col min="6920" max="7168" width="9" style="405"/>
    <col min="7169" max="7170" width="14.375" style="405" customWidth="1"/>
    <col min="7171" max="7172" width="7.625" style="405" customWidth="1"/>
    <col min="7173" max="7173" width="13.875" style="405" customWidth="1"/>
    <col min="7174" max="7174" width="9" style="405"/>
    <col min="7175" max="7175" width="15" style="405" customWidth="1"/>
    <col min="7176" max="7424" width="9" style="405"/>
    <col min="7425" max="7426" width="14.375" style="405" customWidth="1"/>
    <col min="7427" max="7428" width="7.625" style="405" customWidth="1"/>
    <col min="7429" max="7429" width="13.875" style="405" customWidth="1"/>
    <col min="7430" max="7430" width="9" style="405"/>
    <col min="7431" max="7431" width="15" style="405" customWidth="1"/>
    <col min="7432" max="7680" width="9" style="405"/>
    <col min="7681" max="7682" width="14.375" style="405" customWidth="1"/>
    <col min="7683" max="7684" width="7.625" style="405" customWidth="1"/>
    <col min="7685" max="7685" width="13.875" style="405" customWidth="1"/>
    <col min="7686" max="7686" width="9" style="405"/>
    <col min="7687" max="7687" width="15" style="405" customWidth="1"/>
    <col min="7688" max="7936" width="9" style="405"/>
    <col min="7937" max="7938" width="14.375" style="405" customWidth="1"/>
    <col min="7939" max="7940" width="7.625" style="405" customWidth="1"/>
    <col min="7941" max="7941" width="13.875" style="405" customWidth="1"/>
    <col min="7942" max="7942" width="9" style="405"/>
    <col min="7943" max="7943" width="15" style="405" customWidth="1"/>
    <col min="7944" max="8192" width="9" style="405"/>
    <col min="8193" max="8194" width="14.375" style="405" customWidth="1"/>
    <col min="8195" max="8196" width="7.625" style="405" customWidth="1"/>
    <col min="8197" max="8197" width="13.875" style="405" customWidth="1"/>
    <col min="8198" max="8198" width="9" style="405"/>
    <col min="8199" max="8199" width="15" style="405" customWidth="1"/>
    <col min="8200" max="8448" width="9" style="405"/>
    <col min="8449" max="8450" width="14.375" style="405" customWidth="1"/>
    <col min="8451" max="8452" width="7.625" style="405" customWidth="1"/>
    <col min="8453" max="8453" width="13.875" style="405" customWidth="1"/>
    <col min="8454" max="8454" width="9" style="405"/>
    <col min="8455" max="8455" width="15" style="405" customWidth="1"/>
    <col min="8456" max="8704" width="9" style="405"/>
    <col min="8705" max="8706" width="14.375" style="405" customWidth="1"/>
    <col min="8707" max="8708" width="7.625" style="405" customWidth="1"/>
    <col min="8709" max="8709" width="13.875" style="405" customWidth="1"/>
    <col min="8710" max="8710" width="9" style="405"/>
    <col min="8711" max="8711" width="15" style="405" customWidth="1"/>
    <col min="8712" max="8960" width="9" style="405"/>
    <col min="8961" max="8962" width="14.375" style="405" customWidth="1"/>
    <col min="8963" max="8964" width="7.625" style="405" customWidth="1"/>
    <col min="8965" max="8965" width="13.875" style="405" customWidth="1"/>
    <col min="8966" max="8966" width="9" style="405"/>
    <col min="8967" max="8967" width="15" style="405" customWidth="1"/>
    <col min="8968" max="9216" width="9" style="405"/>
    <col min="9217" max="9218" width="14.375" style="405" customWidth="1"/>
    <col min="9219" max="9220" width="7.625" style="405" customWidth="1"/>
    <col min="9221" max="9221" width="13.875" style="405" customWidth="1"/>
    <col min="9222" max="9222" width="9" style="405"/>
    <col min="9223" max="9223" width="15" style="405" customWidth="1"/>
    <col min="9224" max="9472" width="9" style="405"/>
    <col min="9473" max="9474" width="14.375" style="405" customWidth="1"/>
    <col min="9475" max="9476" width="7.625" style="405" customWidth="1"/>
    <col min="9477" max="9477" width="13.875" style="405" customWidth="1"/>
    <col min="9478" max="9478" width="9" style="405"/>
    <col min="9479" max="9479" width="15" style="405" customWidth="1"/>
    <col min="9480" max="9728" width="9" style="405"/>
    <col min="9729" max="9730" width="14.375" style="405" customWidth="1"/>
    <col min="9731" max="9732" width="7.625" style="405" customWidth="1"/>
    <col min="9733" max="9733" width="13.875" style="405" customWidth="1"/>
    <col min="9734" max="9734" width="9" style="405"/>
    <col min="9735" max="9735" width="15" style="405" customWidth="1"/>
    <col min="9736" max="9984" width="9" style="405"/>
    <col min="9985" max="9986" width="14.375" style="405" customWidth="1"/>
    <col min="9987" max="9988" width="7.625" style="405" customWidth="1"/>
    <col min="9989" max="9989" width="13.875" style="405" customWidth="1"/>
    <col min="9990" max="9990" width="9" style="405"/>
    <col min="9991" max="9991" width="15" style="405" customWidth="1"/>
    <col min="9992" max="10240" width="9" style="405"/>
    <col min="10241" max="10242" width="14.375" style="405" customWidth="1"/>
    <col min="10243" max="10244" width="7.625" style="405" customWidth="1"/>
    <col min="10245" max="10245" width="13.875" style="405" customWidth="1"/>
    <col min="10246" max="10246" width="9" style="405"/>
    <col min="10247" max="10247" width="15" style="405" customWidth="1"/>
    <col min="10248" max="10496" width="9" style="405"/>
    <col min="10497" max="10498" width="14.375" style="405" customWidth="1"/>
    <col min="10499" max="10500" width="7.625" style="405" customWidth="1"/>
    <col min="10501" max="10501" width="13.875" style="405" customWidth="1"/>
    <col min="10502" max="10502" width="9" style="405"/>
    <col min="10503" max="10503" width="15" style="405" customWidth="1"/>
    <col min="10504" max="10752" width="9" style="405"/>
    <col min="10753" max="10754" width="14.375" style="405" customWidth="1"/>
    <col min="10755" max="10756" width="7.625" style="405" customWidth="1"/>
    <col min="10757" max="10757" width="13.875" style="405" customWidth="1"/>
    <col min="10758" max="10758" width="9" style="405"/>
    <col min="10759" max="10759" width="15" style="405" customWidth="1"/>
    <col min="10760" max="11008" width="9" style="405"/>
    <col min="11009" max="11010" width="14.375" style="405" customWidth="1"/>
    <col min="11011" max="11012" width="7.625" style="405" customWidth="1"/>
    <col min="11013" max="11013" width="13.875" style="405" customWidth="1"/>
    <col min="11014" max="11014" width="9" style="405"/>
    <col min="11015" max="11015" width="15" style="405" customWidth="1"/>
    <col min="11016" max="11264" width="9" style="405"/>
    <col min="11265" max="11266" width="14.375" style="405" customWidth="1"/>
    <col min="11267" max="11268" width="7.625" style="405" customWidth="1"/>
    <col min="11269" max="11269" width="13.875" style="405" customWidth="1"/>
    <col min="11270" max="11270" width="9" style="405"/>
    <col min="11271" max="11271" width="15" style="405" customWidth="1"/>
    <col min="11272" max="11520" width="9" style="405"/>
    <col min="11521" max="11522" width="14.375" style="405" customWidth="1"/>
    <col min="11523" max="11524" width="7.625" style="405" customWidth="1"/>
    <col min="11525" max="11525" width="13.875" style="405" customWidth="1"/>
    <col min="11526" max="11526" width="9" style="405"/>
    <col min="11527" max="11527" width="15" style="405" customWidth="1"/>
    <col min="11528" max="11776" width="9" style="405"/>
    <col min="11777" max="11778" width="14.375" style="405" customWidth="1"/>
    <col min="11779" max="11780" width="7.625" style="405" customWidth="1"/>
    <col min="11781" max="11781" width="13.875" style="405" customWidth="1"/>
    <col min="11782" max="11782" width="9" style="405"/>
    <col min="11783" max="11783" width="15" style="405" customWidth="1"/>
    <col min="11784" max="12032" width="9" style="405"/>
    <col min="12033" max="12034" width="14.375" style="405" customWidth="1"/>
    <col min="12035" max="12036" width="7.625" style="405" customWidth="1"/>
    <col min="12037" max="12037" width="13.875" style="405" customWidth="1"/>
    <col min="12038" max="12038" width="9" style="405"/>
    <col min="12039" max="12039" width="15" style="405" customWidth="1"/>
    <col min="12040" max="12288" width="9" style="405"/>
    <col min="12289" max="12290" width="14.375" style="405" customWidth="1"/>
    <col min="12291" max="12292" width="7.625" style="405" customWidth="1"/>
    <col min="12293" max="12293" width="13.875" style="405" customWidth="1"/>
    <col min="12294" max="12294" width="9" style="405"/>
    <col min="12295" max="12295" width="15" style="405" customWidth="1"/>
    <col min="12296" max="12544" width="9" style="405"/>
    <col min="12545" max="12546" width="14.375" style="405" customWidth="1"/>
    <col min="12547" max="12548" width="7.625" style="405" customWidth="1"/>
    <col min="12549" max="12549" width="13.875" style="405" customWidth="1"/>
    <col min="12550" max="12550" width="9" style="405"/>
    <col min="12551" max="12551" width="15" style="405" customWidth="1"/>
    <col min="12552" max="12800" width="9" style="405"/>
    <col min="12801" max="12802" width="14.375" style="405" customWidth="1"/>
    <col min="12803" max="12804" width="7.625" style="405" customWidth="1"/>
    <col min="12805" max="12805" width="13.875" style="405" customWidth="1"/>
    <col min="12806" max="12806" width="9" style="405"/>
    <col min="12807" max="12807" width="15" style="405" customWidth="1"/>
    <col min="12808" max="13056" width="9" style="405"/>
    <col min="13057" max="13058" width="14.375" style="405" customWidth="1"/>
    <col min="13059" max="13060" width="7.625" style="405" customWidth="1"/>
    <col min="13061" max="13061" width="13.875" style="405" customWidth="1"/>
    <col min="13062" max="13062" width="9" style="405"/>
    <col min="13063" max="13063" width="15" style="405" customWidth="1"/>
    <col min="13064" max="13312" width="9" style="405"/>
    <col min="13313" max="13314" width="14.375" style="405" customWidth="1"/>
    <col min="13315" max="13316" width="7.625" style="405" customWidth="1"/>
    <col min="13317" max="13317" width="13.875" style="405" customWidth="1"/>
    <col min="13318" max="13318" width="9" style="405"/>
    <col min="13319" max="13319" width="15" style="405" customWidth="1"/>
    <col min="13320" max="13568" width="9" style="405"/>
    <col min="13569" max="13570" width="14.375" style="405" customWidth="1"/>
    <col min="13571" max="13572" width="7.625" style="405" customWidth="1"/>
    <col min="13573" max="13573" width="13.875" style="405" customWidth="1"/>
    <col min="13574" max="13574" width="9" style="405"/>
    <col min="13575" max="13575" width="15" style="405" customWidth="1"/>
    <col min="13576" max="13824" width="9" style="405"/>
    <col min="13825" max="13826" width="14.375" style="405" customWidth="1"/>
    <col min="13827" max="13828" width="7.625" style="405" customWidth="1"/>
    <col min="13829" max="13829" width="13.875" style="405" customWidth="1"/>
    <col min="13830" max="13830" width="9" style="405"/>
    <col min="13831" max="13831" width="15" style="405" customWidth="1"/>
    <col min="13832" max="14080" width="9" style="405"/>
    <col min="14081" max="14082" width="14.375" style="405" customWidth="1"/>
    <col min="14083" max="14084" width="7.625" style="405" customWidth="1"/>
    <col min="14085" max="14085" width="13.875" style="405" customWidth="1"/>
    <col min="14086" max="14086" width="9" style="405"/>
    <col min="14087" max="14087" width="15" style="405" customWidth="1"/>
    <col min="14088" max="14336" width="9" style="405"/>
    <col min="14337" max="14338" width="14.375" style="405" customWidth="1"/>
    <col min="14339" max="14340" width="7.625" style="405" customWidth="1"/>
    <col min="14341" max="14341" width="13.875" style="405" customWidth="1"/>
    <col min="14342" max="14342" width="9" style="405"/>
    <col min="14343" max="14343" width="15" style="405" customWidth="1"/>
    <col min="14344" max="14592" width="9" style="405"/>
    <col min="14593" max="14594" width="14.375" style="405" customWidth="1"/>
    <col min="14595" max="14596" width="7.625" style="405" customWidth="1"/>
    <col min="14597" max="14597" width="13.875" style="405" customWidth="1"/>
    <col min="14598" max="14598" width="9" style="405"/>
    <col min="14599" max="14599" width="15" style="405" customWidth="1"/>
    <col min="14600" max="14848" width="9" style="405"/>
    <col min="14849" max="14850" width="14.375" style="405" customWidth="1"/>
    <col min="14851" max="14852" width="7.625" style="405" customWidth="1"/>
    <col min="14853" max="14853" width="13.875" style="405" customWidth="1"/>
    <col min="14854" max="14854" width="9" style="405"/>
    <col min="14855" max="14855" width="15" style="405" customWidth="1"/>
    <col min="14856" max="15104" width="9" style="405"/>
    <col min="15105" max="15106" width="14.375" style="405" customWidth="1"/>
    <col min="15107" max="15108" width="7.625" style="405" customWidth="1"/>
    <col min="15109" max="15109" width="13.875" style="405" customWidth="1"/>
    <col min="15110" max="15110" width="9" style="405"/>
    <col min="15111" max="15111" width="15" style="405" customWidth="1"/>
    <col min="15112" max="15360" width="9" style="405"/>
    <col min="15361" max="15362" width="14.375" style="405" customWidth="1"/>
    <col min="15363" max="15364" width="7.625" style="405" customWidth="1"/>
    <col min="15365" max="15365" width="13.875" style="405" customWidth="1"/>
    <col min="15366" max="15366" width="9" style="405"/>
    <col min="15367" max="15367" width="15" style="405" customWidth="1"/>
    <col min="15368" max="15616" width="9" style="405"/>
    <col min="15617" max="15618" width="14.375" style="405" customWidth="1"/>
    <col min="15619" max="15620" width="7.625" style="405" customWidth="1"/>
    <col min="15621" max="15621" width="13.875" style="405" customWidth="1"/>
    <col min="15622" max="15622" width="9" style="405"/>
    <col min="15623" max="15623" width="15" style="405" customWidth="1"/>
    <col min="15624" max="15872" width="9" style="405"/>
    <col min="15873" max="15874" width="14.375" style="405" customWidth="1"/>
    <col min="15875" max="15876" width="7.625" style="405" customWidth="1"/>
    <col min="15877" max="15877" width="13.875" style="405" customWidth="1"/>
    <col min="15878" max="15878" width="9" style="405"/>
    <col min="15879" max="15879" width="15" style="405" customWidth="1"/>
    <col min="15880" max="16128" width="9" style="405"/>
    <col min="16129" max="16130" width="14.375" style="405" customWidth="1"/>
    <col min="16131" max="16132" width="7.625" style="405" customWidth="1"/>
    <col min="16133" max="16133" width="13.875" style="405" customWidth="1"/>
    <col min="16134" max="16134" width="9" style="405"/>
    <col min="16135" max="16135" width="15" style="405" customWidth="1"/>
    <col min="16136" max="16384" width="9" style="405"/>
  </cols>
  <sheetData>
    <row r="2" spans="1:7">
      <c r="A2" s="404" t="s">
        <v>674</v>
      </c>
    </row>
    <row r="3" spans="1:7">
      <c r="A3" s="406"/>
    </row>
    <row r="4" spans="1:7" ht="17.25">
      <c r="A4" s="3876" t="s">
        <v>675</v>
      </c>
      <c r="B4" s="3876"/>
      <c r="C4" s="3876"/>
      <c r="D4" s="3876"/>
      <c r="E4" s="3876"/>
      <c r="F4" s="3876"/>
      <c r="G4" s="3876"/>
    </row>
    <row r="5" spans="1:7" ht="32.25" customHeight="1">
      <c r="A5" s="406"/>
    </row>
    <row r="6" spans="1:7">
      <c r="A6" s="407" t="s">
        <v>676</v>
      </c>
    </row>
    <row r="7" spans="1:7">
      <c r="A7" s="407"/>
    </row>
    <row r="8" spans="1:7" ht="14.25">
      <c r="A8" s="408"/>
    </row>
    <row r="9" spans="1:7">
      <c r="A9" s="3877" t="s">
        <v>10</v>
      </c>
      <c r="B9" s="3877"/>
      <c r="C9" s="3877"/>
      <c r="D9" s="3877"/>
      <c r="E9" s="3877"/>
      <c r="F9" s="3877"/>
      <c r="G9" s="3877"/>
    </row>
    <row r="10" spans="1:7">
      <c r="A10" s="409"/>
      <c r="B10" s="409"/>
      <c r="C10" s="409"/>
      <c r="D10" s="409"/>
      <c r="E10" s="409"/>
      <c r="F10" s="409"/>
      <c r="G10" s="409"/>
    </row>
    <row r="11" spans="1:7" ht="14.25">
      <c r="A11" s="408"/>
    </row>
    <row r="12" spans="1:7" ht="38.25" customHeight="1">
      <c r="A12" s="410" t="s">
        <v>677</v>
      </c>
      <c r="B12" s="411" t="s">
        <v>678</v>
      </c>
      <c r="C12" s="411" t="s">
        <v>679</v>
      </c>
      <c r="D12" s="411" t="s">
        <v>297</v>
      </c>
      <c r="E12" s="411" t="s">
        <v>680</v>
      </c>
      <c r="F12" s="411" t="s">
        <v>681</v>
      </c>
      <c r="G12" s="412" t="s">
        <v>682</v>
      </c>
    </row>
    <row r="13" spans="1:7" ht="13.5" customHeight="1">
      <c r="A13" s="428"/>
      <c r="B13" s="429"/>
      <c r="C13" s="429"/>
      <c r="D13" s="429"/>
      <c r="E13" s="429"/>
      <c r="F13" s="429"/>
      <c r="G13" s="430"/>
    </row>
    <row r="14" spans="1:7" ht="13.5" customHeight="1">
      <c r="A14" s="428"/>
      <c r="B14" s="429"/>
      <c r="C14" s="429"/>
      <c r="D14" s="429"/>
      <c r="E14" s="429"/>
      <c r="F14" s="429"/>
      <c r="G14" s="430"/>
    </row>
    <row r="15" spans="1:7" ht="13.5" customHeight="1">
      <c r="A15" s="428"/>
      <c r="B15" s="429"/>
      <c r="C15" s="429"/>
      <c r="D15" s="429"/>
      <c r="E15" s="429"/>
      <c r="F15" s="429"/>
      <c r="G15" s="430"/>
    </row>
    <row r="16" spans="1:7" ht="13.5" customHeight="1">
      <c r="A16" s="428"/>
      <c r="B16" s="429"/>
      <c r="C16" s="429"/>
      <c r="D16" s="429"/>
      <c r="E16" s="429"/>
      <c r="F16" s="429"/>
      <c r="G16" s="430"/>
    </row>
    <row r="17" spans="1:7" ht="13.5" customHeight="1">
      <c r="A17" s="428"/>
      <c r="B17" s="429"/>
      <c r="C17" s="429"/>
      <c r="D17" s="429"/>
      <c r="E17" s="429"/>
      <c r="F17" s="429"/>
      <c r="G17" s="430"/>
    </row>
    <row r="18" spans="1:7" ht="13.5" customHeight="1">
      <c r="A18" s="428"/>
      <c r="B18" s="429"/>
      <c r="C18" s="429"/>
      <c r="D18" s="429"/>
      <c r="E18" s="429"/>
      <c r="F18" s="429"/>
      <c r="G18" s="430"/>
    </row>
    <row r="19" spans="1:7" ht="13.5" customHeight="1">
      <c r="A19" s="428"/>
      <c r="B19" s="429"/>
      <c r="C19" s="429"/>
      <c r="D19" s="429"/>
      <c r="E19" s="429"/>
      <c r="F19" s="429"/>
      <c r="G19" s="430"/>
    </row>
    <row r="20" spans="1:7" ht="13.5" customHeight="1">
      <c r="A20" s="428"/>
      <c r="B20" s="429"/>
      <c r="C20" s="429"/>
      <c r="D20" s="429"/>
      <c r="E20" s="429"/>
      <c r="F20" s="429"/>
      <c r="G20" s="430"/>
    </row>
    <row r="21" spans="1:7" ht="13.5" customHeight="1">
      <c r="A21" s="428"/>
      <c r="B21" s="429"/>
      <c r="C21" s="429"/>
      <c r="D21" s="429"/>
      <c r="E21" s="429"/>
      <c r="F21" s="429"/>
      <c r="G21" s="430"/>
    </row>
    <row r="22" spans="1:7" ht="13.5" customHeight="1">
      <c r="A22" s="428"/>
      <c r="B22" s="429"/>
      <c r="C22" s="429"/>
      <c r="D22" s="429"/>
      <c r="E22" s="429"/>
      <c r="F22" s="429"/>
      <c r="G22" s="430"/>
    </row>
    <row r="23" spans="1:7" ht="13.5" customHeight="1">
      <c r="A23" s="428"/>
      <c r="B23" s="429"/>
      <c r="C23" s="429"/>
      <c r="D23" s="429"/>
      <c r="E23" s="429"/>
      <c r="F23" s="429"/>
      <c r="G23" s="430"/>
    </row>
    <row r="24" spans="1:7" ht="13.5" customHeight="1">
      <c r="A24" s="428"/>
      <c r="B24" s="429"/>
      <c r="C24" s="429"/>
      <c r="D24" s="429"/>
      <c r="E24" s="429"/>
      <c r="F24" s="429"/>
      <c r="G24" s="430"/>
    </row>
    <row r="25" spans="1:7" ht="13.5" customHeight="1">
      <c r="A25" s="428"/>
      <c r="B25" s="429"/>
      <c r="C25" s="429"/>
      <c r="D25" s="429"/>
      <c r="E25" s="429"/>
      <c r="F25" s="429"/>
      <c r="G25" s="430"/>
    </row>
    <row r="26" spans="1:7" ht="13.5" customHeight="1">
      <c r="A26" s="428"/>
      <c r="B26" s="429"/>
      <c r="C26" s="429"/>
      <c r="D26" s="429"/>
      <c r="E26" s="429"/>
      <c r="F26" s="429"/>
      <c r="G26" s="430"/>
    </row>
    <row r="27" spans="1:7" ht="13.5" customHeight="1">
      <c r="A27" s="428"/>
      <c r="B27" s="429"/>
      <c r="C27" s="429"/>
      <c r="D27" s="429"/>
      <c r="E27" s="429"/>
      <c r="F27" s="429"/>
      <c r="G27" s="430"/>
    </row>
    <row r="28" spans="1:7" ht="13.5" customHeight="1">
      <c r="A28" s="428"/>
      <c r="B28" s="429"/>
      <c r="C28" s="429"/>
      <c r="D28" s="429"/>
      <c r="E28" s="429"/>
      <c r="F28" s="429"/>
      <c r="G28" s="430"/>
    </row>
    <row r="29" spans="1:7" ht="13.5" customHeight="1">
      <c r="A29" s="428"/>
      <c r="B29" s="429"/>
      <c r="C29" s="429"/>
      <c r="D29" s="429"/>
      <c r="E29" s="429"/>
      <c r="F29" s="429"/>
      <c r="G29" s="430"/>
    </row>
    <row r="30" spans="1:7" ht="13.5" customHeight="1">
      <c r="A30" s="428"/>
      <c r="B30" s="429"/>
      <c r="C30" s="429"/>
      <c r="D30" s="429"/>
      <c r="E30" s="429"/>
      <c r="F30" s="429"/>
      <c r="G30" s="430"/>
    </row>
    <row r="31" spans="1:7" ht="14.25" customHeight="1">
      <c r="A31" s="431"/>
      <c r="B31" s="432"/>
      <c r="C31" s="432"/>
      <c r="D31" s="432"/>
      <c r="E31" s="432"/>
      <c r="F31" s="432"/>
      <c r="G31" s="433"/>
    </row>
    <row r="32" spans="1:7" ht="14.25">
      <c r="A32" s="408"/>
    </row>
    <row r="33" spans="1:7">
      <c r="A33" s="1876">
        <v>37778</v>
      </c>
      <c r="B33" s="1876"/>
      <c r="C33" s="1876"/>
      <c r="D33" s="1876"/>
    </row>
    <row r="34" spans="1:7" ht="14.25">
      <c r="A34" s="408"/>
    </row>
    <row r="35" spans="1:7">
      <c r="A35" s="1039" t="s">
        <v>1907</v>
      </c>
    </row>
    <row r="36" spans="1:7">
      <c r="A36" s="3878"/>
      <c r="B36" s="3878"/>
      <c r="C36" s="3878"/>
      <c r="D36" s="404" t="s">
        <v>683</v>
      </c>
    </row>
    <row r="37" spans="1:7" ht="14.25">
      <c r="A37" s="408"/>
    </row>
    <row r="38" spans="1:7">
      <c r="D38" s="407" t="s">
        <v>684</v>
      </c>
    </row>
    <row r="39" spans="1:7">
      <c r="D39" s="404" t="s">
        <v>685</v>
      </c>
      <c r="E39" s="3878"/>
      <c r="F39" s="3878"/>
    </row>
    <row r="40" spans="1:7" ht="14.25">
      <c r="A40" s="408"/>
    </row>
    <row r="41" spans="1:7">
      <c r="D41" s="404" t="s">
        <v>686</v>
      </c>
      <c r="E41" s="3878"/>
      <c r="F41" s="3878"/>
      <c r="G41" s="413" t="s">
        <v>639</v>
      </c>
    </row>
    <row r="42" spans="1:7">
      <c r="D42" s="404" t="s">
        <v>687</v>
      </c>
      <c r="E42" s="3878"/>
      <c r="F42" s="3878"/>
    </row>
    <row r="43" spans="1:7">
      <c r="A43" s="406"/>
      <c r="D43" s="405" t="s">
        <v>688</v>
      </c>
      <c r="E43" s="3878"/>
      <c r="F43" s="3878"/>
    </row>
    <row r="44" spans="1:7">
      <c r="A44" s="414" t="s">
        <v>689</v>
      </c>
      <c r="D44" s="405" t="s">
        <v>690</v>
      </c>
      <c r="E44" s="3878"/>
      <c r="F44" s="3878"/>
    </row>
  </sheetData>
  <mergeCells count="9">
    <mergeCell ref="A4:G4"/>
    <mergeCell ref="A9:G9"/>
    <mergeCell ref="E44:F44"/>
    <mergeCell ref="A36:C36"/>
    <mergeCell ref="A33:D33"/>
    <mergeCell ref="E39:F39"/>
    <mergeCell ref="E41:F41"/>
    <mergeCell ref="E42:F42"/>
    <mergeCell ref="E43:F4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400</v>
      </c>
      <c r="B5" s="189"/>
      <c r="C5" s="189"/>
      <c r="D5" s="189"/>
      <c r="E5" s="189"/>
      <c r="F5" s="189"/>
      <c r="G5" s="189"/>
      <c r="H5" s="189"/>
      <c r="I5" s="189"/>
      <c r="J5" s="189"/>
      <c r="K5" s="278"/>
    </row>
    <row r="6" spans="1:11">
      <c r="A6" s="189"/>
      <c r="B6" s="189"/>
      <c r="C6" s="189"/>
      <c r="D6" s="189"/>
      <c r="E6" s="189"/>
      <c r="F6" s="189"/>
      <c r="G6" s="189"/>
      <c r="H6" s="189"/>
      <c r="I6" s="189"/>
      <c r="J6" s="189"/>
      <c r="K6" s="189"/>
    </row>
    <row r="7" spans="1:11" ht="18.75">
      <c r="A7" s="3893" t="s">
        <v>401</v>
      </c>
      <c r="B7" s="3893"/>
      <c r="C7" s="3893"/>
      <c r="D7" s="3893"/>
      <c r="E7" s="3893"/>
      <c r="F7" s="3893"/>
      <c r="G7" s="3893"/>
      <c r="H7" s="3893"/>
      <c r="I7" s="3893"/>
      <c r="J7" s="3893"/>
      <c r="K7" s="3893"/>
    </row>
    <row r="8" spans="1:11">
      <c r="A8" s="189"/>
      <c r="B8" s="189"/>
      <c r="C8" s="189"/>
      <c r="D8" s="189"/>
      <c r="E8" s="189"/>
      <c r="F8" s="189"/>
      <c r="G8" s="189"/>
      <c r="H8" s="189"/>
      <c r="I8" s="189"/>
      <c r="J8" s="189"/>
      <c r="K8" s="189"/>
    </row>
    <row r="9" spans="1:11">
      <c r="A9" s="189"/>
      <c r="B9" s="189"/>
      <c r="C9" s="189"/>
      <c r="D9" s="189"/>
      <c r="E9" s="189"/>
      <c r="F9" s="189"/>
      <c r="G9" s="189"/>
      <c r="H9" s="189"/>
      <c r="I9" s="190" t="s">
        <v>268</v>
      </c>
      <c r="J9" s="3894">
        <v>37778</v>
      </c>
      <c r="K9" s="3894"/>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7" t="str">
        <f>IF(入力シート!C24&lt;30000000,"福岡県"&amp;入力シート!C5&amp;"長　殿","福岡県知事　殿")</f>
        <v>福岡県○○県土整備事務所長　殿</v>
      </c>
      <c r="B12" s="378"/>
      <c r="C12" s="378"/>
      <c r="D12" s="378"/>
      <c r="E12" s="189"/>
      <c r="F12" s="189"/>
      <c r="G12" s="189"/>
      <c r="I12" s="297"/>
      <c r="J12" s="297"/>
      <c r="K12" s="297"/>
    </row>
    <row r="13" spans="1:11">
      <c r="A13" s="189"/>
      <c r="B13" s="189"/>
      <c r="C13" s="189"/>
      <c r="D13" s="189"/>
      <c r="E13" s="189"/>
      <c r="F13" s="189"/>
      <c r="G13" s="305" t="s">
        <v>536</v>
      </c>
      <c r="H13" s="3911" t="str">
        <f>入力シート!C25</f>
        <v>福岡市博多区東公園７－７</v>
      </c>
      <c r="I13" s="3611"/>
      <c r="J13" s="3611"/>
      <c r="K13" s="3611"/>
    </row>
    <row r="14" spans="1:11">
      <c r="A14" s="189"/>
      <c r="B14" s="189"/>
      <c r="C14" s="189"/>
      <c r="D14" s="189"/>
      <c r="E14" s="189"/>
      <c r="F14" s="186"/>
      <c r="G14" s="189"/>
      <c r="H14" s="3611"/>
      <c r="I14" s="3611"/>
      <c r="J14" s="3611"/>
      <c r="K14" s="3611"/>
    </row>
    <row r="15" spans="1:11">
      <c r="A15" s="189"/>
      <c r="B15" s="189"/>
      <c r="C15" s="189"/>
      <c r="D15" s="189"/>
      <c r="E15" s="189"/>
      <c r="F15" s="186"/>
      <c r="G15" s="189"/>
      <c r="H15" s="3912" t="str">
        <f>入力シート!C26</f>
        <v>(株）福岡企画技調</v>
      </c>
      <c r="I15" s="2062"/>
      <c r="J15" s="2062"/>
      <c r="K15" s="2062"/>
    </row>
    <row r="16" spans="1:11">
      <c r="A16" s="189"/>
      <c r="B16" s="189"/>
      <c r="C16" s="189"/>
      <c r="D16" s="189"/>
      <c r="E16" s="189"/>
      <c r="F16" s="189"/>
      <c r="G16" s="306" t="s">
        <v>393</v>
      </c>
      <c r="H16" s="3912" t="str">
        <f>入力シート!C27</f>
        <v>代表取締役　企画太郎</v>
      </c>
      <c r="I16" s="2062"/>
      <c r="J16" s="2062"/>
      <c r="K16" s="295"/>
    </row>
    <row r="17" spans="1:11">
      <c r="A17" s="189"/>
      <c r="B17" s="189"/>
      <c r="C17" s="189"/>
      <c r="D17" s="189"/>
      <c r="E17" s="189"/>
      <c r="F17" s="189"/>
      <c r="G17" s="306" t="s">
        <v>402</v>
      </c>
      <c r="H17" s="3612" t="str">
        <f>入力シート!C16</f>
        <v>福岡次郎</v>
      </c>
      <c r="I17" s="2062"/>
      <c r="J17" s="2062"/>
      <c r="K17" s="295"/>
    </row>
    <row r="18" spans="1:11">
      <c r="A18" s="189"/>
      <c r="B18" s="189"/>
      <c r="C18" s="189"/>
      <c r="D18" s="189"/>
      <c r="E18" s="189"/>
      <c r="F18" s="189"/>
      <c r="G18" s="189"/>
      <c r="H18" s="189"/>
      <c r="I18" s="189"/>
      <c r="J18" s="189"/>
      <c r="K18" s="189"/>
    </row>
    <row r="19" spans="1:11">
      <c r="A19" s="189" t="s">
        <v>403</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895" t="str">
        <f>"第50"&amp;入力シート!C3&amp;"-"&amp;入力シート!C4&amp;"号　"&amp;入力シート!C10</f>
        <v>第507-12345-001号　県道博多天神線排水性舗装工事（第２工区）</v>
      </c>
      <c r="C23" s="3896"/>
      <c r="D23" s="3896"/>
      <c r="E23" s="3897"/>
      <c r="F23" s="193" t="s">
        <v>287</v>
      </c>
      <c r="G23" s="194"/>
      <c r="H23" s="3898">
        <f>入力シート!C13</f>
        <v>45839</v>
      </c>
      <c r="I23" s="3899"/>
      <c r="J23" s="3899"/>
      <c r="K23" s="3900"/>
    </row>
    <row r="24" spans="1:11" ht="30" customHeight="1">
      <c r="A24" s="3903" t="s">
        <v>537</v>
      </c>
      <c r="B24" s="3904"/>
      <c r="C24" s="3907" t="s">
        <v>538</v>
      </c>
      <c r="D24" s="3907" t="s">
        <v>297</v>
      </c>
      <c r="E24" s="3905" t="s">
        <v>539</v>
      </c>
      <c r="F24" s="3909"/>
      <c r="G24" s="3909"/>
      <c r="H24" s="3906"/>
      <c r="I24" s="3903" t="s">
        <v>541</v>
      </c>
      <c r="J24" s="3910"/>
      <c r="K24" s="3904"/>
    </row>
    <row r="25" spans="1:11" ht="30" customHeight="1">
      <c r="A25" s="3905"/>
      <c r="B25" s="3906"/>
      <c r="C25" s="3908"/>
      <c r="D25" s="3908"/>
      <c r="E25" s="307" t="s">
        <v>404</v>
      </c>
      <c r="F25" s="307" t="s">
        <v>405</v>
      </c>
      <c r="G25" s="3901" t="s">
        <v>540</v>
      </c>
      <c r="H25" s="3902"/>
      <c r="I25" s="3905"/>
      <c r="J25" s="3909"/>
      <c r="K25" s="3906"/>
    </row>
    <row r="26" spans="1:11">
      <c r="A26" s="3884" t="s">
        <v>1643</v>
      </c>
      <c r="B26" s="3885"/>
      <c r="C26" s="348" t="s">
        <v>1646</v>
      </c>
      <c r="D26" s="348" t="s">
        <v>1647</v>
      </c>
      <c r="E26" s="349">
        <v>16</v>
      </c>
      <c r="F26" s="349">
        <v>16</v>
      </c>
      <c r="G26" s="3884">
        <v>0</v>
      </c>
      <c r="H26" s="3885"/>
      <c r="I26" s="3886"/>
      <c r="J26" s="3887"/>
      <c r="K26" s="3888"/>
    </row>
    <row r="27" spans="1:11">
      <c r="A27" s="3889"/>
      <c r="B27" s="3890"/>
      <c r="C27" s="350"/>
      <c r="D27" s="351"/>
      <c r="E27" s="352"/>
      <c r="F27" s="352"/>
      <c r="G27" s="3891"/>
      <c r="H27" s="3892"/>
      <c r="I27" s="3881"/>
      <c r="J27" s="3882"/>
      <c r="K27" s="3883"/>
    </row>
    <row r="28" spans="1:11">
      <c r="A28" s="3879"/>
      <c r="B28" s="3880"/>
      <c r="C28" s="348"/>
      <c r="D28" s="348"/>
      <c r="E28" s="349"/>
      <c r="F28" s="349"/>
      <c r="G28" s="3879"/>
      <c r="H28" s="3880"/>
      <c r="I28" s="3881"/>
      <c r="J28" s="3882"/>
      <c r="K28" s="3883"/>
    </row>
    <row r="29" spans="1:11">
      <c r="A29" s="3879"/>
      <c r="B29" s="3880"/>
      <c r="C29" s="349"/>
      <c r="D29" s="349"/>
      <c r="E29" s="349"/>
      <c r="F29" s="349"/>
      <c r="G29" s="3879"/>
      <c r="H29" s="3880"/>
      <c r="I29" s="3881"/>
      <c r="J29" s="3882"/>
      <c r="K29" s="3883"/>
    </row>
    <row r="30" spans="1:11">
      <c r="A30" s="3879"/>
      <c r="B30" s="3880"/>
      <c r="C30" s="349"/>
      <c r="D30" s="349"/>
      <c r="E30" s="349"/>
      <c r="F30" s="349"/>
      <c r="G30" s="3879"/>
      <c r="H30" s="3880"/>
      <c r="I30" s="3881"/>
      <c r="J30" s="3882"/>
      <c r="K30" s="3883"/>
    </row>
    <row r="31" spans="1:11">
      <c r="A31" s="3879"/>
      <c r="B31" s="3880"/>
      <c r="C31" s="349"/>
      <c r="D31" s="349"/>
      <c r="E31" s="349"/>
      <c r="F31" s="349"/>
      <c r="G31" s="3879"/>
      <c r="H31" s="3880"/>
      <c r="I31" s="3881"/>
      <c r="J31" s="3882"/>
      <c r="K31" s="3883"/>
    </row>
    <row r="32" spans="1:11">
      <c r="A32" s="3879"/>
      <c r="B32" s="3880"/>
      <c r="C32" s="349"/>
      <c r="D32" s="349"/>
      <c r="E32" s="349"/>
      <c r="F32" s="349"/>
      <c r="G32" s="3879"/>
      <c r="H32" s="3880"/>
      <c r="I32" s="3881"/>
      <c r="J32" s="3882"/>
      <c r="K32" s="3883"/>
    </row>
    <row r="33" spans="1:11">
      <c r="A33" s="3879"/>
      <c r="B33" s="3880"/>
      <c r="C33" s="349"/>
      <c r="D33" s="349"/>
      <c r="E33" s="349"/>
      <c r="F33" s="349"/>
      <c r="G33" s="3879"/>
      <c r="H33" s="3880"/>
      <c r="I33" s="3881"/>
      <c r="J33" s="3882"/>
      <c r="K33" s="3883"/>
    </row>
    <row r="34" spans="1:11">
      <c r="A34" s="3879"/>
      <c r="B34" s="3880"/>
      <c r="C34" s="349"/>
      <c r="D34" s="349"/>
      <c r="E34" s="349"/>
      <c r="F34" s="349"/>
      <c r="G34" s="3879"/>
      <c r="H34" s="3880"/>
      <c r="I34" s="3881"/>
      <c r="J34" s="3882"/>
      <c r="K34" s="3883"/>
    </row>
    <row r="35" spans="1:11">
      <c r="A35" s="3879"/>
      <c r="B35" s="3880"/>
      <c r="C35" s="349"/>
      <c r="D35" s="349"/>
      <c r="E35" s="349"/>
      <c r="F35" s="349"/>
      <c r="G35" s="3879"/>
      <c r="H35" s="3880"/>
      <c r="I35" s="3881"/>
      <c r="J35" s="3882"/>
      <c r="K35" s="3883"/>
    </row>
    <row r="36" spans="1:11">
      <c r="A36" s="3879"/>
      <c r="B36" s="3880"/>
      <c r="C36" s="349"/>
      <c r="D36" s="349"/>
      <c r="E36" s="349"/>
      <c r="F36" s="349"/>
      <c r="G36" s="3879"/>
      <c r="H36" s="3880"/>
      <c r="I36" s="3881"/>
      <c r="J36" s="3882"/>
      <c r="K36" s="3883"/>
    </row>
    <row r="37" spans="1:11">
      <c r="A37" s="3879"/>
      <c r="B37" s="3880"/>
      <c r="C37" s="349"/>
      <c r="D37" s="349"/>
      <c r="E37" s="349"/>
      <c r="F37" s="349"/>
      <c r="G37" s="3879"/>
      <c r="H37" s="3880"/>
      <c r="I37" s="3881"/>
      <c r="J37" s="3882"/>
      <c r="K37" s="3883"/>
    </row>
    <row r="38" spans="1:11">
      <c r="A38" s="3879"/>
      <c r="B38" s="3880"/>
      <c r="C38" s="349"/>
      <c r="D38" s="349"/>
      <c r="E38" s="349"/>
      <c r="F38" s="349"/>
      <c r="G38" s="3879"/>
      <c r="H38" s="3880"/>
      <c r="I38" s="3881"/>
      <c r="J38" s="3882"/>
      <c r="K38" s="3883"/>
    </row>
    <row r="39" spans="1:11">
      <c r="A39" s="3879"/>
      <c r="B39" s="3880"/>
      <c r="C39" s="349"/>
      <c r="D39" s="349"/>
      <c r="E39" s="349"/>
      <c r="F39" s="349"/>
      <c r="G39" s="3879"/>
      <c r="H39" s="3880"/>
      <c r="I39" s="3881"/>
      <c r="J39" s="3882"/>
      <c r="K39" s="3883"/>
    </row>
    <row r="40" spans="1:11">
      <c r="A40" s="3879"/>
      <c r="B40" s="3880"/>
      <c r="C40" s="349"/>
      <c r="D40" s="349"/>
      <c r="E40" s="349"/>
      <c r="F40" s="349"/>
      <c r="G40" s="3879"/>
      <c r="H40" s="3880"/>
      <c r="I40" s="3881"/>
      <c r="J40" s="3882"/>
      <c r="K40" s="3883"/>
    </row>
    <row r="41" spans="1:11">
      <c r="A41" s="3918"/>
      <c r="B41" s="3919"/>
      <c r="C41" s="353"/>
      <c r="D41" s="353"/>
      <c r="E41" s="353"/>
      <c r="F41" s="353"/>
      <c r="G41" s="3918"/>
      <c r="H41" s="3919"/>
      <c r="I41" s="3920"/>
      <c r="J41" s="3921"/>
      <c r="K41" s="3922"/>
    </row>
    <row r="42" spans="1:11">
      <c r="A42" s="195" t="s">
        <v>406</v>
      </c>
      <c r="B42" s="189"/>
      <c r="C42" s="189"/>
      <c r="D42" s="189"/>
      <c r="E42" s="189"/>
      <c r="F42" s="189"/>
      <c r="G42" s="189"/>
      <c r="H42" s="189"/>
      <c r="I42" s="189"/>
      <c r="J42" s="3923" t="s">
        <v>407</v>
      </c>
      <c r="K42" s="3924"/>
    </row>
    <row r="43" spans="1:11">
      <c r="A43" s="195"/>
      <c r="B43" s="189" t="s">
        <v>543</v>
      </c>
      <c r="C43" s="189"/>
      <c r="D43" s="189"/>
      <c r="E43" s="189"/>
      <c r="F43" s="189"/>
      <c r="G43" s="189"/>
      <c r="H43" s="189"/>
      <c r="I43" s="189"/>
      <c r="J43" s="3913"/>
      <c r="K43" s="3914"/>
    </row>
    <row r="44" spans="1:11">
      <c r="A44" s="298" t="s">
        <v>408</v>
      </c>
      <c r="B44" s="189" t="s">
        <v>544</v>
      </c>
      <c r="C44" s="189"/>
      <c r="D44" s="189"/>
      <c r="E44" s="189"/>
      <c r="F44" s="189"/>
      <c r="G44" s="189"/>
      <c r="H44" s="189"/>
      <c r="I44" s="189"/>
      <c r="J44" s="3925"/>
      <c r="K44" s="3926"/>
    </row>
    <row r="45" spans="1:11">
      <c r="A45" s="195"/>
      <c r="B45" s="189" t="s">
        <v>409</v>
      </c>
      <c r="C45" s="189"/>
      <c r="D45" s="189"/>
      <c r="E45" s="190" t="s">
        <v>268</v>
      </c>
      <c r="F45" s="3929" t="s">
        <v>575</v>
      </c>
      <c r="G45" s="3930"/>
      <c r="H45" s="3930"/>
      <c r="I45" s="196"/>
      <c r="J45" s="3927"/>
      <c r="K45" s="3928"/>
    </row>
    <row r="46" spans="1:11">
      <c r="A46" s="298" t="s">
        <v>542</v>
      </c>
      <c r="B46" s="189"/>
      <c r="C46" s="189"/>
      <c r="D46" s="189"/>
      <c r="E46" s="189"/>
      <c r="F46" s="279"/>
      <c r="G46" s="279"/>
      <c r="H46" s="279"/>
      <c r="I46" s="196"/>
      <c r="J46" s="3913"/>
      <c r="K46" s="3914"/>
    </row>
    <row r="47" spans="1:11">
      <c r="A47" s="195"/>
      <c r="B47" s="189"/>
      <c r="C47" s="189"/>
      <c r="D47" s="189"/>
      <c r="E47" s="197" t="s">
        <v>410</v>
      </c>
      <c r="F47" s="3917"/>
      <c r="G47" s="3917"/>
      <c r="H47" s="3917"/>
      <c r="I47" s="294"/>
      <c r="J47" s="3913"/>
      <c r="K47" s="3914"/>
    </row>
    <row r="48" spans="1:11" ht="15" customHeight="1">
      <c r="A48" s="198"/>
      <c r="B48" s="199"/>
      <c r="C48" s="199"/>
      <c r="D48" s="199"/>
      <c r="E48" s="199"/>
      <c r="F48" s="199"/>
      <c r="G48" s="199"/>
      <c r="H48" s="199"/>
      <c r="I48" s="200"/>
      <c r="J48" s="3915"/>
      <c r="K48" s="3916"/>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488</v>
      </c>
      <c r="B51" s="189"/>
      <c r="C51" s="189"/>
      <c r="D51" s="189"/>
      <c r="E51" s="189"/>
      <c r="F51" s="189"/>
      <c r="G51" s="189"/>
      <c r="H51" s="189"/>
      <c r="I51" s="189"/>
      <c r="J51" s="189"/>
      <c r="K51" s="189"/>
    </row>
    <row r="52" spans="1:11">
      <c r="A52" s="189" t="s">
        <v>489</v>
      </c>
      <c r="B52" s="189"/>
      <c r="C52" s="189"/>
      <c r="D52" s="189"/>
      <c r="E52" s="189"/>
      <c r="F52" s="189"/>
      <c r="G52" s="189"/>
      <c r="H52" s="189"/>
      <c r="I52" s="189"/>
      <c r="J52" s="189"/>
      <c r="K52" s="189"/>
    </row>
  </sheetData>
  <mergeCells count="67">
    <mergeCell ref="J46:K48"/>
    <mergeCell ref="F47:H47"/>
    <mergeCell ref="A40:B40"/>
    <mergeCell ref="G40:H40"/>
    <mergeCell ref="I40:K40"/>
    <mergeCell ref="A41:B41"/>
    <mergeCell ref="G41:H41"/>
    <mergeCell ref="I41:K41"/>
    <mergeCell ref="J42:K43"/>
    <mergeCell ref="J44:K45"/>
    <mergeCell ref="F45:H45"/>
    <mergeCell ref="A38:B38"/>
    <mergeCell ref="G38:H38"/>
    <mergeCell ref="I38:K38"/>
    <mergeCell ref="A39:B39"/>
    <mergeCell ref="G39:H39"/>
    <mergeCell ref="I39:K39"/>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26:B26"/>
    <mergeCell ref="G26:H26"/>
    <mergeCell ref="I26:K26"/>
    <mergeCell ref="A27:B27"/>
    <mergeCell ref="G27:H27"/>
    <mergeCell ref="I27:K27"/>
    <mergeCell ref="A28:B28"/>
    <mergeCell ref="G28:H28"/>
    <mergeCell ref="I28:K28"/>
    <mergeCell ref="A29:B29"/>
    <mergeCell ref="G29:H29"/>
    <mergeCell ref="I29:K29"/>
    <mergeCell ref="A33:B33"/>
    <mergeCell ref="G33:H33"/>
    <mergeCell ref="I33:K33"/>
    <mergeCell ref="A30:B30"/>
    <mergeCell ref="G30:H30"/>
    <mergeCell ref="I30:K30"/>
    <mergeCell ref="A31:B31"/>
    <mergeCell ref="G31:H31"/>
    <mergeCell ref="I31:K31"/>
    <mergeCell ref="A32:B32"/>
    <mergeCell ref="G32:H32"/>
    <mergeCell ref="I32:K32"/>
    <mergeCell ref="A36:B36"/>
    <mergeCell ref="G36:H36"/>
    <mergeCell ref="I36:K36"/>
    <mergeCell ref="A37:B37"/>
    <mergeCell ref="G37:H37"/>
    <mergeCell ref="I37:K37"/>
    <mergeCell ref="A34:B34"/>
    <mergeCell ref="G34:H34"/>
    <mergeCell ref="I34:K34"/>
    <mergeCell ref="A35:B35"/>
    <mergeCell ref="G35:H35"/>
    <mergeCell ref="I35:K35"/>
  </mergeCells>
  <phoneticPr fontId="17"/>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412</v>
      </c>
      <c r="B7" s="203"/>
      <c r="C7" s="203"/>
      <c r="D7" s="203"/>
      <c r="E7" s="237" t="s">
        <v>268</v>
      </c>
      <c r="F7" s="3939">
        <v>37778</v>
      </c>
      <c r="G7" s="3939"/>
    </row>
    <row r="8" spans="1:7">
      <c r="A8" s="203"/>
      <c r="B8" s="203"/>
      <c r="C8" s="203"/>
      <c r="D8" s="203"/>
      <c r="E8" s="203"/>
      <c r="F8" s="203"/>
      <c r="G8" s="203"/>
    </row>
    <row r="9" spans="1:7">
      <c r="A9" s="184"/>
      <c r="B9" s="203"/>
      <c r="C9" s="203"/>
      <c r="D9" s="203"/>
      <c r="E9" s="203"/>
      <c r="F9" s="203"/>
      <c r="G9" s="203"/>
    </row>
    <row r="10" spans="1:7">
      <c r="A10" s="379" t="str">
        <f>IF(入力シート!C24&lt;30000000,"福岡県"&amp;入力シート!C5&amp;"長　殿","福岡県知事　殿")</f>
        <v>福岡県○○県土整備事務所長　殿</v>
      </c>
      <c r="B10" s="380"/>
      <c r="C10" s="203"/>
      <c r="D10" s="203"/>
      <c r="F10" s="297"/>
      <c r="G10" s="297"/>
    </row>
    <row r="11" spans="1:7">
      <c r="A11" s="203"/>
      <c r="B11" s="203"/>
      <c r="C11" s="203"/>
      <c r="D11" s="302" t="s">
        <v>536</v>
      </c>
      <c r="E11" s="3940" t="str">
        <f>入力シート!C25</f>
        <v>福岡市博多区東公園７－７</v>
      </c>
      <c r="F11" s="3611"/>
      <c r="G11" s="3611"/>
    </row>
    <row r="12" spans="1:7">
      <c r="A12" s="203"/>
      <c r="B12" s="203"/>
      <c r="C12" s="203"/>
      <c r="D12" s="185"/>
      <c r="E12" s="3611"/>
      <c r="F12" s="3611"/>
      <c r="G12" s="3611"/>
    </row>
    <row r="13" spans="1:7">
      <c r="A13" s="203"/>
      <c r="B13" s="203"/>
      <c r="C13" s="186"/>
      <c r="D13" s="203"/>
      <c r="E13" s="3941" t="str">
        <f>入力シート!C26</f>
        <v>(株）福岡企画技調</v>
      </c>
      <c r="F13" s="2062"/>
      <c r="G13" s="2062"/>
    </row>
    <row r="14" spans="1:7">
      <c r="A14" s="203"/>
      <c r="B14" s="203"/>
      <c r="C14" s="203"/>
      <c r="D14" s="303" t="s">
        <v>393</v>
      </c>
      <c r="E14" s="3941" t="str">
        <f>入力シート!C27</f>
        <v>代表取締役　企画太郎</v>
      </c>
      <c r="F14" s="2062"/>
      <c r="G14" s="203"/>
    </row>
    <row r="15" spans="1:7">
      <c r="A15" s="203"/>
      <c r="B15" s="203"/>
      <c r="C15" s="203"/>
      <c r="D15" s="304" t="s">
        <v>413</v>
      </c>
      <c r="E15" s="3941" t="str">
        <f>入力シート!C16</f>
        <v>福岡次郎</v>
      </c>
      <c r="F15" s="3941"/>
      <c r="G15" s="296"/>
    </row>
    <row r="16" spans="1:7">
      <c r="A16" s="203"/>
      <c r="B16" s="203"/>
      <c r="C16" s="203"/>
      <c r="D16" s="203"/>
      <c r="E16" s="203"/>
      <c r="F16" s="203"/>
      <c r="G16" s="203"/>
    </row>
    <row r="17" spans="1:7" ht="18.75">
      <c r="A17" s="3933" t="s">
        <v>414</v>
      </c>
      <c r="B17" s="3933"/>
      <c r="C17" s="3933"/>
      <c r="D17" s="3933"/>
      <c r="E17" s="3933"/>
      <c r="F17" s="3933"/>
      <c r="G17" s="3933"/>
    </row>
    <row r="18" spans="1:7">
      <c r="A18" s="203"/>
      <c r="B18" s="203"/>
      <c r="C18" s="203"/>
      <c r="D18" s="203"/>
      <c r="E18" s="203"/>
      <c r="F18" s="203"/>
      <c r="G18" s="203"/>
    </row>
    <row r="19" spans="1:7">
      <c r="A19" s="204"/>
      <c r="B19" s="204"/>
      <c r="C19" s="204"/>
      <c r="D19" s="204"/>
      <c r="E19" s="204"/>
      <c r="F19" s="203"/>
      <c r="G19" s="203"/>
    </row>
    <row r="20" spans="1:7">
      <c r="A20" s="3934" t="str">
        <f>TEXT(入力シート!C13,"令和e年m月d日")&amp;"付けをもって請負契約を締結した 第50"&amp;入力シート!C3&amp;"-"&amp;入力シート!C4&amp;"号 "&amp;入力シート!C10&amp;"における下記の発生品を引き渡します。"</f>
        <v>令和7年7月1日付けをもって請負契約を締結した 第507-12345-001号 県道博多天神線排水性舗装工事（第２工区）における下記の発生品を引き渡します。</v>
      </c>
      <c r="B20" s="3934"/>
      <c r="C20" s="3934"/>
      <c r="D20" s="3934"/>
      <c r="E20" s="3934"/>
      <c r="F20" s="3934"/>
      <c r="G20" s="3934"/>
    </row>
    <row r="21" spans="1:7">
      <c r="A21" s="3934"/>
      <c r="B21" s="3934"/>
      <c r="C21" s="3934"/>
      <c r="D21" s="3934"/>
      <c r="E21" s="3934"/>
      <c r="F21" s="3934"/>
      <c r="G21" s="3934"/>
    </row>
    <row r="22" spans="1:7">
      <c r="A22" s="3934"/>
      <c r="B22" s="3934"/>
      <c r="C22" s="3934"/>
      <c r="D22" s="3934"/>
      <c r="E22" s="3934"/>
      <c r="F22" s="3934"/>
      <c r="G22" s="3934"/>
    </row>
    <row r="23" spans="1:7">
      <c r="A23" s="203"/>
      <c r="B23" s="203"/>
      <c r="C23" s="203"/>
      <c r="D23" s="203"/>
      <c r="E23" s="203"/>
      <c r="F23" s="203"/>
      <c r="G23" s="203"/>
    </row>
    <row r="24" spans="1:7">
      <c r="A24" s="3938" t="s">
        <v>10</v>
      </c>
      <c r="B24" s="3938"/>
      <c r="C24" s="3938"/>
      <c r="D24" s="3938"/>
      <c r="E24" s="3938"/>
      <c r="F24" s="3938"/>
      <c r="G24" s="3938"/>
    </row>
    <row r="25" spans="1:7" ht="14.25" thickBot="1">
      <c r="A25" s="203"/>
      <c r="B25" s="203"/>
      <c r="C25" s="203"/>
      <c r="D25" s="203"/>
      <c r="E25" s="203"/>
      <c r="F25" s="203"/>
      <c r="G25" s="203"/>
    </row>
    <row r="26" spans="1:7" ht="30" customHeight="1">
      <c r="A26" s="205" t="s">
        <v>415</v>
      </c>
      <c r="B26" s="206" t="s">
        <v>416</v>
      </c>
      <c r="C26" s="206" t="s">
        <v>397</v>
      </c>
      <c r="D26" s="3935" t="s">
        <v>417</v>
      </c>
      <c r="E26" s="3936"/>
      <c r="F26" s="3935" t="s">
        <v>418</v>
      </c>
      <c r="G26" s="3937"/>
    </row>
    <row r="27" spans="1:7" ht="30" customHeight="1">
      <c r="A27" s="354" t="s">
        <v>1648</v>
      </c>
      <c r="B27" s="355" t="s">
        <v>1649</v>
      </c>
      <c r="C27" s="356" t="s">
        <v>1650</v>
      </c>
      <c r="D27" s="3756">
        <v>20</v>
      </c>
      <c r="E27" s="3757"/>
      <c r="F27" s="3931"/>
      <c r="G27" s="3932"/>
    </row>
    <row r="28" spans="1:7" ht="30" customHeight="1">
      <c r="A28" s="354"/>
      <c r="B28" s="355"/>
      <c r="C28" s="356"/>
      <c r="D28" s="3756"/>
      <c r="E28" s="3757"/>
      <c r="F28" s="3931"/>
      <c r="G28" s="3932"/>
    </row>
    <row r="29" spans="1:7" ht="30" customHeight="1">
      <c r="A29" s="354"/>
      <c r="B29" s="355"/>
      <c r="C29" s="356"/>
      <c r="D29" s="3756"/>
      <c r="E29" s="3757"/>
      <c r="F29" s="3931"/>
      <c r="G29" s="3932"/>
    </row>
    <row r="30" spans="1:7" ht="30" customHeight="1">
      <c r="A30" s="354"/>
      <c r="B30" s="355"/>
      <c r="C30" s="356"/>
      <c r="D30" s="3756"/>
      <c r="E30" s="3757"/>
      <c r="F30" s="3931"/>
      <c r="G30" s="3932"/>
    </row>
    <row r="31" spans="1:7" ht="30" customHeight="1">
      <c r="A31" s="354"/>
      <c r="B31" s="355"/>
      <c r="C31" s="356"/>
      <c r="D31" s="3756"/>
      <c r="E31" s="3757"/>
      <c r="F31" s="3931"/>
      <c r="G31" s="3932"/>
    </row>
    <row r="32" spans="1:7" ht="30" customHeight="1">
      <c r="A32" s="357"/>
      <c r="B32" s="358"/>
      <c r="C32" s="359"/>
      <c r="D32" s="3756"/>
      <c r="E32" s="3757"/>
      <c r="F32" s="3931"/>
      <c r="G32" s="3932"/>
    </row>
    <row r="33" spans="1:7" ht="30" customHeight="1">
      <c r="A33" s="357"/>
      <c r="B33" s="358"/>
      <c r="C33" s="359"/>
      <c r="D33" s="3756"/>
      <c r="E33" s="3757"/>
      <c r="F33" s="3931"/>
      <c r="G33" s="3932"/>
    </row>
    <row r="34" spans="1:7" ht="30" customHeight="1">
      <c r="A34" s="357"/>
      <c r="B34" s="358"/>
      <c r="C34" s="359"/>
      <c r="D34" s="3756"/>
      <c r="E34" s="3757"/>
      <c r="F34" s="3931"/>
      <c r="G34" s="3932"/>
    </row>
    <row r="35" spans="1:7" ht="30" customHeight="1">
      <c r="A35" s="357"/>
      <c r="B35" s="358"/>
      <c r="C35" s="359"/>
      <c r="D35" s="3756"/>
      <c r="E35" s="3757"/>
      <c r="F35" s="3931"/>
      <c r="G35" s="3932"/>
    </row>
    <row r="36" spans="1:7" ht="30" customHeight="1">
      <c r="A36" s="357"/>
      <c r="B36" s="358"/>
      <c r="C36" s="359"/>
      <c r="D36" s="3756"/>
      <c r="E36" s="3757"/>
      <c r="F36" s="3931"/>
      <c r="G36" s="3932"/>
    </row>
    <row r="37" spans="1:7" ht="30" customHeight="1">
      <c r="A37" s="357"/>
      <c r="B37" s="358"/>
      <c r="C37" s="359"/>
      <c r="D37" s="3756"/>
      <c r="E37" s="3757"/>
      <c r="F37" s="3931"/>
      <c r="G37" s="3932"/>
    </row>
    <row r="38" spans="1:7" ht="30" customHeight="1">
      <c r="A38" s="357"/>
      <c r="B38" s="358"/>
      <c r="C38" s="359"/>
      <c r="D38" s="3756"/>
      <c r="E38" s="3757"/>
      <c r="F38" s="3931"/>
      <c r="G38" s="3932"/>
    </row>
    <row r="39" spans="1:7" ht="30" customHeight="1">
      <c r="A39" s="357"/>
      <c r="B39" s="358"/>
      <c r="C39" s="359"/>
      <c r="D39" s="3756"/>
      <c r="E39" s="3757"/>
      <c r="F39" s="3931"/>
      <c r="G39" s="3932"/>
    </row>
    <row r="40" spans="1:7" ht="30" customHeight="1" thickBot="1">
      <c r="A40" s="360"/>
      <c r="B40" s="361"/>
      <c r="C40" s="362"/>
      <c r="D40" s="3942"/>
      <c r="E40" s="3943"/>
      <c r="F40" s="3944"/>
      <c r="G40" s="3945"/>
    </row>
  </sheetData>
  <mergeCells count="38">
    <mergeCell ref="D38:E38"/>
    <mergeCell ref="F38:G38"/>
    <mergeCell ref="D39:E39"/>
    <mergeCell ref="F39:G39"/>
    <mergeCell ref="D40:E40"/>
    <mergeCell ref="F40:G40"/>
    <mergeCell ref="D35:E35"/>
    <mergeCell ref="F35:G35"/>
    <mergeCell ref="D36:E36"/>
    <mergeCell ref="F36:G36"/>
    <mergeCell ref="D37:E37"/>
    <mergeCell ref="F37:G37"/>
    <mergeCell ref="F7:G7"/>
    <mergeCell ref="E11:G12"/>
    <mergeCell ref="E13:G13"/>
    <mergeCell ref="E14:F14"/>
    <mergeCell ref="E15:F15"/>
    <mergeCell ref="A17:G17"/>
    <mergeCell ref="A20:G22"/>
    <mergeCell ref="D29:E29"/>
    <mergeCell ref="F29:G29"/>
    <mergeCell ref="D26:E26"/>
    <mergeCell ref="F26:G26"/>
    <mergeCell ref="D27:E27"/>
    <mergeCell ref="F27:G27"/>
    <mergeCell ref="D28:E28"/>
    <mergeCell ref="F28:G28"/>
    <mergeCell ref="A24:G24"/>
    <mergeCell ref="D34:E34"/>
    <mergeCell ref="F34:G34"/>
    <mergeCell ref="D33:E33"/>
    <mergeCell ref="F33:G33"/>
    <mergeCell ref="D30:E30"/>
    <mergeCell ref="F30:G30"/>
    <mergeCell ref="D31:E31"/>
    <mergeCell ref="F31:G31"/>
    <mergeCell ref="D32:E32"/>
    <mergeCell ref="F32:G32"/>
  </mergeCells>
  <phoneticPr fontId="17"/>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953" t="s">
        <v>8</v>
      </c>
      <c r="B1" s="3954"/>
      <c r="C1" s="3954"/>
      <c r="D1" s="3954"/>
      <c r="E1" s="3954"/>
      <c r="F1" s="3954"/>
      <c r="G1" s="3954"/>
      <c r="H1" s="3954"/>
      <c r="I1" s="3954"/>
      <c r="J1" s="3954"/>
    </row>
    <row r="2" spans="1:10" ht="18.75" customHeight="1">
      <c r="A2" s="3969" t="s">
        <v>199</v>
      </c>
      <c r="B2" s="3954"/>
      <c r="C2" s="3954"/>
      <c r="D2" s="3954"/>
      <c r="E2" s="3954"/>
      <c r="F2" s="3954"/>
      <c r="G2" s="3954"/>
      <c r="H2" s="3954"/>
      <c r="I2" s="3954"/>
      <c r="J2" s="3954"/>
    </row>
    <row r="3" spans="1:10" ht="18.75" customHeight="1">
      <c r="A3" s="66"/>
      <c r="B3" s="80"/>
      <c r="C3" s="80"/>
      <c r="D3" s="80"/>
      <c r="E3" s="80"/>
      <c r="F3" s="80"/>
      <c r="G3" s="80"/>
      <c r="H3" s="80"/>
      <c r="I3" s="80"/>
      <c r="J3" s="80"/>
    </row>
    <row r="4" spans="1:10" ht="18.75" customHeight="1">
      <c r="A4" s="365"/>
      <c r="B4" s="75"/>
      <c r="C4" s="75"/>
      <c r="D4" s="75"/>
      <c r="E4" s="75"/>
      <c r="F4" s="75"/>
      <c r="G4" s="3834">
        <v>37778</v>
      </c>
      <c r="H4" s="3834"/>
      <c r="I4" s="3834"/>
      <c r="J4" s="3834"/>
    </row>
    <row r="5" spans="1:10" ht="18.75" customHeight="1">
      <c r="A5" s="66"/>
      <c r="B5" s="80"/>
      <c r="C5" s="80"/>
      <c r="D5" s="80"/>
      <c r="E5" s="80"/>
      <c r="F5" s="80"/>
      <c r="G5" s="80"/>
      <c r="H5" s="80"/>
      <c r="I5" s="80"/>
      <c r="J5" s="80"/>
    </row>
    <row r="6" spans="1:10" ht="18.75" customHeight="1">
      <c r="A6" s="3953" t="s">
        <v>9</v>
      </c>
      <c r="B6" s="3954"/>
      <c r="C6" s="3954"/>
      <c r="D6" s="3954"/>
      <c r="E6" s="3954"/>
      <c r="F6" s="3954"/>
      <c r="G6" s="3954"/>
      <c r="H6" s="3954"/>
      <c r="I6" s="3954"/>
      <c r="J6" s="3954"/>
    </row>
    <row r="7" spans="1:10" ht="18.75" customHeight="1">
      <c r="A7" s="3970" t="str">
        <f>IF(入力シート!C24&lt;30000000,"福岡県"&amp;入力シート!C5&amp;"長　殿","福岡県知事　殿")</f>
        <v>福岡県○○県土整備事務所長　殿</v>
      </c>
      <c r="B7" s="3971"/>
      <c r="C7" s="3971"/>
      <c r="D7" s="3971"/>
      <c r="E7" s="3971"/>
      <c r="F7" s="3971"/>
      <c r="G7" s="3971"/>
      <c r="H7" s="3971"/>
      <c r="I7" s="3971"/>
      <c r="J7" s="3971"/>
    </row>
    <row r="8" spans="1:10" ht="18.75" customHeight="1">
      <c r="A8" s="66"/>
      <c r="B8" s="80"/>
      <c r="C8" s="80"/>
      <c r="D8" s="80"/>
      <c r="E8" s="80"/>
      <c r="F8" s="80"/>
      <c r="G8" s="80"/>
      <c r="H8" s="80"/>
      <c r="I8" s="80"/>
      <c r="J8" s="80"/>
    </row>
    <row r="9" spans="1:10" ht="18.75" customHeight="1">
      <c r="A9" s="80"/>
      <c r="B9" s="67" t="s">
        <v>207</v>
      </c>
      <c r="C9" s="68"/>
      <c r="D9" s="69"/>
      <c r="E9" s="69"/>
      <c r="F9" s="69"/>
      <c r="G9" s="3972" t="str">
        <f>入力シート!C26</f>
        <v>(株）福岡企画技調</v>
      </c>
      <c r="H9" s="3972"/>
      <c r="I9" s="3972"/>
      <c r="J9" s="3972"/>
    </row>
    <row r="10" spans="1:10" ht="18.75" customHeight="1">
      <c r="A10" s="81"/>
      <c r="B10" s="70" t="s">
        <v>208</v>
      </c>
      <c r="C10" s="363"/>
      <c r="D10" s="364"/>
      <c r="E10" s="71"/>
      <c r="F10" s="72" t="s">
        <v>209</v>
      </c>
      <c r="G10" s="3972" t="str">
        <f>入力シート!C28</f>
        <v>092-643-3644</v>
      </c>
      <c r="H10" s="3972"/>
      <c r="I10" s="3972"/>
      <c r="J10" s="3972"/>
    </row>
    <row r="11" spans="1:10" ht="18.75" customHeight="1">
      <c r="A11" s="81"/>
      <c r="B11" s="73" t="s">
        <v>200</v>
      </c>
      <c r="C11" s="3973" t="str">
        <f>入力シート!C25</f>
        <v>福岡市博多区東公園７－７</v>
      </c>
      <c r="D11" s="3973"/>
      <c r="E11" s="3973"/>
      <c r="F11" s="3973"/>
      <c r="G11" s="3973"/>
      <c r="H11" s="3973"/>
      <c r="I11" s="3973"/>
      <c r="J11" s="3973"/>
    </row>
    <row r="12" spans="1:10" ht="18.75" customHeight="1">
      <c r="A12" s="66"/>
      <c r="B12" s="80"/>
      <c r="C12" s="80"/>
      <c r="D12" s="80"/>
      <c r="E12" s="80"/>
      <c r="F12" s="80"/>
      <c r="G12" s="80"/>
      <c r="H12" s="80"/>
      <c r="I12" s="80"/>
      <c r="J12" s="80"/>
    </row>
    <row r="13" spans="1:10" ht="18.75" customHeight="1">
      <c r="A13" s="3978" t="s">
        <v>1000</v>
      </c>
      <c r="B13" s="3978"/>
      <c r="C13" s="3978"/>
      <c r="D13" s="3978"/>
      <c r="E13" s="3978"/>
      <c r="F13" s="3978"/>
      <c r="G13" s="3978"/>
      <c r="H13" s="3978"/>
      <c r="I13" s="3978"/>
      <c r="J13" s="3978"/>
    </row>
    <row r="14" spans="1:10" ht="18.75" customHeight="1">
      <c r="A14" s="3978"/>
      <c r="B14" s="3978"/>
      <c r="C14" s="3978"/>
      <c r="D14" s="3978"/>
      <c r="E14" s="3978"/>
      <c r="F14" s="3978"/>
      <c r="G14" s="3978"/>
      <c r="H14" s="3978"/>
      <c r="I14" s="3978"/>
      <c r="J14" s="3978"/>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969" t="s">
        <v>10</v>
      </c>
      <c r="B17" s="3954"/>
      <c r="C17" s="3954"/>
      <c r="D17" s="3954"/>
      <c r="E17" s="3954"/>
      <c r="F17" s="3954"/>
      <c r="G17" s="3954"/>
      <c r="H17" s="3954"/>
      <c r="I17" s="3954"/>
      <c r="J17" s="3954"/>
    </row>
    <row r="18" spans="1:10" ht="18.75" customHeight="1">
      <c r="A18" s="66"/>
      <c r="B18" s="80"/>
      <c r="C18" s="80"/>
      <c r="D18" s="80"/>
      <c r="E18" s="80"/>
      <c r="F18" s="80"/>
      <c r="G18" s="80"/>
      <c r="H18" s="80"/>
      <c r="I18" s="80"/>
      <c r="J18" s="80"/>
    </row>
    <row r="19" spans="1:10" ht="18.75" customHeight="1">
      <c r="A19" s="74" t="s">
        <v>201</v>
      </c>
      <c r="B19" s="66"/>
      <c r="C19" s="3974" t="str">
        <f>入力シート!C10</f>
        <v>県道博多天神線排水性舗装工事（第２工区）</v>
      </c>
      <c r="D19" s="3975"/>
      <c r="E19" s="3975"/>
      <c r="F19" s="3975"/>
      <c r="G19" s="3975"/>
      <c r="H19" s="3975"/>
      <c r="I19" s="3975"/>
      <c r="J19" s="3975"/>
    </row>
    <row r="20" spans="1:10" ht="18.75" customHeight="1">
      <c r="A20" s="74" t="s">
        <v>202</v>
      </c>
      <c r="B20" s="66"/>
      <c r="C20" s="3976" t="str">
        <f>入力シート!C12</f>
        <v>福岡市博多区東公園地内</v>
      </c>
      <c r="D20" s="3977"/>
      <c r="E20" s="3977"/>
      <c r="F20" s="3977"/>
      <c r="G20" s="3977"/>
      <c r="H20" s="3977"/>
      <c r="I20" s="3977"/>
      <c r="J20" s="3977"/>
    </row>
    <row r="21" spans="1:10" ht="18.75" customHeight="1">
      <c r="A21" s="74" t="s">
        <v>203</v>
      </c>
      <c r="B21" s="74"/>
      <c r="C21" s="74"/>
      <c r="D21" s="74"/>
      <c r="E21" s="74"/>
      <c r="F21" s="3968">
        <v>37778</v>
      </c>
      <c r="G21" s="3968"/>
      <c r="H21" s="3968"/>
      <c r="I21" s="3968"/>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5" customHeight="1">
      <c r="A24" s="3955" t="s">
        <v>204</v>
      </c>
      <c r="B24" s="3956"/>
      <c r="C24" s="3957"/>
      <c r="D24" s="3955" t="s">
        <v>205</v>
      </c>
      <c r="E24" s="3961"/>
      <c r="F24" s="3962"/>
      <c r="G24" s="3955" t="s">
        <v>206</v>
      </c>
      <c r="H24" s="3956"/>
      <c r="I24" s="3956"/>
      <c r="J24" s="3957"/>
    </row>
    <row r="25" spans="1:10" ht="15.95" customHeight="1">
      <c r="A25" s="3958"/>
      <c r="B25" s="3959"/>
      <c r="C25" s="3960"/>
      <c r="D25" s="3963"/>
      <c r="E25" s="3964"/>
      <c r="F25" s="3965"/>
      <c r="G25" s="3963"/>
      <c r="H25" s="3966"/>
      <c r="I25" s="3966"/>
      <c r="J25" s="3967"/>
    </row>
    <row r="26" spans="1:10" ht="31.7" customHeight="1">
      <c r="A26" s="3948"/>
      <c r="B26" s="3948"/>
      <c r="C26" s="3949"/>
      <c r="D26" s="3949"/>
      <c r="E26" s="3950"/>
      <c r="F26" s="3951"/>
      <c r="G26" s="3949"/>
      <c r="H26" s="3950"/>
      <c r="I26" s="3950"/>
      <c r="J26" s="3951"/>
    </row>
    <row r="27" spans="1:10" ht="31.7" customHeight="1">
      <c r="A27" s="3948"/>
      <c r="B27" s="3948"/>
      <c r="C27" s="3949"/>
      <c r="D27" s="3949"/>
      <c r="E27" s="3950"/>
      <c r="F27" s="3951"/>
      <c r="G27" s="3949"/>
      <c r="H27" s="3950"/>
      <c r="I27" s="3950"/>
      <c r="J27" s="3951"/>
    </row>
    <row r="28" spans="1:10" ht="31.7" customHeight="1">
      <c r="A28" s="3948"/>
      <c r="B28" s="3948"/>
      <c r="C28" s="3949"/>
      <c r="D28" s="3949"/>
      <c r="E28" s="3950"/>
      <c r="F28" s="3951"/>
      <c r="G28" s="3949"/>
      <c r="H28" s="3950"/>
      <c r="I28" s="3950"/>
      <c r="J28" s="3951"/>
    </row>
    <row r="29" spans="1:10" ht="31.7" customHeight="1">
      <c r="A29" s="3948"/>
      <c r="B29" s="3948"/>
      <c r="C29" s="3949"/>
      <c r="D29" s="3949"/>
      <c r="E29" s="3950"/>
      <c r="F29" s="3951"/>
      <c r="G29" s="3949"/>
      <c r="H29" s="3950"/>
      <c r="I29" s="3950"/>
      <c r="J29" s="3951"/>
    </row>
    <row r="30" spans="1:10" ht="18.75" customHeight="1">
      <c r="A30" s="74" t="s">
        <v>15</v>
      </c>
      <c r="B30" s="66"/>
      <c r="C30" s="66"/>
      <c r="D30" s="66"/>
      <c r="E30" s="66"/>
      <c r="F30" s="76"/>
      <c r="G30" s="3952"/>
      <c r="H30" s="3952"/>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953" t="s">
        <v>14</v>
      </c>
      <c r="B34" s="3954"/>
      <c r="C34" s="3954"/>
      <c r="D34" s="3954"/>
      <c r="E34" s="3954"/>
      <c r="F34" s="3954"/>
      <c r="G34" s="3954"/>
      <c r="H34" s="3954"/>
      <c r="I34" s="3954"/>
      <c r="J34" s="3954"/>
    </row>
    <row r="35" spans="1:10" ht="18.75" customHeight="1">
      <c r="A35" s="3946" t="s">
        <v>210</v>
      </c>
      <c r="B35" s="3947"/>
      <c r="C35" s="3947"/>
      <c r="D35" s="3947"/>
      <c r="E35" s="3947"/>
      <c r="F35" s="3947"/>
      <c r="G35" s="3947"/>
      <c r="H35" s="3947"/>
      <c r="I35" s="3947"/>
      <c r="J35" s="3947"/>
    </row>
    <row r="36" spans="1:10" ht="18.75" customHeight="1">
      <c r="A36" s="3946" t="s">
        <v>211</v>
      </c>
      <c r="B36" s="3947"/>
      <c r="C36" s="3947"/>
      <c r="D36" s="3947"/>
      <c r="E36" s="3947"/>
      <c r="F36" s="3947"/>
      <c r="G36" s="3947"/>
      <c r="H36" s="3947"/>
      <c r="I36" s="3947"/>
      <c r="J36" s="3947"/>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133350</xdr:colOff>
                    <xdr:row>34</xdr:row>
                    <xdr:rowOff>19050</xdr:rowOff>
                  </from>
                  <to>
                    <xdr:col>1</xdr:col>
                    <xdr:colOff>104775</xdr:colOff>
                    <xdr:row>34</xdr:row>
                    <xdr:rowOff>171450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133350</xdr:colOff>
                    <xdr:row>35</xdr:row>
                    <xdr:rowOff>19050</xdr:rowOff>
                  </from>
                  <to>
                    <xdr:col>1</xdr:col>
                    <xdr:colOff>104775</xdr:colOff>
                    <xdr:row>35</xdr:row>
                    <xdr:rowOff>180975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topLeftCell="A28" zoomScale="115" zoomScaleNormal="100" zoomScaleSheetLayoutView="115" workbookViewId="0">
      <selection activeCell="C11" sqref="C11"/>
    </sheetView>
  </sheetViews>
  <sheetFormatPr defaultColWidth="2.25" defaultRowHeight="13.5"/>
  <cols>
    <col min="1" max="1" width="4.875" style="837" customWidth="1"/>
    <col min="2" max="16384" width="2.25" style="837"/>
  </cols>
  <sheetData>
    <row r="1" spans="1:40">
      <c r="A1" s="836" t="s">
        <v>1662</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row>
    <row r="2" spans="1:40" ht="18.75" customHeight="1">
      <c r="A2" s="836"/>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row>
    <row r="3" spans="1:40" ht="21">
      <c r="A3" s="3980" t="s">
        <v>1663</v>
      </c>
      <c r="B3" s="3980"/>
      <c r="C3" s="3980"/>
      <c r="D3" s="3980"/>
      <c r="E3" s="3980"/>
      <c r="F3" s="3980"/>
      <c r="G3" s="3980"/>
      <c r="H3" s="3980"/>
      <c r="I3" s="3980"/>
      <c r="J3" s="3980"/>
      <c r="K3" s="3980"/>
      <c r="L3" s="3980"/>
      <c r="M3" s="3980"/>
      <c r="N3" s="3980"/>
      <c r="O3" s="3980"/>
      <c r="P3" s="3980"/>
      <c r="Q3" s="3980"/>
      <c r="R3" s="3980"/>
      <c r="S3" s="3980"/>
      <c r="T3" s="3980"/>
      <c r="U3" s="3980"/>
      <c r="V3" s="3980"/>
      <c r="W3" s="3980"/>
      <c r="X3" s="3980"/>
      <c r="Y3" s="3980"/>
      <c r="Z3" s="3980"/>
      <c r="AA3" s="3980"/>
      <c r="AB3" s="3980"/>
      <c r="AC3" s="3980"/>
      <c r="AD3" s="3980"/>
      <c r="AE3" s="3980"/>
      <c r="AF3" s="3980"/>
      <c r="AG3" s="3980"/>
      <c r="AH3" s="3980"/>
      <c r="AI3" s="3980"/>
      <c r="AJ3" s="3980"/>
      <c r="AK3" s="3980"/>
      <c r="AL3" s="3980"/>
      <c r="AM3" s="836"/>
      <c r="AN3" s="836"/>
    </row>
    <row r="4" spans="1:40">
      <c r="A4" s="836"/>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row>
    <row r="5" spans="1:40" s="839" customFormat="1" ht="18.75" customHeight="1">
      <c r="A5" s="838"/>
      <c r="B5" s="838"/>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3981"/>
      <c r="AC5" s="3981"/>
      <c r="AD5" s="3981"/>
      <c r="AE5" s="3981"/>
      <c r="AF5" s="838" t="s">
        <v>1664</v>
      </c>
      <c r="AG5" s="3981"/>
      <c r="AH5" s="3981"/>
      <c r="AI5" s="838" t="s">
        <v>1665</v>
      </c>
      <c r="AJ5" s="3981"/>
      <c r="AK5" s="3981"/>
      <c r="AL5" s="838" t="s">
        <v>1666</v>
      </c>
      <c r="AM5" s="838"/>
      <c r="AN5" s="838"/>
    </row>
    <row r="6" spans="1:40" s="839" customFormat="1" ht="12.75">
      <c r="A6" s="838" t="s">
        <v>1667</v>
      </c>
      <c r="B6" s="838"/>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8"/>
      <c r="AN6" s="838"/>
    </row>
    <row r="7" spans="1:40" s="839" customFormat="1" ht="22.5" customHeight="1">
      <c r="A7" s="838"/>
      <c r="B7" s="3982" t="str">
        <f>IF(入力シート!C24&lt;30000000,"福岡県"&amp;入力シート!C5&amp;"長　殿","福岡県知事　殿")</f>
        <v>福岡県○○県土整備事務所長　殿</v>
      </c>
      <c r="C7" s="3982"/>
      <c r="D7" s="3982"/>
      <c r="E7" s="3982"/>
      <c r="F7" s="3982"/>
      <c r="G7" s="3982"/>
      <c r="H7" s="3982"/>
      <c r="I7" s="3982"/>
      <c r="J7" s="3982"/>
      <c r="K7" s="3982"/>
      <c r="L7" s="3982"/>
      <c r="M7" s="3982"/>
      <c r="N7" s="3982"/>
      <c r="O7" s="3982"/>
      <c r="P7" s="3982"/>
      <c r="Q7" s="3982"/>
      <c r="R7" s="838"/>
      <c r="S7" s="838"/>
      <c r="T7" s="838"/>
      <c r="U7" s="838"/>
      <c r="V7" s="838"/>
      <c r="W7" s="838"/>
      <c r="X7" s="838"/>
      <c r="Y7" s="838"/>
      <c r="Z7" s="838"/>
      <c r="AA7" s="838"/>
      <c r="AB7" s="838"/>
      <c r="AC7" s="838"/>
      <c r="AD7" s="838"/>
      <c r="AE7" s="838"/>
      <c r="AF7" s="838"/>
      <c r="AG7" s="838"/>
      <c r="AH7" s="838"/>
      <c r="AI7" s="838"/>
      <c r="AJ7" s="838"/>
      <c r="AK7" s="838"/>
      <c r="AL7" s="838"/>
      <c r="AM7" s="838"/>
      <c r="AN7" s="838"/>
    </row>
    <row r="8" spans="1:40" s="839" customFormat="1" ht="12.75">
      <c r="A8" s="838"/>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F8" s="838"/>
      <c r="AG8" s="838"/>
      <c r="AH8" s="838"/>
      <c r="AI8" s="838"/>
      <c r="AJ8" s="838"/>
      <c r="AK8" s="838"/>
      <c r="AL8" s="838"/>
      <c r="AM8" s="838"/>
      <c r="AN8" s="838"/>
    </row>
    <row r="9" spans="1:40" s="839" customFormat="1" ht="12.75">
      <c r="A9" s="838"/>
      <c r="B9" s="838"/>
      <c r="C9" s="838"/>
      <c r="D9" s="838"/>
      <c r="E9" s="838"/>
      <c r="F9" s="838"/>
      <c r="G9" s="838"/>
      <c r="H9" s="838"/>
      <c r="I9" s="838"/>
      <c r="J9" s="838"/>
      <c r="K9" s="838"/>
      <c r="L9" s="838"/>
      <c r="M9" s="838"/>
      <c r="N9" s="838"/>
      <c r="O9" s="838"/>
      <c r="P9" s="838"/>
      <c r="Q9" s="838"/>
      <c r="R9" s="838"/>
      <c r="S9" s="838"/>
      <c r="T9" s="838" t="s">
        <v>1669</v>
      </c>
      <c r="U9" s="838"/>
      <c r="V9" s="838"/>
      <c r="W9" s="838"/>
      <c r="X9" s="838"/>
      <c r="Y9" s="838"/>
      <c r="Z9" s="838"/>
      <c r="AA9" s="838"/>
      <c r="AB9" s="838"/>
      <c r="AC9" s="838"/>
      <c r="AD9" s="838"/>
      <c r="AE9" s="838"/>
      <c r="AF9" s="838"/>
      <c r="AG9" s="838"/>
      <c r="AH9" s="838"/>
      <c r="AI9" s="838"/>
      <c r="AJ9" s="838"/>
      <c r="AK9" s="838"/>
      <c r="AL9" s="838"/>
      <c r="AM9" s="838"/>
      <c r="AN9" s="838"/>
    </row>
    <row r="10" spans="1:40" s="839" customFormat="1" ht="18.75" customHeight="1">
      <c r="A10" s="838"/>
      <c r="B10" s="838"/>
      <c r="C10" s="838"/>
      <c r="D10" s="838"/>
      <c r="E10" s="838"/>
      <c r="F10" s="838"/>
      <c r="G10" s="838"/>
      <c r="H10" s="838"/>
      <c r="I10" s="838"/>
      <c r="J10" s="838"/>
      <c r="K10" s="838"/>
      <c r="L10" s="838"/>
      <c r="M10" s="838"/>
      <c r="N10" s="838"/>
      <c r="O10" s="838"/>
      <c r="P10" s="838"/>
      <c r="Q10" s="838"/>
      <c r="R10" s="838"/>
      <c r="S10" s="838"/>
      <c r="T10" s="838"/>
      <c r="U10" s="840" t="s">
        <v>1670</v>
      </c>
      <c r="V10" s="840"/>
      <c r="W10" s="3979" t="str">
        <f>入力シート!C25</f>
        <v>福岡市博多区東公園７－７</v>
      </c>
      <c r="X10" s="3979"/>
      <c r="Y10" s="3979"/>
      <c r="Z10" s="3979"/>
      <c r="AA10" s="3979"/>
      <c r="AB10" s="3979"/>
      <c r="AC10" s="3979"/>
      <c r="AD10" s="3979"/>
      <c r="AE10" s="3979"/>
      <c r="AF10" s="3979"/>
      <c r="AG10" s="3979"/>
      <c r="AH10" s="3979"/>
      <c r="AI10" s="3979"/>
      <c r="AJ10" s="3979"/>
      <c r="AK10" s="3979"/>
      <c r="AL10" s="838"/>
      <c r="AM10" s="838"/>
      <c r="AN10" s="838"/>
    </row>
    <row r="11" spans="1:40" s="839" customFormat="1" ht="12.75">
      <c r="A11" s="838"/>
      <c r="B11" s="838"/>
      <c r="C11" s="838"/>
      <c r="D11" s="838"/>
      <c r="E11" s="838"/>
      <c r="F11" s="838"/>
      <c r="G11" s="838"/>
      <c r="H11" s="838"/>
      <c r="I11" s="838"/>
      <c r="J11" s="838"/>
      <c r="K11" s="838"/>
      <c r="L11" s="838"/>
      <c r="M11" s="838"/>
      <c r="N11" s="838"/>
      <c r="O11" s="838"/>
      <c r="P11" s="838"/>
      <c r="Q11" s="838"/>
      <c r="R11" s="838"/>
      <c r="S11" s="838"/>
      <c r="T11" s="838"/>
      <c r="U11" s="841"/>
      <c r="V11" s="841"/>
      <c r="W11" s="841"/>
      <c r="X11" s="841"/>
      <c r="Y11" s="841"/>
      <c r="Z11" s="841"/>
      <c r="AA11" s="841"/>
      <c r="AB11" s="841"/>
      <c r="AC11" s="841"/>
      <c r="AD11" s="841"/>
      <c r="AE11" s="841"/>
      <c r="AF11" s="841"/>
      <c r="AG11" s="841"/>
      <c r="AH11" s="841"/>
      <c r="AI11" s="838"/>
      <c r="AJ11" s="838"/>
      <c r="AK11" s="838"/>
      <c r="AL11" s="838"/>
      <c r="AM11" s="838"/>
      <c r="AN11" s="838"/>
    </row>
    <row r="12" spans="1:40" s="839" customFormat="1" ht="18.75" customHeight="1">
      <c r="A12" s="838"/>
      <c r="B12" s="838"/>
      <c r="C12" s="838"/>
      <c r="D12" s="838"/>
      <c r="E12" s="838"/>
      <c r="F12" s="838"/>
      <c r="G12" s="838"/>
      <c r="H12" s="838"/>
      <c r="I12" s="838"/>
      <c r="J12" s="838"/>
      <c r="K12" s="838"/>
      <c r="L12" s="838"/>
      <c r="M12" s="838"/>
      <c r="N12" s="838"/>
      <c r="O12" s="838"/>
      <c r="P12" s="838"/>
      <c r="Q12" s="838"/>
      <c r="R12" s="838"/>
      <c r="S12" s="838"/>
      <c r="T12" s="838"/>
      <c r="U12" s="840" t="s">
        <v>1671</v>
      </c>
      <c r="V12" s="840"/>
      <c r="W12" s="3979" t="str">
        <f>入力シート!C26</f>
        <v>(株）福岡企画技調</v>
      </c>
      <c r="X12" s="3979"/>
      <c r="Y12" s="3979"/>
      <c r="Z12" s="3979"/>
      <c r="AA12" s="3979"/>
      <c r="AB12" s="3979"/>
      <c r="AC12" s="3979"/>
      <c r="AD12" s="3979"/>
      <c r="AE12" s="3979"/>
      <c r="AF12" s="3979"/>
      <c r="AG12" s="3979"/>
      <c r="AH12" s="3979"/>
      <c r="AI12" s="838"/>
      <c r="AJ12" s="838"/>
      <c r="AK12" s="838"/>
      <c r="AL12" s="838"/>
      <c r="AM12" s="838"/>
      <c r="AN12" s="838"/>
    </row>
    <row r="13" spans="1:40" s="839" customFormat="1" ht="12.75">
      <c r="A13" s="838"/>
      <c r="B13" s="838" t="s">
        <v>1672</v>
      </c>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row>
    <row r="14" spans="1:40" s="839" customFormat="1" ht="22.5" customHeight="1" thickBot="1">
      <c r="A14" s="838"/>
      <c r="B14" s="838"/>
      <c r="C14" s="841"/>
      <c r="D14" s="3983" t="s">
        <v>1735</v>
      </c>
      <c r="E14" s="3983"/>
      <c r="F14" s="3983"/>
      <c r="G14" s="3983"/>
      <c r="H14" s="3983"/>
      <c r="I14" s="3983"/>
      <c r="J14" s="3983"/>
      <c r="K14" s="3983"/>
      <c r="L14" s="3983"/>
      <c r="M14" s="3983"/>
      <c r="N14" s="3983"/>
      <c r="O14" s="3983"/>
      <c r="P14" s="3983"/>
      <c r="Q14" s="3983"/>
      <c r="R14" s="3983"/>
      <c r="S14" s="3983"/>
      <c r="T14" s="3983"/>
      <c r="U14" s="3983"/>
      <c r="V14" s="3983"/>
      <c r="W14" s="3983"/>
      <c r="X14" s="3983"/>
      <c r="Y14" s="3983"/>
      <c r="Z14" s="3983"/>
      <c r="AA14" s="3983"/>
      <c r="AB14" s="3983"/>
      <c r="AC14" s="3983"/>
      <c r="AD14" s="3983"/>
      <c r="AE14" s="3983"/>
      <c r="AF14" s="3983"/>
      <c r="AG14" s="3983"/>
      <c r="AH14" s="3983"/>
      <c r="AI14" s="3983"/>
      <c r="AJ14" s="3983"/>
      <c r="AK14" s="3983"/>
      <c r="AL14" s="3983"/>
      <c r="AM14" s="838"/>
      <c r="AN14" s="838"/>
    </row>
    <row r="15" spans="1:40" s="839" customFormat="1" thickTop="1">
      <c r="A15" s="838"/>
      <c r="B15" s="838"/>
      <c r="C15" s="841"/>
      <c r="D15" s="838"/>
      <c r="E15" s="838"/>
      <c r="F15" s="838"/>
      <c r="G15" s="838"/>
      <c r="H15" s="838"/>
      <c r="I15" s="838"/>
      <c r="J15" s="838"/>
      <c r="K15" s="838"/>
      <c r="L15" s="838"/>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c r="AL15" s="838"/>
      <c r="AM15" s="838"/>
      <c r="AN15" s="838"/>
    </row>
    <row r="16" spans="1:40" s="839" customFormat="1" ht="12.75">
      <c r="A16" s="838"/>
      <c r="B16" s="838" t="s">
        <v>1673</v>
      </c>
      <c r="C16" s="841"/>
      <c r="D16" s="838"/>
      <c r="E16" s="838"/>
      <c r="F16" s="838"/>
      <c r="G16" s="838"/>
      <c r="H16" s="838"/>
      <c r="I16" s="838"/>
      <c r="J16" s="838"/>
      <c r="K16" s="838"/>
      <c r="L16" s="838"/>
      <c r="M16" s="838"/>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c r="AL16" s="838"/>
      <c r="AM16" s="838"/>
      <c r="AN16" s="838"/>
    </row>
    <row r="17" spans="1:40" s="839" customFormat="1" ht="22.5" customHeight="1" thickBot="1">
      <c r="A17" s="838"/>
      <c r="B17" s="838"/>
      <c r="C17" s="841"/>
      <c r="D17" s="3984">
        <v>12345678901234</v>
      </c>
      <c r="E17" s="3984"/>
      <c r="F17" s="3984"/>
      <c r="G17" s="3984"/>
      <c r="H17" s="3984"/>
      <c r="I17" s="3984"/>
      <c r="J17" s="3984"/>
      <c r="K17" s="3984"/>
      <c r="L17" s="3984"/>
      <c r="M17" s="3984"/>
      <c r="N17" s="3984"/>
      <c r="O17" s="3984"/>
      <c r="P17" s="3984"/>
      <c r="Q17" s="3984"/>
      <c r="R17" s="3984"/>
      <c r="S17" s="3984"/>
      <c r="T17" s="3984"/>
      <c r="U17" s="3984"/>
      <c r="V17" s="3984"/>
      <c r="W17" s="3984"/>
      <c r="X17" s="3984"/>
      <c r="Y17" s="3984"/>
      <c r="Z17" s="3984"/>
      <c r="AA17" s="3984"/>
      <c r="AB17" s="3984"/>
      <c r="AC17" s="3984"/>
      <c r="AD17" s="3984"/>
      <c r="AE17" s="3984"/>
      <c r="AF17" s="3984"/>
      <c r="AG17" s="3984"/>
      <c r="AH17" s="3984"/>
      <c r="AI17" s="3984"/>
      <c r="AJ17" s="3984"/>
      <c r="AK17" s="3984"/>
      <c r="AL17" s="3984"/>
      <c r="AM17" s="838"/>
      <c r="AN17" s="838"/>
    </row>
    <row r="18" spans="1:40" s="839" customFormat="1" thickTop="1">
      <c r="A18" s="838"/>
      <c r="B18" s="838"/>
      <c r="C18" s="841"/>
      <c r="D18" s="838"/>
      <c r="E18" s="838"/>
      <c r="F18" s="838"/>
      <c r="G18" s="838"/>
      <c r="H18" s="838"/>
      <c r="I18" s="838"/>
      <c r="J18" s="838"/>
      <c r="K18" s="838"/>
      <c r="L18" s="838"/>
      <c r="M18" s="838"/>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c r="AL18" s="838"/>
      <c r="AM18" s="838"/>
      <c r="AN18" s="838"/>
    </row>
    <row r="19" spans="1:40" s="839" customFormat="1" ht="12.75">
      <c r="A19" s="838"/>
      <c r="B19" s="838" t="s">
        <v>1674</v>
      </c>
      <c r="C19" s="841"/>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8"/>
    </row>
    <row r="20" spans="1:40" s="839" customFormat="1" ht="22.5" customHeight="1" thickBot="1">
      <c r="A20" s="838"/>
      <c r="B20" s="838"/>
      <c r="C20" s="841"/>
      <c r="D20" s="3985" t="str">
        <f>"第50"&amp;入力シート!C3&amp;"-"&amp;入力シート!C4&amp;"号　"&amp;入力シート!C10</f>
        <v>第507-12345-001号　県道博多天神線排水性舗装工事（第２工区）</v>
      </c>
      <c r="E20" s="3985"/>
      <c r="F20" s="3985"/>
      <c r="G20" s="3985"/>
      <c r="H20" s="3985"/>
      <c r="I20" s="3985"/>
      <c r="J20" s="3985"/>
      <c r="K20" s="3985"/>
      <c r="L20" s="3985"/>
      <c r="M20" s="3985"/>
      <c r="N20" s="3985"/>
      <c r="O20" s="3985"/>
      <c r="P20" s="3985"/>
      <c r="Q20" s="3985"/>
      <c r="R20" s="3985"/>
      <c r="S20" s="3985"/>
      <c r="T20" s="3985"/>
      <c r="U20" s="3985"/>
      <c r="V20" s="3985"/>
      <c r="W20" s="3985"/>
      <c r="X20" s="3985"/>
      <c r="Y20" s="3985"/>
      <c r="Z20" s="3985"/>
      <c r="AA20" s="3985"/>
      <c r="AB20" s="3985"/>
      <c r="AC20" s="3985"/>
      <c r="AD20" s="3985"/>
      <c r="AE20" s="3985"/>
      <c r="AF20" s="3985"/>
      <c r="AG20" s="3985"/>
      <c r="AH20" s="3985"/>
      <c r="AI20" s="3985"/>
      <c r="AJ20" s="3985"/>
      <c r="AK20" s="3985"/>
      <c r="AL20" s="3985"/>
      <c r="AM20" s="838"/>
      <c r="AN20" s="838"/>
    </row>
    <row r="21" spans="1:40" s="839" customFormat="1" thickTop="1">
      <c r="A21" s="838"/>
      <c r="B21" s="838"/>
      <c r="C21" s="841"/>
      <c r="D21" s="838"/>
      <c r="E21" s="838"/>
      <c r="F21" s="838"/>
      <c r="G21" s="838"/>
      <c r="H21" s="838"/>
      <c r="I21" s="838"/>
      <c r="J21" s="838"/>
      <c r="K21" s="838"/>
      <c r="L21" s="838"/>
      <c r="M21" s="838"/>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c r="AL21" s="838"/>
      <c r="AM21" s="838"/>
      <c r="AN21" s="838"/>
    </row>
    <row r="22" spans="1:40" s="839" customFormat="1" ht="12.75">
      <c r="A22" s="838"/>
      <c r="B22" s="838" t="s">
        <v>1675</v>
      </c>
      <c r="C22" s="841"/>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c r="AK22" s="838"/>
      <c r="AL22" s="838"/>
      <c r="AM22" s="838"/>
      <c r="AN22" s="838"/>
    </row>
    <row r="23" spans="1:40" s="839" customFormat="1" ht="22.5" customHeight="1" thickBot="1">
      <c r="A23" s="838"/>
      <c r="B23" s="838"/>
      <c r="C23" s="841"/>
      <c r="D23" s="3984">
        <v>56789012345678</v>
      </c>
      <c r="E23" s="3984"/>
      <c r="F23" s="3984"/>
      <c r="G23" s="3984"/>
      <c r="H23" s="3984"/>
      <c r="I23" s="3984"/>
      <c r="J23" s="3984"/>
      <c r="K23" s="3984"/>
      <c r="L23" s="3984"/>
      <c r="M23" s="3984"/>
      <c r="N23" s="3984"/>
      <c r="O23" s="3984"/>
      <c r="P23" s="3984"/>
      <c r="Q23" s="3984"/>
      <c r="R23" s="3984"/>
      <c r="S23" s="3984"/>
      <c r="T23" s="3984"/>
      <c r="U23" s="3984"/>
      <c r="V23" s="3984"/>
      <c r="W23" s="3984"/>
      <c r="X23" s="3984"/>
      <c r="Y23" s="3984"/>
      <c r="Z23" s="3984"/>
      <c r="AA23" s="3984"/>
      <c r="AB23" s="3984"/>
      <c r="AC23" s="3984"/>
      <c r="AD23" s="3984"/>
      <c r="AE23" s="3984"/>
      <c r="AF23" s="3984"/>
      <c r="AG23" s="3984"/>
      <c r="AH23" s="3984"/>
      <c r="AI23" s="3984"/>
      <c r="AJ23" s="3984"/>
      <c r="AK23" s="3984"/>
      <c r="AL23" s="3984"/>
      <c r="AM23" s="838"/>
      <c r="AN23" s="838"/>
    </row>
    <row r="24" spans="1:40" s="839" customFormat="1" thickTop="1">
      <c r="A24" s="838"/>
      <c r="B24" s="838"/>
      <c r="C24" s="841"/>
      <c r="D24" s="838"/>
      <c r="E24" s="838"/>
      <c r="F24" s="838"/>
      <c r="G24" s="838"/>
      <c r="H24" s="838"/>
      <c r="I24" s="838"/>
      <c r="J24" s="838"/>
      <c r="K24" s="838"/>
      <c r="L24" s="838"/>
      <c r="M24" s="838"/>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c r="AL24" s="838"/>
      <c r="AM24" s="838"/>
      <c r="AN24" s="838"/>
    </row>
    <row r="25" spans="1:40" s="839" customFormat="1" ht="12.75">
      <c r="A25" s="838"/>
      <c r="B25" s="838" t="s">
        <v>1676</v>
      </c>
      <c r="C25" s="841"/>
      <c r="D25" s="838"/>
      <c r="E25" s="838"/>
      <c r="F25" s="838"/>
      <c r="G25" s="838"/>
      <c r="H25" s="838"/>
      <c r="I25" s="838"/>
      <c r="J25" s="838"/>
      <c r="K25" s="838"/>
      <c r="L25" s="838"/>
      <c r="M25" s="838"/>
      <c r="N25" s="838"/>
      <c r="O25" s="838"/>
      <c r="P25" s="838"/>
      <c r="Q25" s="838"/>
      <c r="R25" s="838"/>
      <c r="S25" s="838"/>
      <c r="T25" s="838"/>
      <c r="U25" s="838"/>
      <c r="V25" s="838"/>
      <c r="W25" s="838"/>
      <c r="X25" s="838"/>
      <c r="Y25" s="838"/>
      <c r="Z25" s="838"/>
      <c r="AA25" s="838"/>
      <c r="AB25" s="838"/>
      <c r="AC25" s="838"/>
      <c r="AD25" s="838"/>
      <c r="AE25" s="838"/>
      <c r="AF25" s="838"/>
      <c r="AG25" s="838"/>
      <c r="AH25" s="838"/>
      <c r="AI25" s="838"/>
      <c r="AJ25" s="838"/>
      <c r="AK25" s="838"/>
      <c r="AL25" s="838"/>
      <c r="AM25" s="838"/>
      <c r="AN25" s="838"/>
    </row>
    <row r="26" spans="1:40" s="839" customFormat="1" ht="22.5" customHeight="1" thickBot="1">
      <c r="A26" s="838"/>
      <c r="B26" s="838"/>
      <c r="C26" s="841"/>
      <c r="D26" s="842"/>
      <c r="E26" s="842"/>
      <c r="F26" s="842"/>
      <c r="G26" s="842"/>
      <c r="H26" s="3989">
        <f>入力シート!C14</f>
        <v>45840</v>
      </c>
      <c r="I26" s="3989"/>
      <c r="J26" s="3989"/>
      <c r="K26" s="3989"/>
      <c r="L26" s="3989"/>
      <c r="M26" s="3989"/>
      <c r="N26" s="3989"/>
      <c r="O26" s="3989"/>
      <c r="P26" s="3989"/>
      <c r="Q26" s="3989"/>
      <c r="R26" s="842" t="s">
        <v>1666</v>
      </c>
      <c r="S26" s="842"/>
      <c r="T26" s="842" t="s">
        <v>1677</v>
      </c>
      <c r="U26" s="842"/>
      <c r="V26" s="3989">
        <f>入力シート!C15</f>
        <v>45988</v>
      </c>
      <c r="W26" s="3989"/>
      <c r="X26" s="3989"/>
      <c r="Y26" s="3989"/>
      <c r="Z26" s="3989"/>
      <c r="AA26" s="3989"/>
      <c r="AB26" s="3989"/>
      <c r="AC26" s="3989"/>
      <c r="AD26" s="3989"/>
      <c r="AE26" s="3989"/>
      <c r="AF26" s="3989"/>
      <c r="AG26" s="842"/>
      <c r="AH26" s="842"/>
      <c r="AI26" s="842"/>
      <c r="AJ26" s="842"/>
      <c r="AK26" s="842"/>
      <c r="AL26" s="842"/>
      <c r="AM26" s="838"/>
      <c r="AN26" s="838"/>
    </row>
    <row r="27" spans="1:40" s="839" customFormat="1" thickTop="1">
      <c r="A27" s="838"/>
      <c r="B27" s="838"/>
      <c r="C27" s="838"/>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row>
    <row r="28" spans="1:40" s="839" customFormat="1" ht="12.75">
      <c r="A28" s="838"/>
      <c r="B28" s="838" t="s">
        <v>1678</v>
      </c>
      <c r="C28" s="838"/>
      <c r="D28" s="838"/>
      <c r="E28" s="838"/>
      <c r="F28" s="838"/>
      <c r="G28" s="838"/>
      <c r="H28" s="838"/>
      <c r="I28" s="838"/>
      <c r="J28" s="838"/>
      <c r="K28" s="838"/>
      <c r="L28" s="838"/>
      <c r="M28" s="838"/>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c r="AL28" s="838"/>
      <c r="AM28" s="838"/>
      <c r="AN28" s="838"/>
    </row>
    <row r="29" spans="1:40" s="839" customFormat="1" ht="12.75">
      <c r="A29" s="838"/>
      <c r="B29" s="838"/>
      <c r="C29" s="838"/>
      <c r="D29" s="838"/>
      <c r="E29" s="838"/>
      <c r="F29" s="838"/>
      <c r="G29" s="838"/>
      <c r="H29" s="838"/>
      <c r="I29" s="838"/>
      <c r="J29" s="838"/>
      <c r="K29" s="838"/>
      <c r="L29" s="838"/>
      <c r="M29" s="838"/>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c r="AL29" s="838"/>
      <c r="AM29" s="838"/>
      <c r="AN29" s="838"/>
    </row>
    <row r="30" spans="1:40" s="839" customFormat="1" ht="12.75">
      <c r="A30" s="843" t="s">
        <v>1679</v>
      </c>
      <c r="B30" s="838" t="s">
        <v>1680</v>
      </c>
      <c r="C30" s="838"/>
      <c r="D30" s="838"/>
      <c r="E30" s="838"/>
      <c r="F30" s="838"/>
      <c r="G30" s="838"/>
      <c r="H30" s="838"/>
      <c r="I30" s="838"/>
      <c r="J30" s="838"/>
      <c r="K30" s="838"/>
      <c r="L30" s="838"/>
      <c r="M30" s="838"/>
      <c r="N30" s="838"/>
      <c r="O30" s="838"/>
      <c r="P30" s="838"/>
      <c r="Q30" s="838"/>
      <c r="R30" s="838"/>
      <c r="S30" s="838"/>
      <c r="T30" s="838"/>
      <c r="U30" s="838"/>
      <c r="V30" s="838"/>
      <c r="W30" s="838"/>
      <c r="X30" s="838"/>
      <c r="Y30" s="838"/>
      <c r="Z30" s="838"/>
      <c r="AA30" s="838"/>
      <c r="AB30" s="838"/>
      <c r="AC30" s="838"/>
      <c r="AD30" s="838"/>
      <c r="AE30" s="838"/>
      <c r="AF30" s="838"/>
      <c r="AG30" s="838"/>
      <c r="AH30" s="838"/>
      <c r="AI30" s="838"/>
      <c r="AJ30" s="838"/>
      <c r="AK30" s="838"/>
      <c r="AL30" s="838"/>
      <c r="AM30" s="838"/>
      <c r="AN30" s="838"/>
    </row>
    <row r="31" spans="1:40" s="839" customFormat="1" ht="12.75">
      <c r="A31" s="838"/>
      <c r="B31" s="838"/>
      <c r="C31" s="838"/>
      <c r="D31" s="838"/>
      <c r="E31" s="838"/>
      <c r="F31" s="838"/>
      <c r="G31" s="838"/>
      <c r="H31" s="838"/>
      <c r="I31" s="838"/>
      <c r="J31" s="838"/>
      <c r="K31" s="838"/>
      <c r="L31" s="838"/>
      <c r="M31" s="838"/>
      <c r="N31" s="838"/>
      <c r="O31" s="838"/>
      <c r="P31" s="838"/>
      <c r="Q31" s="838"/>
      <c r="R31" s="838"/>
      <c r="S31" s="838"/>
      <c r="T31" s="838"/>
      <c r="U31" s="838"/>
      <c r="V31" s="838"/>
      <c r="W31" s="838"/>
      <c r="X31" s="838"/>
      <c r="Y31" s="838"/>
      <c r="Z31" s="838"/>
      <c r="AA31" s="838"/>
      <c r="AB31" s="838"/>
      <c r="AC31" s="838"/>
      <c r="AD31" s="838"/>
      <c r="AE31" s="838"/>
      <c r="AF31" s="838"/>
      <c r="AG31" s="838"/>
      <c r="AH31" s="838"/>
      <c r="AI31" s="838"/>
      <c r="AJ31" s="838"/>
      <c r="AK31" s="838"/>
      <c r="AL31" s="838"/>
      <c r="AM31" s="838"/>
      <c r="AN31" s="838"/>
    </row>
    <row r="32" spans="1:40" s="839" customFormat="1" ht="15.75" customHeight="1">
      <c r="A32" s="838"/>
      <c r="B32" s="838" t="s">
        <v>1681</v>
      </c>
      <c r="C32" s="838"/>
      <c r="D32" s="838"/>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3987">
        <v>1386</v>
      </c>
      <c r="AE32" s="3987"/>
      <c r="AF32" s="3987"/>
      <c r="AG32" s="3987"/>
      <c r="AH32" s="3987"/>
      <c r="AI32" s="3987"/>
      <c r="AJ32" s="3987"/>
      <c r="AK32" s="3988" t="s">
        <v>1682</v>
      </c>
      <c r="AL32" s="3988"/>
      <c r="AM32" s="838"/>
      <c r="AN32" s="838"/>
    </row>
    <row r="33" spans="1:40" s="839" customFormat="1" ht="12.75">
      <c r="A33" s="838"/>
      <c r="B33" s="838"/>
      <c r="C33" s="838"/>
      <c r="D33" s="838"/>
      <c r="E33" s="838"/>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8"/>
      <c r="AF33" s="838"/>
      <c r="AG33" s="838"/>
      <c r="AH33" s="838"/>
      <c r="AI33" s="838"/>
      <c r="AJ33" s="838"/>
      <c r="AK33" s="838"/>
      <c r="AL33" s="838"/>
      <c r="AM33" s="838"/>
      <c r="AN33" s="838"/>
    </row>
    <row r="34" spans="1:40" s="839" customFormat="1" ht="15.75" customHeight="1">
      <c r="A34" s="838"/>
      <c r="B34" s="838" t="s">
        <v>1683</v>
      </c>
      <c r="C34" s="838"/>
      <c r="D34" s="838"/>
      <c r="E34" s="838"/>
      <c r="F34" s="838"/>
      <c r="G34" s="838"/>
      <c r="H34" s="838"/>
      <c r="I34" s="838"/>
      <c r="J34" s="838"/>
      <c r="K34" s="838"/>
      <c r="L34" s="838"/>
      <c r="M34" s="838"/>
      <c r="N34" s="838"/>
      <c r="O34" s="838"/>
      <c r="P34" s="838"/>
      <c r="Q34" s="838"/>
      <c r="R34" s="838"/>
      <c r="S34" s="838"/>
      <c r="T34" s="838"/>
      <c r="U34" s="838"/>
      <c r="V34" s="838"/>
      <c r="W34" s="838"/>
      <c r="X34" s="838"/>
      <c r="Y34" s="838"/>
      <c r="Z34" s="838"/>
      <c r="AA34" s="838"/>
      <c r="AB34" s="838"/>
      <c r="AC34" s="838"/>
      <c r="AD34" s="3986">
        <v>4</v>
      </c>
      <c r="AE34" s="3986"/>
      <c r="AF34" s="3986"/>
      <c r="AG34" s="3986"/>
      <c r="AH34" s="3986"/>
      <c r="AI34" s="3986"/>
      <c r="AJ34" s="3986"/>
      <c r="AK34" s="3986"/>
      <c r="AL34" s="840" t="s">
        <v>1684</v>
      </c>
      <c r="AM34" s="838"/>
      <c r="AN34" s="838"/>
    </row>
    <row r="35" spans="1:40" s="839" customFormat="1" ht="12.75">
      <c r="A35" s="838"/>
      <c r="B35" s="838"/>
      <c r="C35" s="838"/>
      <c r="D35" s="838"/>
      <c r="E35" s="838"/>
      <c r="F35" s="838"/>
      <c r="G35" s="838"/>
      <c r="H35" s="838"/>
      <c r="I35" s="838"/>
      <c r="J35" s="838"/>
      <c r="K35" s="838"/>
      <c r="L35" s="838"/>
      <c r="M35" s="838"/>
      <c r="N35" s="838"/>
      <c r="O35" s="838"/>
      <c r="P35" s="838"/>
      <c r="Q35" s="838"/>
      <c r="R35" s="838"/>
      <c r="S35" s="838"/>
      <c r="T35" s="838"/>
      <c r="U35" s="838"/>
      <c r="V35" s="838"/>
      <c r="W35" s="838"/>
      <c r="X35" s="838"/>
      <c r="Y35" s="838"/>
      <c r="Z35" s="838"/>
      <c r="AA35" s="838"/>
      <c r="AB35" s="838"/>
      <c r="AC35" s="838"/>
      <c r="AD35" s="838"/>
      <c r="AE35" s="838"/>
      <c r="AF35" s="838"/>
      <c r="AG35" s="838"/>
      <c r="AH35" s="838"/>
      <c r="AI35" s="844"/>
      <c r="AJ35" s="838"/>
      <c r="AK35" s="838"/>
      <c r="AL35" s="838"/>
      <c r="AM35" s="838"/>
      <c r="AN35" s="838"/>
    </row>
    <row r="36" spans="1:40" s="839" customFormat="1" ht="15.75" customHeight="1">
      <c r="A36" s="838"/>
      <c r="B36" s="838" t="s">
        <v>1685</v>
      </c>
      <c r="C36" s="838"/>
      <c r="D36" s="838"/>
      <c r="E36" s="838"/>
      <c r="F36" s="838"/>
      <c r="G36" s="838"/>
      <c r="H36" s="838"/>
      <c r="I36" s="838"/>
      <c r="J36" s="838"/>
      <c r="K36" s="838"/>
      <c r="L36" s="838"/>
      <c r="M36" s="838"/>
      <c r="N36" s="838"/>
      <c r="O36" s="838"/>
      <c r="P36" s="838"/>
      <c r="Q36" s="838"/>
      <c r="R36" s="838"/>
      <c r="S36" s="838"/>
      <c r="T36" s="838"/>
      <c r="U36" s="838"/>
      <c r="V36" s="838"/>
      <c r="W36" s="838"/>
      <c r="X36" s="838"/>
      <c r="Y36" s="838"/>
      <c r="Z36" s="838"/>
      <c r="AA36" s="838"/>
      <c r="AB36" s="838"/>
      <c r="AC36" s="838"/>
      <c r="AD36" s="3986">
        <v>945</v>
      </c>
      <c r="AE36" s="3986"/>
      <c r="AF36" s="3986"/>
      <c r="AG36" s="3986"/>
      <c r="AH36" s="3986"/>
      <c r="AI36" s="3986"/>
      <c r="AJ36" s="3986"/>
      <c r="AK36" s="3986"/>
      <c r="AL36" s="840" t="s">
        <v>1686</v>
      </c>
      <c r="AM36" s="838"/>
      <c r="AN36" s="838"/>
    </row>
    <row r="37" spans="1:40" s="839" customFormat="1" ht="12.75">
      <c r="A37" s="838"/>
      <c r="B37" s="838"/>
      <c r="C37" s="838"/>
      <c r="D37" s="838"/>
      <c r="E37" s="838"/>
      <c r="F37" s="838"/>
      <c r="G37" s="838"/>
      <c r="H37" s="838"/>
      <c r="I37" s="838"/>
      <c r="J37" s="838"/>
      <c r="K37" s="838"/>
      <c r="L37" s="838"/>
      <c r="M37" s="838"/>
      <c r="N37" s="838"/>
      <c r="O37" s="838"/>
      <c r="P37" s="838"/>
      <c r="Q37" s="838"/>
      <c r="R37" s="838"/>
      <c r="S37" s="838"/>
      <c r="T37" s="838"/>
      <c r="U37" s="838"/>
      <c r="V37" s="838"/>
      <c r="W37" s="838"/>
      <c r="X37" s="838"/>
      <c r="Y37" s="838"/>
      <c r="Z37" s="838"/>
      <c r="AA37" s="838"/>
      <c r="AB37" s="838"/>
      <c r="AC37" s="838"/>
      <c r="AD37" s="838"/>
      <c r="AE37" s="838"/>
      <c r="AF37" s="838"/>
      <c r="AG37" s="838"/>
      <c r="AH37" s="838"/>
      <c r="AI37" s="838"/>
      <c r="AJ37" s="838"/>
      <c r="AK37" s="838"/>
      <c r="AL37" s="838"/>
      <c r="AM37" s="838"/>
      <c r="AN37" s="838"/>
    </row>
    <row r="38" spans="1:40" s="839" customFormat="1" ht="12.75">
      <c r="A38" s="843" t="s">
        <v>1687</v>
      </c>
      <c r="B38" s="838" t="s">
        <v>1688</v>
      </c>
      <c r="C38" s="838"/>
      <c r="D38" s="838"/>
      <c r="E38" s="838"/>
      <c r="F38" s="838"/>
      <c r="G38" s="838"/>
      <c r="H38" s="838"/>
      <c r="I38" s="838"/>
      <c r="J38" s="838"/>
      <c r="K38" s="838"/>
      <c r="L38" s="838"/>
      <c r="M38" s="838"/>
      <c r="N38" s="838"/>
      <c r="O38" s="838"/>
      <c r="P38" s="838"/>
      <c r="Q38" s="838"/>
      <c r="R38" s="838"/>
      <c r="S38" s="838"/>
      <c r="T38" s="838"/>
      <c r="U38" s="838"/>
      <c r="V38" s="838"/>
      <c r="W38" s="838"/>
      <c r="X38" s="838"/>
      <c r="Y38" s="838"/>
      <c r="Z38" s="838"/>
      <c r="AA38" s="838"/>
      <c r="AB38" s="838"/>
      <c r="AC38" s="838"/>
      <c r="AD38" s="838"/>
      <c r="AE38" s="838"/>
      <c r="AF38" s="838"/>
      <c r="AG38" s="838"/>
      <c r="AH38" s="838"/>
      <c r="AI38" s="838"/>
      <c r="AJ38" s="838"/>
      <c r="AK38" s="838"/>
      <c r="AL38" s="838"/>
      <c r="AM38" s="838"/>
      <c r="AN38" s="838"/>
    </row>
    <row r="39" spans="1:40" s="839" customFormat="1" ht="12.75">
      <c r="A39" s="838"/>
      <c r="B39" s="838"/>
      <c r="C39" s="838"/>
      <c r="D39" s="838"/>
      <c r="E39" s="838"/>
      <c r="F39" s="838"/>
      <c r="G39" s="838"/>
      <c r="H39" s="838"/>
      <c r="I39" s="838"/>
      <c r="J39" s="838"/>
      <c r="K39" s="838"/>
      <c r="L39" s="838"/>
      <c r="M39" s="838"/>
      <c r="N39" s="838"/>
      <c r="O39" s="838"/>
      <c r="P39" s="838"/>
      <c r="Q39" s="838"/>
      <c r="R39" s="838"/>
      <c r="S39" s="838"/>
      <c r="T39" s="838"/>
      <c r="U39" s="838"/>
      <c r="V39" s="838"/>
      <c r="W39" s="838"/>
      <c r="X39" s="838"/>
      <c r="Y39" s="838"/>
      <c r="Z39" s="838"/>
      <c r="AA39" s="838"/>
      <c r="AB39" s="838"/>
      <c r="AC39" s="838"/>
      <c r="AD39" s="838"/>
      <c r="AE39" s="838"/>
      <c r="AF39" s="838"/>
      <c r="AG39" s="838"/>
      <c r="AH39" s="838"/>
      <c r="AI39" s="838"/>
      <c r="AJ39" s="838"/>
      <c r="AK39" s="838"/>
      <c r="AL39" s="838"/>
      <c r="AM39" s="838"/>
      <c r="AN39" s="838"/>
    </row>
    <row r="40" spans="1:40" s="839" customFormat="1" ht="15.75" customHeight="1">
      <c r="A40" s="838"/>
      <c r="B40" s="838" t="s">
        <v>1689</v>
      </c>
      <c r="C40" s="838"/>
      <c r="D40" s="838"/>
      <c r="E40" s="838"/>
      <c r="F40" s="838"/>
      <c r="G40" s="838"/>
      <c r="H40" s="838"/>
      <c r="I40" s="838"/>
      <c r="J40" s="838"/>
      <c r="K40" s="838"/>
      <c r="L40" s="838"/>
      <c r="M40" s="838"/>
      <c r="N40" s="838"/>
      <c r="O40" s="838"/>
      <c r="P40" s="838"/>
      <c r="Q40" s="838"/>
      <c r="R40" s="838"/>
      <c r="S40" s="838"/>
      <c r="T40" s="838"/>
      <c r="U40" s="838"/>
      <c r="V40" s="838"/>
      <c r="W40" s="838"/>
      <c r="X40" s="838"/>
      <c r="Y40" s="838"/>
      <c r="Z40" s="838"/>
      <c r="AA40" s="838"/>
      <c r="AB40" s="838"/>
      <c r="AC40" s="838"/>
      <c r="AD40" s="3986">
        <v>4</v>
      </c>
      <c r="AE40" s="3986"/>
      <c r="AF40" s="3986"/>
      <c r="AG40" s="3986"/>
      <c r="AH40" s="3986"/>
      <c r="AI40" s="3986"/>
      <c r="AJ40" s="3986"/>
      <c r="AK40" s="840" t="s">
        <v>1682</v>
      </c>
      <c r="AL40" s="840"/>
      <c r="AM40" s="838"/>
      <c r="AN40" s="838"/>
    </row>
    <row r="41" spans="1:40" s="839" customFormat="1" ht="12.75">
      <c r="A41" s="838"/>
      <c r="B41" s="838"/>
      <c r="C41" s="838"/>
      <c r="D41" s="838"/>
      <c r="E41" s="838"/>
      <c r="F41" s="838"/>
      <c r="G41" s="838"/>
      <c r="H41" s="838"/>
      <c r="I41" s="838"/>
      <c r="J41" s="838"/>
      <c r="K41" s="838"/>
      <c r="L41" s="838"/>
      <c r="M41" s="838"/>
      <c r="N41" s="838"/>
      <c r="O41" s="838"/>
      <c r="P41" s="838"/>
      <c r="Q41" s="838"/>
      <c r="R41" s="838"/>
      <c r="S41" s="838"/>
      <c r="T41" s="838"/>
      <c r="U41" s="838"/>
      <c r="V41" s="838"/>
      <c r="W41" s="838"/>
      <c r="X41" s="838"/>
      <c r="Y41" s="838"/>
      <c r="Z41" s="838"/>
      <c r="AA41" s="838"/>
      <c r="AB41" s="838"/>
      <c r="AC41" s="838"/>
      <c r="AD41" s="838"/>
      <c r="AE41" s="838"/>
      <c r="AF41" s="838"/>
      <c r="AG41" s="838"/>
      <c r="AH41" s="838"/>
      <c r="AI41" s="838"/>
      <c r="AJ41" s="838"/>
      <c r="AK41" s="838"/>
      <c r="AL41" s="838"/>
      <c r="AM41" s="838"/>
      <c r="AN41" s="838"/>
    </row>
    <row r="42" spans="1:40" s="839" customFormat="1" ht="12.75">
      <c r="A42" s="838"/>
      <c r="B42" s="838"/>
      <c r="C42" s="838" t="s">
        <v>1690</v>
      </c>
      <c r="D42" s="838"/>
      <c r="E42" s="838"/>
      <c r="F42" s="838"/>
      <c r="G42" s="838"/>
      <c r="H42" s="838"/>
      <c r="I42" s="838"/>
      <c r="J42" s="838"/>
      <c r="K42" s="838"/>
      <c r="L42" s="838"/>
      <c r="M42" s="838"/>
      <c r="N42" s="838"/>
      <c r="O42" s="838"/>
      <c r="P42" s="838"/>
      <c r="Q42" s="838"/>
      <c r="R42" s="838"/>
      <c r="S42" s="838"/>
      <c r="T42" s="838"/>
      <c r="U42" s="838"/>
      <c r="V42" s="838"/>
      <c r="W42" s="838"/>
      <c r="X42" s="838"/>
      <c r="Y42" s="838"/>
      <c r="Z42" s="838"/>
      <c r="AA42" s="838"/>
      <c r="AB42" s="838"/>
      <c r="AC42" s="838"/>
      <c r="AD42" s="838"/>
      <c r="AE42" s="838"/>
      <c r="AF42" s="838"/>
      <c r="AG42" s="838"/>
      <c r="AH42" s="838"/>
      <c r="AI42" s="838"/>
      <c r="AJ42" s="838"/>
      <c r="AK42" s="838"/>
      <c r="AL42" s="838"/>
      <c r="AM42" s="838"/>
      <c r="AN42" s="838"/>
    </row>
    <row r="43" spans="1:40" s="839" customFormat="1" ht="12.75">
      <c r="A43" s="838"/>
      <c r="B43" s="838"/>
      <c r="C43" s="838"/>
      <c r="D43" s="838"/>
      <c r="E43" s="838"/>
      <c r="F43" s="838"/>
      <c r="G43" s="838"/>
      <c r="H43" s="838"/>
      <c r="I43" s="838"/>
      <c r="J43" s="838"/>
      <c r="K43" s="838"/>
      <c r="L43" s="838"/>
      <c r="M43" s="838"/>
      <c r="N43" s="838" t="s">
        <v>1691</v>
      </c>
      <c r="O43" s="838"/>
      <c r="P43" s="838"/>
      <c r="Q43" s="838"/>
      <c r="R43" s="838"/>
      <c r="S43" s="838"/>
      <c r="T43" s="838"/>
      <c r="U43" s="838"/>
      <c r="V43" s="838"/>
      <c r="W43" s="838"/>
      <c r="X43" s="838" t="s">
        <v>1692</v>
      </c>
      <c r="Y43" s="838"/>
      <c r="Z43" s="838"/>
      <c r="AA43" s="838"/>
      <c r="AB43" s="838"/>
      <c r="AC43" s="838"/>
      <c r="AD43" s="838"/>
      <c r="AE43" s="838"/>
      <c r="AF43" s="838"/>
      <c r="AG43" s="838"/>
      <c r="AH43" s="838"/>
      <c r="AI43" s="838"/>
      <c r="AJ43" s="838"/>
      <c r="AK43" s="838"/>
      <c r="AL43" s="838"/>
      <c r="AM43" s="838"/>
      <c r="AN43" s="838"/>
    </row>
    <row r="44" spans="1:40" s="839" customFormat="1" ht="12.75">
      <c r="A44" s="838"/>
      <c r="B44" s="838"/>
      <c r="C44" s="838"/>
      <c r="D44" s="838"/>
      <c r="E44" s="838"/>
      <c r="F44" s="838"/>
      <c r="G44" s="838"/>
      <c r="H44" s="838"/>
      <c r="I44" s="838"/>
      <c r="J44" s="838"/>
      <c r="K44" s="838"/>
      <c r="L44" s="838"/>
      <c r="M44" s="838"/>
      <c r="N44" s="838"/>
      <c r="O44" s="838"/>
      <c r="P44" s="838"/>
      <c r="Q44" s="838"/>
      <c r="R44" s="838"/>
      <c r="S44" s="838"/>
      <c r="T44" s="838"/>
      <c r="U44" s="838"/>
      <c r="V44" s="838"/>
      <c r="W44" s="838"/>
      <c r="X44" s="838"/>
      <c r="Y44" s="838"/>
      <c r="Z44" s="838"/>
      <c r="AA44" s="838"/>
      <c r="AB44" s="838"/>
      <c r="AC44" s="838"/>
      <c r="AD44" s="838"/>
      <c r="AE44" s="838"/>
      <c r="AF44" s="838"/>
      <c r="AG44" s="838"/>
      <c r="AH44" s="838"/>
      <c r="AI44" s="838"/>
      <c r="AJ44" s="838"/>
      <c r="AK44" s="838"/>
      <c r="AL44" s="838"/>
      <c r="AM44" s="838"/>
      <c r="AN44" s="838"/>
    </row>
    <row r="45" spans="1:40" s="839" customFormat="1" ht="15.75" customHeight="1">
      <c r="A45" s="838"/>
      <c r="B45" s="838" t="s">
        <v>1693</v>
      </c>
      <c r="C45" s="838" t="s">
        <v>1694</v>
      </c>
      <c r="D45" s="838"/>
      <c r="E45" s="838"/>
      <c r="F45" s="838"/>
      <c r="G45" s="838"/>
      <c r="H45" s="838"/>
      <c r="I45" s="838"/>
      <c r="J45" s="838"/>
      <c r="K45" s="838"/>
      <c r="L45" s="838"/>
      <c r="M45" s="838"/>
      <c r="N45" s="838"/>
      <c r="O45" s="838"/>
      <c r="P45" s="838"/>
      <c r="Q45" s="838"/>
      <c r="R45" s="838"/>
      <c r="S45" s="838"/>
      <c r="T45" s="838"/>
      <c r="U45" s="838"/>
      <c r="V45" s="838"/>
      <c r="W45" s="838"/>
      <c r="X45" s="838"/>
      <c r="Y45" s="838"/>
      <c r="Z45" s="838"/>
      <c r="AA45" s="838"/>
      <c r="AB45" s="838"/>
      <c r="AC45" s="838"/>
      <c r="AD45" s="3986"/>
      <c r="AE45" s="3986"/>
      <c r="AF45" s="3986"/>
      <c r="AG45" s="3986"/>
      <c r="AH45" s="3986"/>
      <c r="AI45" s="3986"/>
      <c r="AJ45" s="3986"/>
      <c r="AK45" s="3986"/>
      <c r="AL45" s="840" t="s">
        <v>1684</v>
      </c>
      <c r="AM45" s="838"/>
      <c r="AN45" s="838"/>
    </row>
    <row r="46" spans="1:40" s="839" customFormat="1" ht="12.75">
      <c r="A46" s="838"/>
      <c r="B46" s="838"/>
      <c r="C46" s="838"/>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K46" s="838"/>
      <c r="AL46" s="838"/>
      <c r="AM46" s="838"/>
      <c r="AN46" s="838"/>
    </row>
    <row r="47" spans="1:40" s="839" customFormat="1" ht="15.75" customHeight="1">
      <c r="A47" s="838"/>
      <c r="B47" s="838" t="s">
        <v>1695</v>
      </c>
      <c r="C47" s="838" t="s">
        <v>1696</v>
      </c>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8"/>
      <c r="AB47" s="838"/>
      <c r="AC47" s="838"/>
      <c r="AD47" s="3986"/>
      <c r="AE47" s="3986"/>
      <c r="AF47" s="3986"/>
      <c r="AG47" s="3986"/>
      <c r="AH47" s="3986"/>
      <c r="AI47" s="3986"/>
      <c r="AJ47" s="3986"/>
      <c r="AK47" s="3986"/>
      <c r="AL47" s="840" t="s">
        <v>1686</v>
      </c>
      <c r="AM47" s="838"/>
      <c r="AN47" s="838"/>
    </row>
    <row r="48" spans="1:40" s="839" customFormat="1" ht="12.75">
      <c r="A48" s="838"/>
      <c r="B48" s="838"/>
      <c r="C48" s="838"/>
      <c r="D48" s="838"/>
      <c r="E48" s="838"/>
      <c r="F48" s="838"/>
      <c r="G48" s="838"/>
      <c r="H48" s="838"/>
      <c r="I48" s="838"/>
      <c r="J48" s="838"/>
      <c r="K48" s="838"/>
      <c r="L48" s="838"/>
      <c r="M48" s="838"/>
      <c r="N48" s="838"/>
      <c r="O48" s="838"/>
      <c r="P48" s="838"/>
      <c r="Q48" s="838"/>
      <c r="R48" s="838"/>
      <c r="S48" s="838"/>
      <c r="T48" s="838"/>
      <c r="U48" s="838"/>
      <c r="V48" s="838"/>
      <c r="W48" s="838"/>
      <c r="X48" s="838"/>
      <c r="Y48" s="838"/>
      <c r="Z48" s="838"/>
      <c r="AA48" s="838"/>
      <c r="AB48" s="838"/>
      <c r="AC48" s="838"/>
      <c r="AD48" s="838"/>
      <c r="AE48" s="838"/>
      <c r="AF48" s="838"/>
      <c r="AG48" s="838"/>
      <c r="AH48" s="838"/>
      <c r="AI48" s="838"/>
      <c r="AJ48" s="838"/>
      <c r="AK48" s="838"/>
      <c r="AL48" s="838"/>
      <c r="AM48" s="838"/>
      <c r="AN48" s="838"/>
    </row>
    <row r="49" spans="1:40" s="839" customFormat="1" ht="12.75">
      <c r="A49" s="838" t="s">
        <v>1697</v>
      </c>
      <c r="B49" s="838"/>
      <c r="C49" s="838"/>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838"/>
      <c r="AM49" s="838"/>
      <c r="AN49" s="838"/>
    </row>
    <row r="50" spans="1:40" s="839" customFormat="1" ht="12.75">
      <c r="A50" s="838"/>
      <c r="B50" s="838"/>
      <c r="C50" s="838"/>
      <c r="D50" s="838"/>
      <c r="E50" s="838"/>
      <c r="F50" s="838"/>
      <c r="G50" s="838"/>
      <c r="H50" s="838"/>
      <c r="I50" s="838"/>
      <c r="J50" s="838"/>
      <c r="K50" s="838"/>
      <c r="L50" s="838"/>
      <c r="M50" s="838"/>
      <c r="N50" s="838"/>
      <c r="O50" s="838"/>
      <c r="P50" s="838"/>
      <c r="Q50" s="838"/>
      <c r="R50" s="838"/>
      <c r="S50" s="838"/>
      <c r="T50" s="838"/>
      <c r="U50" s="838"/>
      <c r="V50" s="838"/>
      <c r="W50" s="838"/>
      <c r="X50" s="838"/>
      <c r="Y50" s="838"/>
      <c r="Z50" s="838"/>
      <c r="AA50" s="838"/>
      <c r="AB50" s="838"/>
      <c r="AC50" s="838"/>
      <c r="AD50" s="838"/>
      <c r="AE50" s="838"/>
      <c r="AF50" s="838"/>
      <c r="AG50" s="838"/>
      <c r="AH50" s="838"/>
      <c r="AI50" s="838"/>
      <c r="AJ50" s="838"/>
      <c r="AK50" s="838"/>
      <c r="AL50" s="838"/>
      <c r="AM50" s="838"/>
      <c r="AN50" s="838"/>
    </row>
    <row r="51" spans="1:40" s="839" customFormat="1" ht="15.75" customHeight="1">
      <c r="A51" s="838"/>
      <c r="B51" s="838" t="s">
        <v>1698</v>
      </c>
      <c r="C51" s="838" t="s">
        <v>1699</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3986"/>
      <c r="AE51" s="3986"/>
      <c r="AF51" s="3986"/>
      <c r="AG51" s="3986"/>
      <c r="AH51" s="3986"/>
      <c r="AI51" s="3986"/>
      <c r="AJ51" s="3986"/>
      <c r="AK51" s="840" t="s">
        <v>1682</v>
      </c>
      <c r="AL51" s="840"/>
      <c r="AM51" s="838"/>
      <c r="AN51" s="838"/>
    </row>
    <row r="52" spans="1:40" s="839" customFormat="1" ht="12.75">
      <c r="A52" s="838"/>
      <c r="B52" s="838"/>
      <c r="C52" s="838"/>
      <c r="D52" s="838"/>
      <c r="E52" s="838"/>
      <c r="F52" s="838"/>
      <c r="G52" s="838"/>
      <c r="H52" s="838"/>
      <c r="I52" s="838"/>
      <c r="J52" s="838"/>
      <c r="K52" s="838"/>
      <c r="L52" s="838"/>
      <c r="M52" s="838"/>
      <c r="N52" s="838"/>
      <c r="O52" s="838"/>
      <c r="P52" s="838"/>
      <c r="Q52" s="838"/>
      <c r="R52" s="838"/>
      <c r="S52" s="838"/>
      <c r="T52" s="838"/>
      <c r="U52" s="838"/>
      <c r="V52" s="838"/>
      <c r="W52" s="838"/>
      <c r="X52" s="838"/>
      <c r="Y52" s="838"/>
      <c r="Z52" s="838"/>
      <c r="AA52" s="838"/>
      <c r="AB52" s="838"/>
      <c r="AC52" s="838"/>
      <c r="AD52" s="838"/>
      <c r="AE52" s="838"/>
      <c r="AF52" s="838"/>
      <c r="AG52" s="838"/>
      <c r="AH52" s="838"/>
      <c r="AI52" s="838"/>
      <c r="AJ52" s="838"/>
      <c r="AK52" s="838"/>
      <c r="AL52" s="838"/>
      <c r="AM52" s="838"/>
      <c r="AN52" s="838"/>
    </row>
    <row r="53" spans="1:40" s="839" customFormat="1" ht="18.75" customHeight="1">
      <c r="A53" s="838"/>
      <c r="B53" s="838" t="s">
        <v>1700</v>
      </c>
      <c r="C53" s="838" t="s">
        <v>1701</v>
      </c>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3986"/>
      <c r="AE53" s="3986"/>
      <c r="AF53" s="3986"/>
      <c r="AG53" s="3986"/>
      <c r="AH53" s="3986"/>
      <c r="AI53" s="3986"/>
      <c r="AJ53" s="3986"/>
      <c r="AK53" s="3986"/>
      <c r="AL53" s="840" t="s">
        <v>1684</v>
      </c>
      <c r="AM53" s="838"/>
      <c r="AN53" s="838"/>
    </row>
    <row r="54" spans="1:40" s="839" customFormat="1" ht="12.75">
      <c r="A54" s="838"/>
      <c r="B54" s="838"/>
      <c r="C54" s="838"/>
      <c r="D54" s="838"/>
      <c r="E54" s="838"/>
      <c r="F54" s="838"/>
      <c r="G54" s="838"/>
      <c r="H54" s="838"/>
      <c r="I54" s="838"/>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8"/>
      <c r="AN54" s="838"/>
    </row>
    <row r="55" spans="1:40" s="839" customFormat="1" ht="15.75" customHeight="1">
      <c r="A55" s="838"/>
      <c r="B55" s="838" t="s">
        <v>1700</v>
      </c>
      <c r="C55" s="838" t="s">
        <v>1702</v>
      </c>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8"/>
      <c r="AB55" s="838"/>
      <c r="AC55" s="838"/>
      <c r="AD55" s="3986"/>
      <c r="AE55" s="3986"/>
      <c r="AF55" s="3986"/>
      <c r="AG55" s="3986"/>
      <c r="AH55" s="3986"/>
      <c r="AI55" s="3986"/>
      <c r="AJ55" s="3986"/>
      <c r="AK55" s="3986"/>
      <c r="AL55" s="840" t="s">
        <v>1686</v>
      </c>
      <c r="AM55" s="838"/>
      <c r="AN55" s="838"/>
    </row>
    <row r="56" spans="1:40">
      <c r="A56" s="836"/>
      <c r="B56" s="836"/>
      <c r="C56" s="836"/>
      <c r="D56" s="836"/>
      <c r="E56" s="836"/>
      <c r="F56" s="836"/>
      <c r="G56" s="836"/>
      <c r="H56" s="836"/>
      <c r="I56" s="836"/>
      <c r="J56" s="836"/>
      <c r="K56" s="836"/>
      <c r="L56" s="836"/>
      <c r="M56" s="836"/>
      <c r="N56" s="836"/>
      <c r="O56" s="836"/>
      <c r="P56" s="836"/>
      <c r="Q56" s="836"/>
      <c r="R56" s="836"/>
      <c r="S56" s="836"/>
      <c r="T56" s="836"/>
      <c r="U56" s="836"/>
      <c r="V56" s="836"/>
      <c r="W56" s="836"/>
      <c r="X56" s="836"/>
      <c r="Y56" s="836"/>
      <c r="Z56" s="836"/>
      <c r="AA56" s="836"/>
      <c r="AB56" s="836"/>
      <c r="AC56" s="836"/>
      <c r="AD56" s="836"/>
      <c r="AE56" s="836"/>
      <c r="AF56" s="836"/>
      <c r="AG56" s="836"/>
      <c r="AH56" s="836"/>
      <c r="AI56" s="836"/>
      <c r="AJ56" s="836"/>
      <c r="AK56" s="836"/>
      <c r="AL56" s="836"/>
      <c r="AM56" s="836"/>
      <c r="AN56" s="836"/>
    </row>
    <row r="57" spans="1:40">
      <c r="A57" s="836"/>
      <c r="B57" s="836"/>
      <c r="C57" s="836"/>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row>
    <row r="58" spans="1:40">
      <c r="A58" s="836"/>
      <c r="B58" s="836"/>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95250</xdr:rowOff>
                  </from>
                  <to>
                    <xdr:col>12</xdr:col>
                    <xdr:colOff>38100</xdr:colOff>
                    <xdr:row>43</xdr:row>
                    <xdr:rowOff>57150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95250</xdr:rowOff>
                  </from>
                  <to>
                    <xdr:col>22</xdr:col>
                    <xdr:colOff>38100</xdr:colOff>
                    <xdr:row>43</xdr:row>
                    <xdr:rowOff>66675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topLeftCell="A7" zoomScale="70" zoomScaleNormal="93" zoomScaleSheetLayoutView="70" workbookViewId="0">
      <selection activeCell="W10" sqref="W10"/>
    </sheetView>
  </sheetViews>
  <sheetFormatPr defaultColWidth="9" defaultRowHeight="13.5"/>
  <cols>
    <col min="1" max="1" width="5" style="847" customWidth="1"/>
    <col min="2" max="2" width="2.625" style="847" customWidth="1"/>
    <col min="3" max="3" width="0.875" style="847" customWidth="1"/>
    <col min="4" max="4" width="9" style="847"/>
    <col min="5" max="5" width="7.625" style="847" customWidth="1"/>
    <col min="6" max="6" width="14.125" style="847" customWidth="1"/>
    <col min="7" max="7" width="4.125" style="847" customWidth="1"/>
    <col min="8" max="8" width="3.625" style="847" customWidth="1"/>
    <col min="9" max="9" width="6.625" style="847" customWidth="1"/>
    <col min="10" max="10" width="5.25" style="847" customWidth="1"/>
    <col min="11" max="11" width="4.75" style="847" customWidth="1"/>
    <col min="12" max="12" width="2.5" style="847" customWidth="1"/>
    <col min="13" max="13" width="3.375" style="847" customWidth="1"/>
    <col min="14" max="14" width="6" style="847" customWidth="1"/>
    <col min="15" max="15" width="7.75" style="847" customWidth="1"/>
    <col min="16" max="16" width="4" style="847" customWidth="1"/>
    <col min="17" max="17" width="5.125" style="847" customWidth="1"/>
    <col min="18" max="18" width="6.75" style="847" customWidth="1"/>
    <col min="19" max="19" width="1.625" style="847" customWidth="1"/>
    <col min="20" max="20" width="4.375" style="847" customWidth="1"/>
    <col min="21" max="16384" width="9" style="847"/>
  </cols>
  <sheetData>
    <row r="1" spans="1:26">
      <c r="A1" s="845" t="s">
        <v>1703</v>
      </c>
      <c r="B1" s="845"/>
      <c r="C1" s="845"/>
      <c r="D1" s="845"/>
      <c r="E1" s="845"/>
      <c r="F1" s="845"/>
      <c r="G1" s="845"/>
      <c r="H1" s="845"/>
      <c r="I1" s="845"/>
      <c r="J1" s="845"/>
      <c r="K1" s="845"/>
      <c r="L1" s="845"/>
      <c r="M1" s="845"/>
      <c r="N1" s="845"/>
      <c r="O1" s="845"/>
      <c r="P1" s="845"/>
      <c r="Q1" s="845"/>
      <c r="R1" s="845"/>
      <c r="S1" s="845"/>
      <c r="T1" s="845"/>
      <c r="U1" s="845"/>
      <c r="V1" s="845"/>
      <c r="W1" s="845"/>
      <c r="X1" s="846"/>
      <c r="Y1" s="846"/>
      <c r="Z1" s="846"/>
    </row>
    <row r="2" spans="1:26">
      <c r="A2" s="845"/>
      <c r="B2" s="845"/>
      <c r="C2" s="845"/>
      <c r="D2" s="845"/>
      <c r="E2" s="845"/>
      <c r="F2" s="845"/>
      <c r="G2" s="845"/>
      <c r="H2" s="845"/>
      <c r="I2" s="845"/>
      <c r="J2" s="845"/>
      <c r="K2" s="845"/>
      <c r="L2" s="845"/>
      <c r="M2" s="845"/>
      <c r="N2" s="845"/>
      <c r="O2" s="845"/>
      <c r="P2" s="845"/>
      <c r="Q2" s="845"/>
      <c r="R2" s="845"/>
      <c r="S2" s="845"/>
      <c r="T2" s="845"/>
      <c r="U2" s="845"/>
      <c r="V2" s="846"/>
      <c r="W2" s="846"/>
      <c r="X2" s="846"/>
      <c r="Y2" s="846"/>
      <c r="Z2" s="846"/>
    </row>
    <row r="3" spans="1:26" ht="20.100000000000001" customHeight="1">
      <c r="A3" s="845"/>
      <c r="B3" s="3992" t="s">
        <v>1704</v>
      </c>
      <c r="C3" s="3992"/>
      <c r="D3" s="3992"/>
      <c r="E3" s="3993" t="str">
        <f>IF(入力シート!C24&lt;30000000,"福岡県"&amp;入力シート!C5&amp;"長","福岡県知事")</f>
        <v>福岡県○○県土整備事務所長</v>
      </c>
      <c r="F3" s="3993"/>
      <c r="G3" s="3993"/>
      <c r="H3" s="3993"/>
      <c r="I3" s="3993"/>
      <c r="J3" s="848" t="s">
        <v>1668</v>
      </c>
      <c r="K3" s="845"/>
      <c r="L3" s="845"/>
      <c r="M3" s="845"/>
      <c r="N3" s="845"/>
      <c r="O3" s="845"/>
      <c r="P3" s="845"/>
      <c r="Q3" s="845"/>
      <c r="R3" s="845"/>
      <c r="S3" s="845"/>
      <c r="T3" s="845"/>
      <c r="U3" s="845"/>
      <c r="V3" s="846"/>
      <c r="W3" s="846"/>
      <c r="X3" s="846"/>
      <c r="Y3" s="846"/>
      <c r="Z3" s="846"/>
    </row>
    <row r="4" spans="1:26" ht="20.100000000000001" customHeight="1">
      <c r="A4" s="845"/>
      <c r="B4" s="3994" t="s">
        <v>1705</v>
      </c>
      <c r="C4" s="3994"/>
      <c r="D4" s="3994"/>
      <c r="E4" s="3994"/>
      <c r="F4" s="3994"/>
      <c r="G4" s="3995" t="str">
        <f>"第50"&amp;入力シート!C3&amp;"-"&amp;入力シート!C4&amp;"号　"&amp;入力シート!C10</f>
        <v>第507-12345-001号　県道博多天神線排水性舗装工事（第２工区）</v>
      </c>
      <c r="H4" s="3995"/>
      <c r="I4" s="3995"/>
      <c r="J4" s="3995"/>
      <c r="K4" s="3995"/>
      <c r="L4" s="3995"/>
      <c r="M4" s="3995"/>
      <c r="N4" s="3995"/>
      <c r="O4" s="3995"/>
      <c r="P4" s="3995"/>
      <c r="Q4" s="3995"/>
      <c r="R4" s="3995"/>
      <c r="S4" s="3995"/>
      <c r="T4" s="3995"/>
      <c r="U4" s="845"/>
      <c r="V4" s="846"/>
      <c r="W4" s="846"/>
      <c r="X4" s="846"/>
      <c r="Y4" s="846"/>
      <c r="Z4" s="846"/>
    </row>
    <row r="5" spans="1:26" ht="3.95" customHeight="1">
      <c r="A5" s="845"/>
      <c r="B5" s="845"/>
      <c r="C5" s="845"/>
      <c r="D5" s="845"/>
      <c r="E5" s="845"/>
      <c r="F5" s="845"/>
      <c r="G5" s="845"/>
      <c r="H5" s="845"/>
      <c r="I5" s="845"/>
      <c r="J5" s="845"/>
      <c r="K5" s="845"/>
      <c r="L5" s="845"/>
      <c r="M5" s="845"/>
      <c r="N5" s="845"/>
      <c r="O5" s="845"/>
      <c r="P5" s="845"/>
      <c r="Q5" s="845"/>
      <c r="R5" s="845"/>
      <c r="S5" s="845"/>
      <c r="T5" s="845"/>
      <c r="U5" s="845"/>
      <c r="V5" s="846"/>
      <c r="W5" s="846"/>
      <c r="X5" s="846"/>
      <c r="Y5" s="846"/>
      <c r="Z5" s="846"/>
    </row>
    <row r="6" spans="1:26" ht="20.100000000000001" customHeight="1">
      <c r="A6" s="845"/>
      <c r="B6" s="3996" t="s">
        <v>1675</v>
      </c>
      <c r="C6" s="3997"/>
      <c r="D6" s="3997"/>
      <c r="E6" s="3997"/>
      <c r="F6" s="3997"/>
      <c r="G6" s="3998"/>
      <c r="H6" s="3998"/>
      <c r="I6" s="3998"/>
      <c r="J6" s="3998"/>
      <c r="K6" s="3999"/>
      <c r="L6" s="845"/>
      <c r="M6" s="4000" t="s">
        <v>1706</v>
      </c>
      <c r="N6" s="4001"/>
      <c r="O6" s="4002">
        <f>入力シート!C24</f>
        <v>4000000</v>
      </c>
      <c r="P6" s="4002"/>
      <c r="Q6" s="4002"/>
      <c r="R6" s="849" t="s">
        <v>1707</v>
      </c>
      <c r="S6" s="850"/>
      <c r="T6" s="845"/>
      <c r="U6" s="845"/>
      <c r="V6" s="846"/>
      <c r="W6" s="846"/>
      <c r="X6" s="846"/>
      <c r="Y6" s="846"/>
      <c r="Z6" s="846"/>
    </row>
    <row r="7" spans="1:26" ht="3" customHeight="1">
      <c r="A7" s="845"/>
      <c r="B7" s="845"/>
      <c r="C7" s="845"/>
      <c r="D7" s="845"/>
      <c r="E7" s="845"/>
      <c r="F7" s="845"/>
      <c r="G7" s="845"/>
      <c r="H7" s="845"/>
      <c r="I7" s="845"/>
      <c r="J7" s="845"/>
      <c r="K7" s="845"/>
      <c r="L7" s="845"/>
      <c r="M7" s="845"/>
      <c r="N7" s="845"/>
      <c r="O7" s="845"/>
      <c r="P7" s="845"/>
      <c r="Q7" s="845"/>
      <c r="R7" s="845"/>
      <c r="S7" s="845"/>
      <c r="T7" s="845"/>
      <c r="U7" s="845"/>
      <c r="V7" s="846"/>
      <c r="W7" s="846"/>
      <c r="X7" s="846"/>
      <c r="Y7" s="846"/>
      <c r="Z7" s="846"/>
    </row>
    <row r="8" spans="1:26" ht="23.1" customHeight="1">
      <c r="A8" s="845"/>
      <c r="B8" s="845"/>
      <c r="C8" s="845"/>
      <c r="D8" s="845"/>
      <c r="E8" s="845"/>
      <c r="F8" s="845" t="s">
        <v>1708</v>
      </c>
      <c r="G8" s="851"/>
      <c r="H8" s="851"/>
      <c r="I8" s="851"/>
      <c r="J8" s="851"/>
      <c r="K8" s="851"/>
      <c r="L8" s="851"/>
      <c r="M8" s="851"/>
      <c r="N8" s="851"/>
      <c r="O8" s="851"/>
      <c r="P8" s="851"/>
      <c r="Q8" s="851"/>
      <c r="R8" s="851"/>
      <c r="S8" s="845"/>
      <c r="T8" s="845"/>
      <c r="U8" s="845"/>
      <c r="V8" s="846"/>
      <c r="W8" s="846"/>
      <c r="X8" s="846"/>
      <c r="Y8" s="846"/>
      <c r="Z8" s="846"/>
    </row>
    <row r="9" spans="1:26" ht="3" customHeight="1">
      <c r="A9" s="845"/>
      <c r="B9" s="845"/>
      <c r="C9" s="845"/>
      <c r="D9" s="845"/>
      <c r="E9" s="845"/>
      <c r="F9" s="845"/>
      <c r="G9" s="845"/>
      <c r="H9" s="845"/>
      <c r="I9" s="845"/>
      <c r="J9" s="845"/>
      <c r="K9" s="845"/>
      <c r="L9" s="845"/>
      <c r="M9" s="845"/>
      <c r="N9" s="845"/>
      <c r="O9" s="845"/>
      <c r="P9" s="845"/>
      <c r="Q9" s="845"/>
      <c r="R9" s="845"/>
      <c r="S9" s="845"/>
      <c r="T9" s="845"/>
      <c r="U9" s="845"/>
      <c r="V9" s="846"/>
      <c r="W9" s="846"/>
      <c r="X9" s="846"/>
      <c r="Y9" s="846"/>
      <c r="Z9" s="846"/>
    </row>
    <row r="10" spans="1:26" ht="23.1" customHeight="1">
      <c r="A10" s="845"/>
      <c r="B10" s="845"/>
      <c r="C10" s="845"/>
      <c r="D10" s="845"/>
      <c r="E10" s="845"/>
      <c r="F10" s="845" t="s">
        <v>1709</v>
      </c>
      <c r="G10" s="4003" t="str">
        <f>入力シート!C25</f>
        <v>福岡市博多区東公園７－７</v>
      </c>
      <c r="H10" s="4003"/>
      <c r="I10" s="4003"/>
      <c r="J10" s="4003"/>
      <c r="K10" s="4003"/>
      <c r="L10" s="4003"/>
      <c r="M10" s="4003"/>
      <c r="N10" s="4003"/>
      <c r="O10" s="4003"/>
      <c r="P10" s="4003"/>
      <c r="Q10" s="4003"/>
      <c r="R10" s="4003"/>
      <c r="S10" s="845"/>
      <c r="T10" s="845"/>
      <c r="U10" s="845"/>
      <c r="V10" s="846"/>
      <c r="W10" s="846"/>
      <c r="X10" s="846"/>
      <c r="Y10" s="846"/>
      <c r="Z10" s="846"/>
    </row>
    <row r="11" spans="1:26" ht="3" customHeight="1">
      <c r="A11" s="845"/>
      <c r="B11" s="845"/>
      <c r="C11" s="845"/>
      <c r="D11" s="845"/>
      <c r="E11" s="845"/>
      <c r="F11" s="845"/>
      <c r="G11" s="845"/>
      <c r="H11" s="845"/>
      <c r="I11" s="845"/>
      <c r="J11" s="845"/>
      <c r="K11" s="845"/>
      <c r="L11" s="845"/>
      <c r="M11" s="845"/>
      <c r="N11" s="845"/>
      <c r="O11" s="845"/>
      <c r="P11" s="845"/>
      <c r="Q11" s="845"/>
      <c r="R11" s="845"/>
      <c r="S11" s="845"/>
      <c r="T11" s="845"/>
      <c r="U11" s="845"/>
      <c r="V11" s="846"/>
      <c r="W11" s="846"/>
      <c r="X11" s="846"/>
      <c r="Y11" s="846"/>
      <c r="Z11" s="846"/>
    </row>
    <row r="12" spans="1:26" ht="23.1" customHeight="1">
      <c r="A12" s="845"/>
      <c r="B12" s="845"/>
      <c r="C12" s="845"/>
      <c r="D12" s="845"/>
      <c r="E12" s="845"/>
      <c r="F12" s="852" t="s">
        <v>1710</v>
      </c>
      <c r="G12" s="3995" t="str">
        <f>入力シート!C26</f>
        <v>(株）福岡企画技調</v>
      </c>
      <c r="H12" s="3995"/>
      <c r="I12" s="3995"/>
      <c r="J12" s="3995"/>
      <c r="K12" s="3995"/>
      <c r="L12" s="3995"/>
      <c r="M12" s="3995"/>
      <c r="N12" s="3995"/>
      <c r="O12" s="3995"/>
      <c r="P12" s="3995"/>
      <c r="Q12" s="3995"/>
      <c r="R12" s="3995"/>
      <c r="S12" s="845"/>
      <c r="T12" s="845"/>
      <c r="U12" s="845"/>
      <c r="V12" s="846"/>
      <c r="W12" s="846"/>
      <c r="X12" s="846"/>
      <c r="Y12" s="846"/>
      <c r="Z12" s="846"/>
    </row>
    <row r="13" spans="1:26" ht="5.0999999999999996" customHeight="1">
      <c r="A13" s="845"/>
      <c r="B13" s="845"/>
      <c r="C13" s="845"/>
      <c r="D13" s="845"/>
      <c r="E13" s="845"/>
      <c r="F13" s="845"/>
      <c r="G13" s="845"/>
      <c r="H13" s="845"/>
      <c r="I13" s="845"/>
      <c r="J13" s="845"/>
      <c r="K13" s="845"/>
      <c r="L13" s="845"/>
      <c r="M13" s="845"/>
      <c r="N13" s="845"/>
      <c r="O13" s="845"/>
      <c r="P13" s="845"/>
      <c r="Q13" s="845"/>
      <c r="R13" s="845"/>
      <c r="S13" s="845"/>
      <c r="T13" s="845"/>
      <c r="U13" s="845"/>
      <c r="V13" s="846"/>
      <c r="W13" s="846"/>
      <c r="X13" s="846"/>
      <c r="Y13" s="846"/>
      <c r="Z13" s="846"/>
    </row>
    <row r="14" spans="1:26" ht="18" customHeight="1">
      <c r="A14" s="845"/>
      <c r="B14" s="845"/>
      <c r="C14" s="845"/>
      <c r="D14" s="845"/>
      <c r="E14" s="845"/>
      <c r="F14" s="853" t="s">
        <v>1672</v>
      </c>
      <c r="G14" s="854"/>
      <c r="H14" s="854"/>
      <c r="I14" s="854"/>
      <c r="J14" s="854"/>
      <c r="K14" s="4004"/>
      <c r="L14" s="4004"/>
      <c r="M14" s="4004"/>
      <c r="N14" s="4004"/>
      <c r="O14" s="4004"/>
      <c r="P14" s="4004"/>
      <c r="Q14" s="4004"/>
      <c r="R14" s="4005"/>
      <c r="S14" s="845"/>
      <c r="T14" s="845"/>
      <c r="U14" s="845"/>
      <c r="V14" s="846"/>
      <c r="W14" s="846"/>
      <c r="X14" s="846"/>
      <c r="Y14" s="846"/>
      <c r="Z14" s="846"/>
    </row>
    <row r="15" spans="1:26" ht="3.95" customHeight="1">
      <c r="A15" s="845"/>
      <c r="B15" s="845"/>
      <c r="C15" s="845"/>
      <c r="D15" s="845"/>
      <c r="E15" s="845"/>
      <c r="F15" s="845"/>
      <c r="G15" s="845"/>
      <c r="H15" s="845"/>
      <c r="I15" s="845"/>
      <c r="J15" s="845"/>
      <c r="K15" s="845"/>
      <c r="L15" s="845"/>
      <c r="M15" s="845"/>
      <c r="N15" s="845"/>
      <c r="O15" s="845"/>
      <c r="P15" s="845"/>
      <c r="Q15" s="845"/>
      <c r="R15" s="845"/>
      <c r="S15" s="845"/>
      <c r="T15" s="845"/>
      <c r="U15" s="845"/>
      <c r="V15" s="846"/>
      <c r="W15" s="846"/>
      <c r="X15" s="846"/>
      <c r="Y15" s="846"/>
      <c r="Z15" s="846"/>
    </row>
    <row r="16" spans="1:26" ht="18" customHeight="1">
      <c r="A16" s="845"/>
      <c r="B16" s="845"/>
      <c r="C16" s="845"/>
      <c r="D16" s="845"/>
      <c r="E16" s="845"/>
      <c r="F16" s="853" t="s">
        <v>1673</v>
      </c>
      <c r="G16" s="853"/>
      <c r="H16" s="854"/>
      <c r="I16" s="854"/>
      <c r="J16" s="854"/>
      <c r="K16" s="4006"/>
      <c r="L16" s="4006"/>
      <c r="M16" s="4006"/>
      <c r="N16" s="4006"/>
      <c r="O16" s="4006"/>
      <c r="P16" s="4006"/>
      <c r="Q16" s="4006"/>
      <c r="R16" s="4007"/>
      <c r="S16" s="845"/>
      <c r="T16" s="845"/>
      <c r="U16" s="845"/>
      <c r="V16" s="846"/>
      <c r="W16" s="846"/>
      <c r="X16" s="846"/>
      <c r="Y16" s="846"/>
      <c r="Z16" s="846"/>
    </row>
    <row r="17" spans="1:21" ht="3.95" customHeight="1">
      <c r="A17" s="845"/>
      <c r="B17" s="845"/>
      <c r="C17" s="845"/>
      <c r="D17" s="845"/>
      <c r="E17" s="845"/>
      <c r="F17" s="845"/>
      <c r="G17" s="845"/>
      <c r="H17" s="845"/>
      <c r="I17" s="845"/>
      <c r="J17" s="845"/>
      <c r="K17" s="845"/>
      <c r="L17" s="845"/>
      <c r="M17" s="845"/>
      <c r="N17" s="845"/>
      <c r="O17" s="845"/>
      <c r="P17" s="845"/>
      <c r="Q17" s="845"/>
      <c r="R17" s="845"/>
      <c r="S17" s="845"/>
      <c r="T17" s="845"/>
      <c r="U17" s="855"/>
    </row>
    <row r="18" spans="1:21" ht="18" customHeight="1">
      <c r="A18" s="845"/>
      <c r="B18" s="845"/>
      <c r="C18" s="845"/>
      <c r="D18" s="845"/>
      <c r="E18" s="845"/>
      <c r="F18" s="853" t="s">
        <v>1711</v>
      </c>
      <c r="G18" s="854"/>
      <c r="H18" s="854"/>
      <c r="I18" s="854"/>
      <c r="J18" s="854"/>
      <c r="K18" s="4008"/>
      <c r="L18" s="4008"/>
      <c r="M18" s="4008"/>
      <c r="N18" s="4008"/>
      <c r="O18" s="4008"/>
      <c r="P18" s="4008"/>
      <c r="Q18" s="4008"/>
      <c r="R18" s="856" t="s">
        <v>1707</v>
      </c>
      <c r="S18" s="850"/>
      <c r="T18" s="845"/>
      <c r="U18" s="855"/>
    </row>
    <row r="19" spans="1:21" ht="3" customHeight="1">
      <c r="A19" s="845"/>
      <c r="B19" s="845"/>
      <c r="C19" s="845"/>
      <c r="D19" s="845"/>
      <c r="E19" s="845"/>
      <c r="F19" s="845"/>
      <c r="G19" s="845"/>
      <c r="H19" s="845"/>
      <c r="I19" s="845"/>
      <c r="J19" s="845"/>
      <c r="K19" s="845"/>
      <c r="L19" s="845"/>
      <c r="M19" s="845"/>
      <c r="N19" s="845"/>
      <c r="O19" s="845"/>
      <c r="P19" s="845"/>
      <c r="Q19" s="845"/>
      <c r="R19" s="845"/>
      <c r="S19" s="845"/>
      <c r="T19" s="845"/>
      <c r="U19" s="855"/>
    </row>
    <row r="20" spans="1:21" ht="30" customHeight="1">
      <c r="A20" s="845"/>
      <c r="B20" s="845"/>
      <c r="C20" s="845"/>
      <c r="D20" s="3990" t="s">
        <v>1712</v>
      </c>
      <c r="E20" s="3991"/>
      <c r="F20" s="3991"/>
      <c r="G20" s="3991"/>
      <c r="H20" s="3991"/>
      <c r="I20" s="3991"/>
      <c r="J20" s="3991"/>
      <c r="K20" s="3991"/>
      <c r="L20" s="3991"/>
      <c r="M20" s="3991"/>
      <c r="N20" s="3991"/>
      <c r="O20" s="3991"/>
      <c r="P20" s="3991"/>
      <c r="Q20" s="3991"/>
      <c r="R20" s="3991"/>
      <c r="S20" s="857"/>
      <c r="T20" s="845"/>
      <c r="U20" s="855"/>
    </row>
    <row r="21" spans="1:21" ht="2.1" customHeight="1">
      <c r="A21" s="845"/>
      <c r="B21" s="845"/>
      <c r="C21" s="845"/>
      <c r="D21" s="845"/>
      <c r="E21" s="845"/>
      <c r="F21" s="845"/>
      <c r="G21" s="845"/>
      <c r="H21" s="845"/>
      <c r="I21" s="845"/>
      <c r="J21" s="845"/>
      <c r="K21" s="845"/>
      <c r="L21" s="845"/>
      <c r="M21" s="845"/>
      <c r="N21" s="845"/>
      <c r="O21" s="845"/>
      <c r="P21" s="845"/>
      <c r="Q21" s="845"/>
      <c r="R21" s="845"/>
      <c r="S21" s="845"/>
      <c r="T21" s="845"/>
      <c r="U21" s="855"/>
    </row>
    <row r="22" spans="1:21" ht="375" customHeight="1">
      <c r="A22" s="845"/>
      <c r="B22" s="845"/>
      <c r="C22" s="845"/>
      <c r="D22" s="845"/>
      <c r="E22" s="845"/>
      <c r="F22" s="845"/>
      <c r="G22" s="845"/>
      <c r="H22" s="845"/>
      <c r="I22" s="845"/>
      <c r="J22" s="845"/>
      <c r="K22" s="845"/>
      <c r="L22" s="845"/>
      <c r="M22" s="845"/>
      <c r="N22" s="845"/>
      <c r="O22" s="845"/>
      <c r="P22" s="845"/>
      <c r="Q22" s="845"/>
      <c r="R22" s="845"/>
      <c r="S22" s="845"/>
      <c r="T22" s="858" t="s">
        <v>1713</v>
      </c>
      <c r="U22" s="855"/>
    </row>
    <row r="23" spans="1:21" ht="18" customHeight="1">
      <c r="A23" s="845"/>
      <c r="B23" s="845" t="s">
        <v>1714</v>
      </c>
      <c r="C23" s="845"/>
      <c r="D23" s="845"/>
      <c r="E23" s="845"/>
      <c r="F23" s="845"/>
      <c r="G23" s="845"/>
      <c r="H23" s="845"/>
      <c r="I23" s="845"/>
      <c r="J23" s="845"/>
      <c r="K23" s="845"/>
      <c r="L23" s="845"/>
      <c r="M23" s="845"/>
      <c r="N23" s="845"/>
      <c r="O23" s="845"/>
      <c r="P23" s="845"/>
      <c r="Q23" s="845"/>
      <c r="R23" s="845"/>
      <c r="S23" s="845"/>
      <c r="T23" s="845"/>
      <c r="U23" s="855"/>
    </row>
    <row r="24" spans="1:21" ht="6.95" customHeight="1">
      <c r="A24" s="845"/>
      <c r="B24" s="845"/>
      <c r="C24" s="845"/>
      <c r="D24" s="845"/>
      <c r="E24" s="845"/>
      <c r="F24" s="845"/>
      <c r="G24" s="845"/>
      <c r="H24" s="845"/>
      <c r="I24" s="845"/>
      <c r="J24" s="845"/>
      <c r="K24" s="845"/>
      <c r="L24" s="845"/>
      <c r="M24" s="845"/>
      <c r="N24" s="845"/>
      <c r="O24" s="845"/>
      <c r="P24" s="845"/>
      <c r="Q24" s="845"/>
      <c r="R24" s="845"/>
      <c r="S24" s="845"/>
      <c r="T24" s="845"/>
      <c r="U24" s="855"/>
    </row>
    <row r="25" spans="1:21" ht="18" customHeight="1">
      <c r="A25" s="845"/>
      <c r="B25" s="859"/>
      <c r="C25" s="845"/>
      <c r="D25" s="845" t="s">
        <v>1715</v>
      </c>
      <c r="E25" s="845"/>
      <c r="F25" s="845"/>
      <c r="G25" s="845"/>
      <c r="H25" s="845"/>
      <c r="I25" s="845"/>
      <c r="J25" s="845"/>
      <c r="K25" s="845"/>
      <c r="L25" s="845"/>
      <c r="M25" s="845"/>
      <c r="N25" s="845"/>
      <c r="O25" s="845"/>
      <c r="P25" s="845"/>
      <c r="Q25" s="845"/>
      <c r="R25" s="845"/>
      <c r="S25" s="845"/>
      <c r="T25" s="845"/>
      <c r="U25" s="855"/>
    </row>
    <row r="26" spans="1:21" ht="6.75" customHeight="1">
      <c r="A26" s="845"/>
      <c r="B26" s="845"/>
      <c r="C26" s="845"/>
      <c r="D26" s="845"/>
      <c r="E26" s="845"/>
      <c r="F26" s="845"/>
      <c r="G26" s="845"/>
      <c r="H26" s="845"/>
      <c r="I26" s="845"/>
      <c r="J26" s="845"/>
      <c r="K26" s="845"/>
      <c r="L26" s="845"/>
      <c r="M26" s="845"/>
      <c r="N26" s="845"/>
      <c r="O26" s="845"/>
      <c r="P26" s="845"/>
      <c r="Q26" s="845"/>
      <c r="R26" s="845"/>
      <c r="S26" s="845"/>
      <c r="T26" s="845"/>
      <c r="U26" s="855"/>
    </row>
    <row r="27" spans="1:21" ht="18" customHeight="1">
      <c r="A27" s="845"/>
      <c r="B27" s="859" t="s">
        <v>1736</v>
      </c>
      <c r="C27" s="845"/>
      <c r="D27" s="845" t="s">
        <v>1716</v>
      </c>
      <c r="E27" s="845"/>
      <c r="F27" s="845"/>
      <c r="G27" s="845"/>
      <c r="H27" s="845"/>
      <c r="I27" s="845"/>
      <c r="J27" s="845"/>
      <c r="K27" s="845"/>
      <c r="L27" s="845"/>
      <c r="M27" s="845"/>
      <c r="N27" s="845"/>
      <c r="O27" s="845"/>
      <c r="P27" s="845"/>
      <c r="Q27" s="845"/>
      <c r="R27" s="845"/>
      <c r="S27" s="845"/>
      <c r="T27" s="845"/>
      <c r="U27" s="855"/>
    </row>
    <row r="28" spans="1:21">
      <c r="A28" s="845"/>
      <c r="B28" s="845"/>
      <c r="C28" s="845"/>
      <c r="D28" s="845"/>
      <c r="E28" s="845"/>
      <c r="F28" s="860" t="s">
        <v>1717</v>
      </c>
      <c r="G28" s="861"/>
      <c r="H28" s="845"/>
      <c r="I28" s="4009" t="s">
        <v>1718</v>
      </c>
      <c r="J28" s="4010"/>
      <c r="K28" s="845"/>
      <c r="L28" s="845"/>
      <c r="M28" s="845"/>
      <c r="N28" s="845"/>
      <c r="O28" s="845"/>
      <c r="P28" s="845"/>
      <c r="Q28" s="845"/>
      <c r="R28" s="845"/>
      <c r="S28" s="845"/>
      <c r="T28" s="845"/>
      <c r="U28" s="855"/>
    </row>
    <row r="29" spans="1:21" ht="33" customHeight="1">
      <c r="A29" s="845"/>
      <c r="B29" s="845"/>
      <c r="C29" s="845"/>
      <c r="D29" s="845"/>
      <c r="E29" s="845"/>
      <c r="F29" s="869">
        <v>945</v>
      </c>
      <c r="G29" s="862" t="s">
        <v>1682</v>
      </c>
      <c r="H29" s="850" t="s">
        <v>1719</v>
      </c>
      <c r="I29" s="4011">
        <v>320</v>
      </c>
      <c r="J29" s="4012"/>
      <c r="K29" s="863" t="s">
        <v>1707</v>
      </c>
      <c r="L29" s="4013" t="s">
        <v>1720</v>
      </c>
      <c r="M29" s="4014"/>
      <c r="N29" s="4015">
        <f>IF(F29="","",F29*I29)</f>
        <v>302400</v>
      </c>
      <c r="O29" s="4016"/>
      <c r="P29" s="863" t="s">
        <v>1707</v>
      </c>
      <c r="Q29" s="845"/>
      <c r="R29" s="845"/>
      <c r="S29" s="845"/>
      <c r="T29" s="845"/>
      <c r="U29" s="855"/>
    </row>
    <row r="30" spans="1:21" ht="6.75" customHeight="1">
      <c r="A30" s="845"/>
      <c r="B30" s="845"/>
      <c r="C30" s="845"/>
      <c r="D30" s="845"/>
      <c r="E30" s="845"/>
      <c r="F30" s="845"/>
      <c r="G30" s="864"/>
      <c r="H30" s="850"/>
      <c r="I30" s="845"/>
      <c r="J30" s="845"/>
      <c r="K30" s="864"/>
      <c r="L30" s="850"/>
      <c r="M30" s="845"/>
      <c r="N30" s="845"/>
      <c r="O30" s="845"/>
      <c r="P30" s="864"/>
      <c r="Q30" s="845"/>
      <c r="R30" s="845"/>
      <c r="S30" s="845"/>
      <c r="T30" s="845"/>
      <c r="U30" s="855"/>
    </row>
    <row r="31" spans="1:21" ht="18" customHeight="1">
      <c r="A31" s="845"/>
      <c r="B31" s="859"/>
      <c r="C31" s="845"/>
      <c r="D31" s="845" t="s">
        <v>1721</v>
      </c>
      <c r="E31" s="845"/>
      <c r="F31" s="845"/>
      <c r="G31" s="845"/>
      <c r="H31" s="845"/>
      <c r="I31" s="845"/>
      <c r="J31" s="845"/>
      <c r="K31" s="845"/>
      <c r="L31" s="845"/>
      <c r="M31" s="845"/>
      <c r="N31" s="845"/>
      <c r="O31" s="845"/>
      <c r="P31" s="845"/>
      <c r="Q31" s="845"/>
      <c r="R31" s="845"/>
      <c r="S31" s="845"/>
      <c r="T31" s="845"/>
      <c r="U31" s="855"/>
    </row>
    <row r="32" spans="1:21">
      <c r="A32" s="845"/>
      <c r="B32" s="845"/>
      <c r="C32" s="845"/>
      <c r="D32" s="845"/>
      <c r="E32" s="845"/>
      <c r="F32" s="865" t="s">
        <v>1706</v>
      </c>
      <c r="G32" s="845"/>
      <c r="H32" s="845"/>
      <c r="I32" s="865" t="s">
        <v>1722</v>
      </c>
      <c r="J32" s="845"/>
      <c r="K32" s="4009" t="s">
        <v>1723</v>
      </c>
      <c r="L32" s="4009"/>
      <c r="M32" s="845"/>
      <c r="N32" s="845"/>
      <c r="O32" s="845"/>
      <c r="P32" s="845"/>
      <c r="Q32" s="845"/>
      <c r="R32" s="845"/>
      <c r="S32" s="845"/>
      <c r="T32" s="845"/>
      <c r="U32" s="855"/>
    </row>
    <row r="33" spans="1:25">
      <c r="A33" s="845"/>
      <c r="B33" s="845"/>
      <c r="C33" s="845"/>
      <c r="D33" s="845"/>
      <c r="E33" s="845"/>
      <c r="F33" s="4031"/>
      <c r="G33" s="4025" t="s">
        <v>1707</v>
      </c>
      <c r="H33" s="4013" t="s">
        <v>1719</v>
      </c>
      <c r="I33" s="870"/>
      <c r="J33" s="4034" t="s">
        <v>1724</v>
      </c>
      <c r="K33" s="871"/>
      <c r="L33" s="862" t="s">
        <v>1725</v>
      </c>
      <c r="M33" s="4034" t="s">
        <v>1720</v>
      </c>
      <c r="N33" s="4019" t="str">
        <f>IF(F33="","",F33*I33/1000*K33/70)</f>
        <v/>
      </c>
      <c r="O33" s="4020"/>
      <c r="P33" s="4025" t="s">
        <v>1707</v>
      </c>
      <c r="Q33" s="845"/>
      <c r="R33" s="845"/>
      <c r="S33" s="845"/>
      <c r="T33" s="845"/>
      <c r="U33" s="855"/>
    </row>
    <row r="34" spans="1:25" ht="3" customHeight="1">
      <c r="A34" s="845"/>
      <c r="B34" s="845"/>
      <c r="C34" s="845"/>
      <c r="D34" s="845"/>
      <c r="E34" s="845"/>
      <c r="F34" s="4032"/>
      <c r="G34" s="4014"/>
      <c r="H34" s="4013"/>
      <c r="I34" s="866"/>
      <c r="J34" s="4034"/>
      <c r="K34" s="867"/>
      <c r="L34" s="867"/>
      <c r="M34" s="4034"/>
      <c r="N34" s="4021"/>
      <c r="O34" s="4022"/>
      <c r="P34" s="4014"/>
      <c r="Q34" s="845"/>
      <c r="R34" s="845"/>
      <c r="S34" s="845"/>
      <c r="T34" s="845"/>
      <c r="U34" s="855"/>
    </row>
    <row r="35" spans="1:25">
      <c r="A35" s="845"/>
      <c r="B35" s="845"/>
      <c r="C35" s="845"/>
      <c r="D35" s="845"/>
      <c r="E35" s="845"/>
      <c r="F35" s="4033"/>
      <c r="G35" s="4026"/>
      <c r="H35" s="4013"/>
      <c r="I35" s="868">
        <v>1000</v>
      </c>
      <c r="J35" s="4034"/>
      <c r="K35" s="845">
        <v>70</v>
      </c>
      <c r="L35" s="845" t="s">
        <v>1725</v>
      </c>
      <c r="M35" s="4034"/>
      <c r="N35" s="4023"/>
      <c r="O35" s="4024"/>
      <c r="P35" s="4026"/>
      <c r="Q35" s="845"/>
      <c r="R35" s="845"/>
      <c r="S35" s="845"/>
      <c r="T35" s="845"/>
      <c r="U35" s="855"/>
    </row>
    <row r="36" spans="1:25">
      <c r="A36" s="845"/>
      <c r="B36" s="845"/>
      <c r="C36" s="845"/>
      <c r="D36" s="845"/>
      <c r="E36" s="845"/>
      <c r="F36" s="845" t="s">
        <v>1726</v>
      </c>
      <c r="G36" s="845"/>
      <c r="H36" s="845"/>
      <c r="I36" s="845"/>
      <c r="J36" s="845"/>
      <c r="K36" s="845"/>
      <c r="L36" s="845"/>
      <c r="M36" s="845"/>
      <c r="N36" s="845"/>
      <c r="O36" s="845"/>
      <c r="P36" s="845"/>
      <c r="Q36" s="845"/>
      <c r="R36" s="845"/>
      <c r="S36" s="845"/>
      <c r="T36" s="845"/>
      <c r="U36" s="855"/>
    </row>
    <row r="37" spans="1:25" ht="18" customHeight="1">
      <c r="A37" s="845"/>
      <c r="B37" s="859" t="s">
        <v>891</v>
      </c>
      <c r="C37" s="845"/>
      <c r="D37" s="845" t="s">
        <v>1727</v>
      </c>
      <c r="E37" s="845"/>
      <c r="F37" s="845"/>
      <c r="G37" s="845"/>
      <c r="H37" s="845"/>
      <c r="I37" s="845"/>
      <c r="J37" s="845"/>
      <c r="K37" s="845"/>
      <c r="L37" s="845"/>
      <c r="M37" s="845"/>
      <c r="N37" s="845"/>
      <c r="O37" s="845"/>
      <c r="P37" s="845"/>
      <c r="Q37" s="845"/>
      <c r="R37" s="845"/>
      <c r="S37" s="845"/>
      <c r="T37" s="845"/>
      <c r="U37" s="855"/>
    </row>
    <row r="38" spans="1:25" ht="27.95" customHeight="1">
      <c r="A38" s="845"/>
      <c r="B38" s="845"/>
      <c r="C38" s="845"/>
      <c r="D38" s="845"/>
      <c r="E38" s="4027" t="s">
        <v>1728</v>
      </c>
      <c r="F38" s="4028"/>
      <c r="G38" s="4029"/>
      <c r="H38" s="4029"/>
      <c r="I38" s="4029"/>
      <c r="J38" s="4029"/>
      <c r="K38" s="4029"/>
      <c r="L38" s="4029"/>
      <c r="M38" s="4029"/>
      <c r="N38" s="4029"/>
      <c r="O38" s="4029"/>
      <c r="P38" s="4029"/>
      <c r="Q38" s="4029"/>
      <c r="R38" s="4030"/>
      <c r="S38" s="845"/>
      <c r="T38" s="845"/>
      <c r="U38" s="855"/>
    </row>
    <row r="39" spans="1:25">
      <c r="A39" s="845"/>
      <c r="B39" s="845"/>
      <c r="C39" s="845"/>
      <c r="D39" s="845"/>
      <c r="E39" s="845"/>
      <c r="F39" s="845"/>
      <c r="G39" s="845"/>
      <c r="H39" s="845"/>
      <c r="I39" s="845"/>
      <c r="J39" s="845"/>
      <c r="K39" s="845"/>
      <c r="L39" s="845"/>
      <c r="M39" s="845"/>
      <c r="N39" s="845"/>
      <c r="O39" s="845"/>
      <c r="P39" s="845"/>
      <c r="Q39" s="845"/>
      <c r="R39" s="845"/>
      <c r="S39" s="845"/>
      <c r="T39" s="845"/>
      <c r="U39" s="855"/>
    </row>
    <row r="40" spans="1:25">
      <c r="A40" s="845"/>
      <c r="B40" s="845"/>
      <c r="C40" s="845"/>
      <c r="D40" s="845" t="s">
        <v>1729</v>
      </c>
      <c r="E40" s="845"/>
      <c r="F40" s="845"/>
      <c r="G40" s="845"/>
      <c r="H40" s="845"/>
      <c r="I40" s="845"/>
      <c r="J40" s="845"/>
      <c r="K40" s="845"/>
      <c r="L40" s="845"/>
      <c r="M40" s="845"/>
      <c r="N40" s="845"/>
      <c r="O40" s="845"/>
      <c r="P40" s="845"/>
      <c r="Q40" s="845"/>
      <c r="R40" s="845"/>
      <c r="S40" s="845"/>
      <c r="T40" s="845"/>
      <c r="U40" s="855"/>
    </row>
    <row r="41" spans="1:25" ht="20.100000000000001" customHeight="1">
      <c r="A41" s="845"/>
      <c r="B41" s="845"/>
      <c r="C41" s="845"/>
      <c r="D41" s="845" t="s">
        <v>1730</v>
      </c>
      <c r="E41" s="845"/>
      <c r="F41" s="845"/>
      <c r="G41" s="845"/>
      <c r="H41" s="845"/>
      <c r="I41" s="845"/>
      <c r="J41" s="845"/>
      <c r="K41" s="845"/>
      <c r="L41" s="845"/>
      <c r="M41" s="845"/>
      <c r="N41" s="845"/>
      <c r="O41" s="845"/>
      <c r="P41" s="845"/>
      <c r="Q41" s="845"/>
      <c r="R41" s="845"/>
      <c r="S41" s="845"/>
      <c r="T41" s="845"/>
      <c r="U41" s="855"/>
    </row>
    <row r="42" spans="1:25" ht="20.100000000000001" customHeight="1">
      <c r="A42" s="845"/>
      <c r="B42" s="845"/>
      <c r="C42" s="845"/>
      <c r="D42" s="4017" t="s">
        <v>1731</v>
      </c>
      <c r="E42" s="4018"/>
      <c r="F42" s="4018"/>
      <c r="G42" s="4018"/>
      <c r="H42" s="4018"/>
      <c r="I42" s="4018"/>
      <c r="J42" s="4018"/>
      <c r="K42" s="4018"/>
      <c r="L42" s="4018"/>
      <c r="M42" s="4018"/>
      <c r="N42" s="4018"/>
      <c r="O42" s="845" t="s">
        <v>1732</v>
      </c>
      <c r="P42" s="845"/>
      <c r="Q42" s="845"/>
      <c r="R42" s="845"/>
      <c r="S42" s="845"/>
      <c r="T42" s="845"/>
      <c r="U42" s="855"/>
    </row>
    <row r="43" spans="1:25" ht="20.100000000000001" customHeight="1">
      <c r="A43" s="845"/>
      <c r="B43" s="845"/>
      <c r="C43" s="845"/>
      <c r="D43" s="4018" t="s">
        <v>1733</v>
      </c>
      <c r="E43" s="4018"/>
      <c r="F43" s="4018"/>
      <c r="G43" s="4018"/>
      <c r="H43" s="4018"/>
      <c r="I43" s="4018"/>
      <c r="J43" s="4018"/>
      <c r="K43" s="4018"/>
      <c r="L43" s="4018"/>
      <c r="M43" s="4018"/>
      <c r="N43" s="4018"/>
      <c r="O43" s="845" t="s">
        <v>1732</v>
      </c>
      <c r="P43" s="845"/>
      <c r="Q43" s="845"/>
      <c r="R43" s="845"/>
      <c r="S43" s="845"/>
      <c r="T43" s="845"/>
      <c r="U43" s="855"/>
      <c r="Y43" s="855"/>
    </row>
    <row r="44" spans="1:25" ht="19.5" customHeight="1">
      <c r="A44" s="845"/>
      <c r="B44" s="846"/>
      <c r="C44" s="846"/>
      <c r="D44" s="4017" t="s">
        <v>1734</v>
      </c>
      <c r="E44" s="4018"/>
      <c r="F44" s="4018"/>
      <c r="G44" s="4018"/>
      <c r="H44" s="4018"/>
      <c r="I44" s="4018"/>
      <c r="J44" s="4018"/>
      <c r="K44" s="4018"/>
      <c r="L44" s="4018"/>
      <c r="M44" s="4018"/>
      <c r="N44" s="4018"/>
      <c r="O44" s="845" t="s">
        <v>1732</v>
      </c>
      <c r="P44" s="846"/>
      <c r="Q44" s="846"/>
      <c r="R44" s="846"/>
      <c r="S44" s="846"/>
      <c r="T44" s="846"/>
      <c r="U44" s="855"/>
      <c r="V44" s="846"/>
    </row>
    <row r="45" spans="1:25">
      <c r="A45" s="855"/>
      <c r="U45" s="855"/>
    </row>
    <row r="46" spans="1:25">
      <c r="A46" s="855"/>
      <c r="U46" s="855"/>
    </row>
    <row r="47" spans="1:25">
      <c r="A47" s="855"/>
      <c r="U47" s="855"/>
    </row>
    <row r="48" spans="1:25">
      <c r="A48" s="855"/>
      <c r="U48" s="855"/>
    </row>
    <row r="49" spans="1:21">
      <c r="A49" s="855"/>
      <c r="E49" s="855"/>
      <c r="U49" s="855"/>
    </row>
    <row r="50" spans="1:21">
      <c r="A50" s="855"/>
      <c r="U50" s="855"/>
    </row>
    <row r="51" spans="1:21">
      <c r="A51" s="855"/>
      <c r="U51" s="855"/>
    </row>
    <row r="52" spans="1:21">
      <c r="A52" s="855"/>
      <c r="U52" s="855"/>
    </row>
    <row r="53" spans="1:21">
      <c r="A53" s="855"/>
      <c r="U53" s="855"/>
    </row>
    <row r="54" spans="1:21">
      <c r="A54" s="855"/>
      <c r="U54" s="855"/>
    </row>
    <row r="55" spans="1:21">
      <c r="A55" s="855"/>
      <c r="U55" s="855"/>
    </row>
    <row r="56" spans="1:21">
      <c r="A56" s="855"/>
      <c r="U56" s="855"/>
    </row>
    <row r="57" spans="1:21">
      <c r="A57" s="855"/>
      <c r="U57" s="855"/>
    </row>
    <row r="58" spans="1:21">
      <c r="A58" s="855"/>
      <c r="U58" s="855"/>
    </row>
    <row r="59" spans="1:21">
      <c r="A59" s="855"/>
      <c r="U59" s="855"/>
    </row>
    <row r="60" spans="1:21">
      <c r="A60" s="855"/>
      <c r="U60" s="855"/>
    </row>
    <row r="61" spans="1:21">
      <c r="A61" s="855"/>
      <c r="U61" s="855"/>
    </row>
    <row r="62" spans="1:21">
      <c r="A62" s="855"/>
      <c r="U62" s="855"/>
    </row>
    <row r="63" spans="1:21">
      <c r="A63" s="855"/>
      <c r="U63" s="855"/>
    </row>
    <row r="64" spans="1:21">
      <c r="A64" s="855"/>
      <c r="U64" s="855"/>
    </row>
    <row r="65" spans="1:21">
      <c r="A65" s="855"/>
      <c r="U65" s="855"/>
    </row>
    <row r="66" spans="1:21">
      <c r="A66" s="855"/>
      <c r="U66" s="855"/>
    </row>
    <row r="67" spans="1:21">
      <c r="A67" s="855"/>
      <c r="U67" s="855"/>
    </row>
    <row r="68" spans="1:21">
      <c r="A68" s="855"/>
      <c r="U68" s="855"/>
    </row>
    <row r="69" spans="1:21">
      <c r="A69" s="855"/>
      <c r="U69" s="855"/>
    </row>
    <row r="70" spans="1:21">
      <c r="A70" s="855"/>
      <c r="U70" s="855"/>
    </row>
    <row r="71" spans="1:21">
      <c r="A71" s="855"/>
      <c r="U71" s="855"/>
    </row>
    <row r="72" spans="1:21">
      <c r="A72" s="855"/>
      <c r="U72" s="855"/>
    </row>
    <row r="73" spans="1:21">
      <c r="A73" s="855"/>
      <c r="U73" s="855"/>
    </row>
    <row r="74" spans="1:21">
      <c r="A74" s="855"/>
      <c r="U74" s="855"/>
    </row>
    <row r="75" spans="1:21">
      <c r="A75" s="855"/>
      <c r="U75" s="855"/>
    </row>
    <row r="76" spans="1:21">
      <c r="A76" s="855"/>
      <c r="U76" s="855"/>
    </row>
    <row r="77" spans="1:21">
      <c r="A77" s="855"/>
      <c r="U77" s="855"/>
    </row>
    <row r="78" spans="1:21">
      <c r="A78" s="855"/>
      <c r="U78" s="855"/>
    </row>
    <row r="79" spans="1:21">
      <c r="U79" s="855"/>
    </row>
    <row r="80" spans="1:21">
      <c r="U80" s="855"/>
    </row>
    <row r="81" spans="21:21">
      <c r="U81" s="855"/>
    </row>
    <row r="82" spans="21:21">
      <c r="U82" s="855"/>
    </row>
    <row r="83" spans="21:21">
      <c r="U83" s="855"/>
    </row>
    <row r="84" spans="21:21">
      <c r="U84" s="855"/>
    </row>
    <row r="85" spans="21:21">
      <c r="U85" s="855"/>
    </row>
    <row r="86" spans="21:21">
      <c r="U86" s="855"/>
    </row>
    <row r="87" spans="21:21">
      <c r="U87" s="855"/>
    </row>
    <row r="88" spans="21:21">
      <c r="U88" s="855"/>
    </row>
    <row r="89" spans="21:21">
      <c r="U89" s="855"/>
    </row>
    <row r="90" spans="21:21">
      <c r="U90" s="855"/>
    </row>
    <row r="91" spans="21:21">
      <c r="U91" s="855"/>
    </row>
    <row r="92" spans="21:21">
      <c r="U92" s="855"/>
    </row>
    <row r="93" spans="21:21">
      <c r="U93" s="855"/>
    </row>
    <row r="94" spans="21:21">
      <c r="U94" s="855"/>
    </row>
    <row r="95" spans="21:21">
      <c r="U95" s="855"/>
    </row>
    <row r="96" spans="21:21">
      <c r="U96" s="855"/>
    </row>
    <row r="97" spans="21:21">
      <c r="U97" s="855"/>
    </row>
    <row r="98" spans="21:21">
      <c r="U98" s="855"/>
    </row>
    <row r="99" spans="21:21">
      <c r="U99" s="855"/>
    </row>
    <row r="100" spans="21:21">
      <c r="U100" s="855"/>
    </row>
    <row r="101" spans="21:21">
      <c r="U101" s="855"/>
    </row>
    <row r="102" spans="21:21">
      <c r="U102" s="855"/>
    </row>
    <row r="103" spans="21:21">
      <c r="U103" s="855"/>
    </row>
    <row r="104" spans="21:21">
      <c r="U104" s="855"/>
    </row>
    <row r="105" spans="21:21">
      <c r="U105" s="855"/>
    </row>
    <row r="106" spans="21:21">
      <c r="U106" s="855"/>
    </row>
    <row r="107" spans="21:21">
      <c r="U107" s="855"/>
    </row>
    <row r="108" spans="21:21">
      <c r="U108" s="855"/>
    </row>
    <row r="109" spans="21:21">
      <c r="U109" s="855"/>
    </row>
    <row r="110" spans="21:21">
      <c r="U110" s="855"/>
    </row>
    <row r="111" spans="21:21">
      <c r="U111" s="855"/>
    </row>
    <row r="112" spans="21:21">
      <c r="U112" s="855"/>
    </row>
    <row r="113" spans="21:21">
      <c r="U113" s="855"/>
    </row>
    <row r="114" spans="21:21">
      <c r="U114" s="855"/>
    </row>
    <row r="115" spans="21:21">
      <c r="U115" s="855"/>
    </row>
    <row r="116" spans="21:21">
      <c r="U116" s="855"/>
    </row>
    <row r="117" spans="21:21">
      <c r="U117" s="855"/>
    </row>
    <row r="118" spans="21:21">
      <c r="U118" s="855"/>
    </row>
    <row r="119" spans="21:21">
      <c r="U119" s="855"/>
    </row>
    <row r="120" spans="21:21">
      <c r="U120" s="855"/>
    </row>
    <row r="121" spans="21:21">
      <c r="U121" s="855"/>
    </row>
    <row r="122" spans="21:21">
      <c r="U122" s="855"/>
    </row>
    <row r="123" spans="21:21">
      <c r="U123" s="855"/>
    </row>
    <row r="124" spans="21:21">
      <c r="U124" s="855"/>
    </row>
    <row r="125" spans="21:21">
      <c r="U125" s="855"/>
    </row>
    <row r="126" spans="21:21">
      <c r="U126" s="855"/>
    </row>
    <row r="127" spans="21:21">
      <c r="U127" s="855"/>
    </row>
    <row r="128" spans="21:21">
      <c r="U128" s="855"/>
    </row>
    <row r="129" spans="21:21">
      <c r="U129" s="855"/>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7"/>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5"/>
  <cols>
    <col min="1" max="1" width="5.25" style="873" customWidth="1"/>
    <col min="2" max="2" width="13" style="873" customWidth="1"/>
    <col min="3" max="3" width="5" style="873" customWidth="1"/>
    <col min="4" max="4" width="28.25" style="873" customWidth="1"/>
    <col min="5" max="5" width="14.25" style="873" customWidth="1"/>
    <col min="6" max="6" width="46" style="873" customWidth="1"/>
    <col min="7" max="256" width="9" style="873"/>
    <col min="257" max="257" width="5.25" style="873" customWidth="1"/>
    <col min="258" max="258" width="13" style="873" customWidth="1"/>
    <col min="259" max="259" width="5" style="873" customWidth="1"/>
    <col min="260" max="260" width="28.25" style="873" customWidth="1"/>
    <col min="261" max="261" width="14.25" style="873" customWidth="1"/>
    <col min="262" max="262" width="46" style="873" customWidth="1"/>
    <col min="263" max="512" width="9" style="873"/>
    <col min="513" max="513" width="5.25" style="873" customWidth="1"/>
    <col min="514" max="514" width="13" style="873" customWidth="1"/>
    <col min="515" max="515" width="5" style="873" customWidth="1"/>
    <col min="516" max="516" width="28.25" style="873" customWidth="1"/>
    <col min="517" max="517" width="14.25" style="873" customWidth="1"/>
    <col min="518" max="518" width="46" style="873" customWidth="1"/>
    <col min="519" max="768" width="9" style="873"/>
    <col min="769" max="769" width="5.25" style="873" customWidth="1"/>
    <col min="770" max="770" width="13" style="873" customWidth="1"/>
    <col min="771" max="771" width="5" style="873" customWidth="1"/>
    <col min="772" max="772" width="28.25" style="873" customWidth="1"/>
    <col min="773" max="773" width="14.25" style="873" customWidth="1"/>
    <col min="774" max="774" width="46" style="873" customWidth="1"/>
    <col min="775" max="1024" width="9" style="873"/>
    <col min="1025" max="1025" width="5.25" style="873" customWidth="1"/>
    <col min="1026" max="1026" width="13" style="873" customWidth="1"/>
    <col min="1027" max="1027" width="5" style="873" customWidth="1"/>
    <col min="1028" max="1028" width="28.25" style="873" customWidth="1"/>
    <col min="1029" max="1029" width="14.25" style="873" customWidth="1"/>
    <col min="1030" max="1030" width="46" style="873" customWidth="1"/>
    <col min="1031" max="1280" width="9" style="873"/>
    <col min="1281" max="1281" width="5.25" style="873" customWidth="1"/>
    <col min="1282" max="1282" width="13" style="873" customWidth="1"/>
    <col min="1283" max="1283" width="5" style="873" customWidth="1"/>
    <col min="1284" max="1284" width="28.25" style="873" customWidth="1"/>
    <col min="1285" max="1285" width="14.25" style="873" customWidth="1"/>
    <col min="1286" max="1286" width="46" style="873" customWidth="1"/>
    <col min="1287" max="1536" width="9" style="873"/>
    <col min="1537" max="1537" width="5.25" style="873" customWidth="1"/>
    <col min="1538" max="1538" width="13" style="873" customWidth="1"/>
    <col min="1539" max="1539" width="5" style="873" customWidth="1"/>
    <col min="1540" max="1540" width="28.25" style="873" customWidth="1"/>
    <col min="1541" max="1541" width="14.25" style="873" customWidth="1"/>
    <col min="1542" max="1542" width="46" style="873" customWidth="1"/>
    <col min="1543" max="1792" width="9" style="873"/>
    <col min="1793" max="1793" width="5.25" style="873" customWidth="1"/>
    <col min="1794" max="1794" width="13" style="873" customWidth="1"/>
    <col min="1795" max="1795" width="5" style="873" customWidth="1"/>
    <col min="1796" max="1796" width="28.25" style="873" customWidth="1"/>
    <col min="1797" max="1797" width="14.25" style="873" customWidth="1"/>
    <col min="1798" max="1798" width="46" style="873" customWidth="1"/>
    <col min="1799" max="2048" width="9" style="873"/>
    <col min="2049" max="2049" width="5.25" style="873" customWidth="1"/>
    <col min="2050" max="2050" width="13" style="873" customWidth="1"/>
    <col min="2051" max="2051" width="5" style="873" customWidth="1"/>
    <col min="2052" max="2052" width="28.25" style="873" customWidth="1"/>
    <col min="2053" max="2053" width="14.25" style="873" customWidth="1"/>
    <col min="2054" max="2054" width="46" style="873" customWidth="1"/>
    <col min="2055" max="2304" width="9" style="873"/>
    <col min="2305" max="2305" width="5.25" style="873" customWidth="1"/>
    <col min="2306" max="2306" width="13" style="873" customWidth="1"/>
    <col min="2307" max="2307" width="5" style="873" customWidth="1"/>
    <col min="2308" max="2308" width="28.25" style="873" customWidth="1"/>
    <col min="2309" max="2309" width="14.25" style="873" customWidth="1"/>
    <col min="2310" max="2310" width="46" style="873" customWidth="1"/>
    <col min="2311" max="2560" width="9" style="873"/>
    <col min="2561" max="2561" width="5.25" style="873" customWidth="1"/>
    <col min="2562" max="2562" width="13" style="873" customWidth="1"/>
    <col min="2563" max="2563" width="5" style="873" customWidth="1"/>
    <col min="2564" max="2564" width="28.25" style="873" customWidth="1"/>
    <col min="2565" max="2565" width="14.25" style="873" customWidth="1"/>
    <col min="2566" max="2566" width="46" style="873" customWidth="1"/>
    <col min="2567" max="2816" width="9" style="873"/>
    <col min="2817" max="2817" width="5.25" style="873" customWidth="1"/>
    <col min="2818" max="2818" width="13" style="873" customWidth="1"/>
    <col min="2819" max="2819" width="5" style="873" customWidth="1"/>
    <col min="2820" max="2820" width="28.25" style="873" customWidth="1"/>
    <col min="2821" max="2821" width="14.25" style="873" customWidth="1"/>
    <col min="2822" max="2822" width="46" style="873" customWidth="1"/>
    <col min="2823" max="3072" width="9" style="873"/>
    <col min="3073" max="3073" width="5.25" style="873" customWidth="1"/>
    <col min="3074" max="3074" width="13" style="873" customWidth="1"/>
    <col min="3075" max="3075" width="5" style="873" customWidth="1"/>
    <col min="3076" max="3076" width="28.25" style="873" customWidth="1"/>
    <col min="3077" max="3077" width="14.25" style="873" customWidth="1"/>
    <col min="3078" max="3078" width="46" style="873" customWidth="1"/>
    <col min="3079" max="3328" width="9" style="873"/>
    <col min="3329" max="3329" width="5.25" style="873" customWidth="1"/>
    <col min="3330" max="3330" width="13" style="873" customWidth="1"/>
    <col min="3331" max="3331" width="5" style="873" customWidth="1"/>
    <col min="3332" max="3332" width="28.25" style="873" customWidth="1"/>
    <col min="3333" max="3333" width="14.25" style="873" customWidth="1"/>
    <col min="3334" max="3334" width="46" style="873" customWidth="1"/>
    <col min="3335" max="3584" width="9" style="873"/>
    <col min="3585" max="3585" width="5.25" style="873" customWidth="1"/>
    <col min="3586" max="3586" width="13" style="873" customWidth="1"/>
    <col min="3587" max="3587" width="5" style="873" customWidth="1"/>
    <col min="3588" max="3588" width="28.25" style="873" customWidth="1"/>
    <col min="3589" max="3589" width="14.25" style="873" customWidth="1"/>
    <col min="3590" max="3590" width="46" style="873" customWidth="1"/>
    <col min="3591" max="3840" width="9" style="873"/>
    <col min="3841" max="3841" width="5.25" style="873" customWidth="1"/>
    <col min="3842" max="3842" width="13" style="873" customWidth="1"/>
    <col min="3843" max="3843" width="5" style="873" customWidth="1"/>
    <col min="3844" max="3844" width="28.25" style="873" customWidth="1"/>
    <col min="3845" max="3845" width="14.25" style="873" customWidth="1"/>
    <col min="3846" max="3846" width="46" style="873" customWidth="1"/>
    <col min="3847" max="4096" width="9" style="873"/>
    <col min="4097" max="4097" width="5.25" style="873" customWidth="1"/>
    <col min="4098" max="4098" width="13" style="873" customWidth="1"/>
    <col min="4099" max="4099" width="5" style="873" customWidth="1"/>
    <col min="4100" max="4100" width="28.25" style="873" customWidth="1"/>
    <col min="4101" max="4101" width="14.25" style="873" customWidth="1"/>
    <col min="4102" max="4102" width="46" style="873" customWidth="1"/>
    <col min="4103" max="4352" width="9" style="873"/>
    <col min="4353" max="4353" width="5.25" style="873" customWidth="1"/>
    <col min="4354" max="4354" width="13" style="873" customWidth="1"/>
    <col min="4355" max="4355" width="5" style="873" customWidth="1"/>
    <col min="4356" max="4356" width="28.25" style="873" customWidth="1"/>
    <col min="4357" max="4357" width="14.25" style="873" customWidth="1"/>
    <col min="4358" max="4358" width="46" style="873" customWidth="1"/>
    <col min="4359" max="4608" width="9" style="873"/>
    <col min="4609" max="4609" width="5.25" style="873" customWidth="1"/>
    <col min="4610" max="4610" width="13" style="873" customWidth="1"/>
    <col min="4611" max="4611" width="5" style="873" customWidth="1"/>
    <col min="4612" max="4612" width="28.25" style="873" customWidth="1"/>
    <col min="4613" max="4613" width="14.25" style="873" customWidth="1"/>
    <col min="4614" max="4614" width="46" style="873" customWidth="1"/>
    <col min="4615" max="4864" width="9" style="873"/>
    <col min="4865" max="4865" width="5.25" style="873" customWidth="1"/>
    <col min="4866" max="4866" width="13" style="873" customWidth="1"/>
    <col min="4867" max="4867" width="5" style="873" customWidth="1"/>
    <col min="4868" max="4868" width="28.25" style="873" customWidth="1"/>
    <col min="4869" max="4869" width="14.25" style="873" customWidth="1"/>
    <col min="4870" max="4870" width="46" style="873" customWidth="1"/>
    <col min="4871" max="5120" width="9" style="873"/>
    <col min="5121" max="5121" width="5.25" style="873" customWidth="1"/>
    <col min="5122" max="5122" width="13" style="873" customWidth="1"/>
    <col min="5123" max="5123" width="5" style="873" customWidth="1"/>
    <col min="5124" max="5124" width="28.25" style="873" customWidth="1"/>
    <col min="5125" max="5125" width="14.25" style="873" customWidth="1"/>
    <col min="5126" max="5126" width="46" style="873" customWidth="1"/>
    <col min="5127" max="5376" width="9" style="873"/>
    <col min="5377" max="5377" width="5.25" style="873" customWidth="1"/>
    <col min="5378" max="5378" width="13" style="873" customWidth="1"/>
    <col min="5379" max="5379" width="5" style="873" customWidth="1"/>
    <col min="5380" max="5380" width="28.25" style="873" customWidth="1"/>
    <col min="5381" max="5381" width="14.25" style="873" customWidth="1"/>
    <col min="5382" max="5382" width="46" style="873" customWidth="1"/>
    <col min="5383" max="5632" width="9" style="873"/>
    <col min="5633" max="5633" width="5.25" style="873" customWidth="1"/>
    <col min="5634" max="5634" width="13" style="873" customWidth="1"/>
    <col min="5635" max="5635" width="5" style="873" customWidth="1"/>
    <col min="5636" max="5636" width="28.25" style="873" customWidth="1"/>
    <col min="5637" max="5637" width="14.25" style="873" customWidth="1"/>
    <col min="5638" max="5638" width="46" style="873" customWidth="1"/>
    <col min="5639" max="5888" width="9" style="873"/>
    <col min="5889" max="5889" width="5.25" style="873" customWidth="1"/>
    <col min="5890" max="5890" width="13" style="873" customWidth="1"/>
    <col min="5891" max="5891" width="5" style="873" customWidth="1"/>
    <col min="5892" max="5892" width="28.25" style="873" customWidth="1"/>
    <col min="5893" max="5893" width="14.25" style="873" customWidth="1"/>
    <col min="5894" max="5894" width="46" style="873" customWidth="1"/>
    <col min="5895" max="6144" width="9" style="873"/>
    <col min="6145" max="6145" width="5.25" style="873" customWidth="1"/>
    <col min="6146" max="6146" width="13" style="873" customWidth="1"/>
    <col min="6147" max="6147" width="5" style="873" customWidth="1"/>
    <col min="6148" max="6148" width="28.25" style="873" customWidth="1"/>
    <col min="6149" max="6149" width="14.25" style="873" customWidth="1"/>
    <col min="6150" max="6150" width="46" style="873" customWidth="1"/>
    <col min="6151" max="6400" width="9" style="873"/>
    <col min="6401" max="6401" width="5.25" style="873" customWidth="1"/>
    <col min="6402" max="6402" width="13" style="873" customWidth="1"/>
    <col min="6403" max="6403" width="5" style="873" customWidth="1"/>
    <col min="6404" max="6404" width="28.25" style="873" customWidth="1"/>
    <col min="6405" max="6405" width="14.25" style="873" customWidth="1"/>
    <col min="6406" max="6406" width="46" style="873" customWidth="1"/>
    <col min="6407" max="6656" width="9" style="873"/>
    <col min="6657" max="6657" width="5.25" style="873" customWidth="1"/>
    <col min="6658" max="6658" width="13" style="873" customWidth="1"/>
    <col min="6659" max="6659" width="5" style="873" customWidth="1"/>
    <col min="6660" max="6660" width="28.25" style="873" customWidth="1"/>
    <col min="6661" max="6661" width="14.25" style="873" customWidth="1"/>
    <col min="6662" max="6662" width="46" style="873" customWidth="1"/>
    <col min="6663" max="6912" width="9" style="873"/>
    <col min="6913" max="6913" width="5.25" style="873" customWidth="1"/>
    <col min="6914" max="6914" width="13" style="873" customWidth="1"/>
    <col min="6915" max="6915" width="5" style="873" customWidth="1"/>
    <col min="6916" max="6916" width="28.25" style="873" customWidth="1"/>
    <col min="6917" max="6917" width="14.25" style="873" customWidth="1"/>
    <col min="6918" max="6918" width="46" style="873" customWidth="1"/>
    <col min="6919" max="7168" width="9" style="873"/>
    <col min="7169" max="7169" width="5.25" style="873" customWidth="1"/>
    <col min="7170" max="7170" width="13" style="873" customWidth="1"/>
    <col min="7171" max="7171" width="5" style="873" customWidth="1"/>
    <col min="7172" max="7172" width="28.25" style="873" customWidth="1"/>
    <col min="7173" max="7173" width="14.25" style="873" customWidth="1"/>
    <col min="7174" max="7174" width="46" style="873" customWidth="1"/>
    <col min="7175" max="7424" width="9" style="873"/>
    <col min="7425" max="7425" width="5.25" style="873" customWidth="1"/>
    <col min="7426" max="7426" width="13" style="873" customWidth="1"/>
    <col min="7427" max="7427" width="5" style="873" customWidth="1"/>
    <col min="7428" max="7428" width="28.25" style="873" customWidth="1"/>
    <col min="7429" max="7429" width="14.25" style="873" customWidth="1"/>
    <col min="7430" max="7430" width="46" style="873" customWidth="1"/>
    <col min="7431" max="7680" width="9" style="873"/>
    <col min="7681" max="7681" width="5.25" style="873" customWidth="1"/>
    <col min="7682" max="7682" width="13" style="873" customWidth="1"/>
    <col min="7683" max="7683" width="5" style="873" customWidth="1"/>
    <col min="7684" max="7684" width="28.25" style="873" customWidth="1"/>
    <col min="7685" max="7685" width="14.25" style="873" customWidth="1"/>
    <col min="7686" max="7686" width="46" style="873" customWidth="1"/>
    <col min="7687" max="7936" width="9" style="873"/>
    <col min="7937" max="7937" width="5.25" style="873" customWidth="1"/>
    <col min="7938" max="7938" width="13" style="873" customWidth="1"/>
    <col min="7939" max="7939" width="5" style="873" customWidth="1"/>
    <col min="7940" max="7940" width="28.25" style="873" customWidth="1"/>
    <col min="7941" max="7941" width="14.25" style="873" customWidth="1"/>
    <col min="7942" max="7942" width="46" style="873" customWidth="1"/>
    <col min="7943" max="8192" width="9" style="873"/>
    <col min="8193" max="8193" width="5.25" style="873" customWidth="1"/>
    <col min="8194" max="8194" width="13" style="873" customWidth="1"/>
    <col min="8195" max="8195" width="5" style="873" customWidth="1"/>
    <col min="8196" max="8196" width="28.25" style="873" customWidth="1"/>
    <col min="8197" max="8197" width="14.25" style="873" customWidth="1"/>
    <col min="8198" max="8198" width="46" style="873" customWidth="1"/>
    <col min="8199" max="8448" width="9" style="873"/>
    <col min="8449" max="8449" width="5.25" style="873" customWidth="1"/>
    <col min="8450" max="8450" width="13" style="873" customWidth="1"/>
    <col min="8451" max="8451" width="5" style="873" customWidth="1"/>
    <col min="8452" max="8452" width="28.25" style="873" customWidth="1"/>
    <col min="8453" max="8453" width="14.25" style="873" customWidth="1"/>
    <col min="8454" max="8454" width="46" style="873" customWidth="1"/>
    <col min="8455" max="8704" width="9" style="873"/>
    <col min="8705" max="8705" width="5.25" style="873" customWidth="1"/>
    <col min="8706" max="8706" width="13" style="873" customWidth="1"/>
    <col min="8707" max="8707" width="5" style="873" customWidth="1"/>
    <col min="8708" max="8708" width="28.25" style="873" customWidth="1"/>
    <col min="8709" max="8709" width="14.25" style="873" customWidth="1"/>
    <col min="8710" max="8710" width="46" style="873" customWidth="1"/>
    <col min="8711" max="8960" width="9" style="873"/>
    <col min="8961" max="8961" width="5.25" style="873" customWidth="1"/>
    <col min="8962" max="8962" width="13" style="873" customWidth="1"/>
    <col min="8963" max="8963" width="5" style="873" customWidth="1"/>
    <col min="8964" max="8964" width="28.25" style="873" customWidth="1"/>
    <col min="8965" max="8965" width="14.25" style="873" customWidth="1"/>
    <col min="8966" max="8966" width="46" style="873" customWidth="1"/>
    <col min="8967" max="9216" width="9" style="873"/>
    <col min="9217" max="9217" width="5.25" style="873" customWidth="1"/>
    <col min="9218" max="9218" width="13" style="873" customWidth="1"/>
    <col min="9219" max="9219" width="5" style="873" customWidth="1"/>
    <col min="9220" max="9220" width="28.25" style="873" customWidth="1"/>
    <col min="9221" max="9221" width="14.25" style="873" customWidth="1"/>
    <col min="9222" max="9222" width="46" style="873" customWidth="1"/>
    <col min="9223" max="9472" width="9" style="873"/>
    <col min="9473" max="9473" width="5.25" style="873" customWidth="1"/>
    <col min="9474" max="9474" width="13" style="873" customWidth="1"/>
    <col min="9475" max="9475" width="5" style="873" customWidth="1"/>
    <col min="9476" max="9476" width="28.25" style="873" customWidth="1"/>
    <col min="9477" max="9477" width="14.25" style="873" customWidth="1"/>
    <col min="9478" max="9478" width="46" style="873" customWidth="1"/>
    <col min="9479" max="9728" width="9" style="873"/>
    <col min="9729" max="9729" width="5.25" style="873" customWidth="1"/>
    <col min="9730" max="9730" width="13" style="873" customWidth="1"/>
    <col min="9731" max="9731" width="5" style="873" customWidth="1"/>
    <col min="9732" max="9732" width="28.25" style="873" customWidth="1"/>
    <col min="9733" max="9733" width="14.25" style="873" customWidth="1"/>
    <col min="9734" max="9734" width="46" style="873" customWidth="1"/>
    <col min="9735" max="9984" width="9" style="873"/>
    <col min="9985" max="9985" width="5.25" style="873" customWidth="1"/>
    <col min="9986" max="9986" width="13" style="873" customWidth="1"/>
    <col min="9987" max="9987" width="5" style="873" customWidth="1"/>
    <col min="9988" max="9988" width="28.25" style="873" customWidth="1"/>
    <col min="9989" max="9989" width="14.25" style="873" customWidth="1"/>
    <col min="9990" max="9990" width="46" style="873" customWidth="1"/>
    <col min="9991" max="10240" width="9" style="873"/>
    <col min="10241" max="10241" width="5.25" style="873" customWidth="1"/>
    <col min="10242" max="10242" width="13" style="873" customWidth="1"/>
    <col min="10243" max="10243" width="5" style="873" customWidth="1"/>
    <col min="10244" max="10244" width="28.25" style="873" customWidth="1"/>
    <col min="10245" max="10245" width="14.25" style="873" customWidth="1"/>
    <col min="10246" max="10246" width="46" style="873" customWidth="1"/>
    <col min="10247" max="10496" width="9" style="873"/>
    <col min="10497" max="10497" width="5.25" style="873" customWidth="1"/>
    <col min="10498" max="10498" width="13" style="873" customWidth="1"/>
    <col min="10499" max="10499" width="5" style="873" customWidth="1"/>
    <col min="10500" max="10500" width="28.25" style="873" customWidth="1"/>
    <col min="10501" max="10501" width="14.25" style="873" customWidth="1"/>
    <col min="10502" max="10502" width="46" style="873" customWidth="1"/>
    <col min="10503" max="10752" width="9" style="873"/>
    <col min="10753" max="10753" width="5.25" style="873" customWidth="1"/>
    <col min="10754" max="10754" width="13" style="873" customWidth="1"/>
    <col min="10755" max="10755" width="5" style="873" customWidth="1"/>
    <col min="10756" max="10756" width="28.25" style="873" customWidth="1"/>
    <col min="10757" max="10757" width="14.25" style="873" customWidth="1"/>
    <col min="10758" max="10758" width="46" style="873" customWidth="1"/>
    <col min="10759" max="11008" width="9" style="873"/>
    <col min="11009" max="11009" width="5.25" style="873" customWidth="1"/>
    <col min="11010" max="11010" width="13" style="873" customWidth="1"/>
    <col min="11011" max="11011" width="5" style="873" customWidth="1"/>
    <col min="11012" max="11012" width="28.25" style="873" customWidth="1"/>
    <col min="11013" max="11013" width="14.25" style="873" customWidth="1"/>
    <col min="11014" max="11014" width="46" style="873" customWidth="1"/>
    <col min="11015" max="11264" width="9" style="873"/>
    <col min="11265" max="11265" width="5.25" style="873" customWidth="1"/>
    <col min="11266" max="11266" width="13" style="873" customWidth="1"/>
    <col min="11267" max="11267" width="5" style="873" customWidth="1"/>
    <col min="11268" max="11268" width="28.25" style="873" customWidth="1"/>
    <col min="11269" max="11269" width="14.25" style="873" customWidth="1"/>
    <col min="11270" max="11270" width="46" style="873" customWidth="1"/>
    <col min="11271" max="11520" width="9" style="873"/>
    <col min="11521" max="11521" width="5.25" style="873" customWidth="1"/>
    <col min="11522" max="11522" width="13" style="873" customWidth="1"/>
    <col min="11523" max="11523" width="5" style="873" customWidth="1"/>
    <col min="11524" max="11524" width="28.25" style="873" customWidth="1"/>
    <col min="11525" max="11525" width="14.25" style="873" customWidth="1"/>
    <col min="11526" max="11526" width="46" style="873" customWidth="1"/>
    <col min="11527" max="11776" width="9" style="873"/>
    <col min="11777" max="11777" width="5.25" style="873" customWidth="1"/>
    <col min="11778" max="11778" width="13" style="873" customWidth="1"/>
    <col min="11779" max="11779" width="5" style="873" customWidth="1"/>
    <col min="11780" max="11780" width="28.25" style="873" customWidth="1"/>
    <col min="11781" max="11781" width="14.25" style="873" customWidth="1"/>
    <col min="11782" max="11782" width="46" style="873" customWidth="1"/>
    <col min="11783" max="12032" width="9" style="873"/>
    <col min="12033" max="12033" width="5.25" style="873" customWidth="1"/>
    <col min="12034" max="12034" width="13" style="873" customWidth="1"/>
    <col min="12035" max="12035" width="5" style="873" customWidth="1"/>
    <col min="12036" max="12036" width="28.25" style="873" customWidth="1"/>
    <col min="12037" max="12037" width="14.25" style="873" customWidth="1"/>
    <col min="12038" max="12038" width="46" style="873" customWidth="1"/>
    <col min="12039" max="12288" width="9" style="873"/>
    <col min="12289" max="12289" width="5.25" style="873" customWidth="1"/>
    <col min="12290" max="12290" width="13" style="873" customWidth="1"/>
    <col min="12291" max="12291" width="5" style="873" customWidth="1"/>
    <col min="12292" max="12292" width="28.25" style="873" customWidth="1"/>
    <col min="12293" max="12293" width="14.25" style="873" customWidth="1"/>
    <col min="12294" max="12294" width="46" style="873" customWidth="1"/>
    <col min="12295" max="12544" width="9" style="873"/>
    <col min="12545" max="12545" width="5.25" style="873" customWidth="1"/>
    <col min="12546" max="12546" width="13" style="873" customWidth="1"/>
    <col min="12547" max="12547" width="5" style="873" customWidth="1"/>
    <col min="12548" max="12548" width="28.25" style="873" customWidth="1"/>
    <col min="12549" max="12549" width="14.25" style="873" customWidth="1"/>
    <col min="12550" max="12550" width="46" style="873" customWidth="1"/>
    <col min="12551" max="12800" width="9" style="873"/>
    <col min="12801" max="12801" width="5.25" style="873" customWidth="1"/>
    <col min="12802" max="12802" width="13" style="873" customWidth="1"/>
    <col min="12803" max="12803" width="5" style="873" customWidth="1"/>
    <col min="12804" max="12804" width="28.25" style="873" customWidth="1"/>
    <col min="12805" max="12805" width="14.25" style="873" customWidth="1"/>
    <col min="12806" max="12806" width="46" style="873" customWidth="1"/>
    <col min="12807" max="13056" width="9" style="873"/>
    <col min="13057" max="13057" width="5.25" style="873" customWidth="1"/>
    <col min="13058" max="13058" width="13" style="873" customWidth="1"/>
    <col min="13059" max="13059" width="5" style="873" customWidth="1"/>
    <col min="13060" max="13060" width="28.25" style="873" customWidth="1"/>
    <col min="13061" max="13061" width="14.25" style="873" customWidth="1"/>
    <col min="13062" max="13062" width="46" style="873" customWidth="1"/>
    <col min="13063" max="13312" width="9" style="873"/>
    <col min="13313" max="13313" width="5.25" style="873" customWidth="1"/>
    <col min="13314" max="13314" width="13" style="873" customWidth="1"/>
    <col min="13315" max="13315" width="5" style="873" customWidth="1"/>
    <col min="13316" max="13316" width="28.25" style="873" customWidth="1"/>
    <col min="13317" max="13317" width="14.25" style="873" customWidth="1"/>
    <col min="13318" max="13318" width="46" style="873" customWidth="1"/>
    <col min="13319" max="13568" width="9" style="873"/>
    <col min="13569" max="13569" width="5.25" style="873" customWidth="1"/>
    <col min="13570" max="13570" width="13" style="873" customWidth="1"/>
    <col min="13571" max="13571" width="5" style="873" customWidth="1"/>
    <col min="13572" max="13572" width="28.25" style="873" customWidth="1"/>
    <col min="13573" max="13573" width="14.25" style="873" customWidth="1"/>
    <col min="13574" max="13574" width="46" style="873" customWidth="1"/>
    <col min="13575" max="13824" width="9" style="873"/>
    <col min="13825" max="13825" width="5.25" style="873" customWidth="1"/>
    <col min="13826" max="13826" width="13" style="873" customWidth="1"/>
    <col min="13827" max="13827" width="5" style="873" customWidth="1"/>
    <col min="13828" max="13828" width="28.25" style="873" customWidth="1"/>
    <col min="13829" max="13829" width="14.25" style="873" customWidth="1"/>
    <col min="13830" max="13830" width="46" style="873" customWidth="1"/>
    <col min="13831" max="14080" width="9" style="873"/>
    <col min="14081" max="14081" width="5.25" style="873" customWidth="1"/>
    <col min="14082" max="14082" width="13" style="873" customWidth="1"/>
    <col min="14083" max="14083" width="5" style="873" customWidth="1"/>
    <col min="14084" max="14084" width="28.25" style="873" customWidth="1"/>
    <col min="14085" max="14085" width="14.25" style="873" customWidth="1"/>
    <col min="14086" max="14086" width="46" style="873" customWidth="1"/>
    <col min="14087" max="14336" width="9" style="873"/>
    <col min="14337" max="14337" width="5.25" style="873" customWidth="1"/>
    <col min="14338" max="14338" width="13" style="873" customWidth="1"/>
    <col min="14339" max="14339" width="5" style="873" customWidth="1"/>
    <col min="14340" max="14340" width="28.25" style="873" customWidth="1"/>
    <col min="14341" max="14341" width="14.25" style="873" customWidth="1"/>
    <col min="14342" max="14342" width="46" style="873" customWidth="1"/>
    <col min="14343" max="14592" width="9" style="873"/>
    <col min="14593" max="14593" width="5.25" style="873" customWidth="1"/>
    <col min="14594" max="14594" width="13" style="873" customWidth="1"/>
    <col min="14595" max="14595" width="5" style="873" customWidth="1"/>
    <col min="14596" max="14596" width="28.25" style="873" customWidth="1"/>
    <col min="14597" max="14597" width="14.25" style="873" customWidth="1"/>
    <col min="14598" max="14598" width="46" style="873" customWidth="1"/>
    <col min="14599" max="14848" width="9" style="873"/>
    <col min="14849" max="14849" width="5.25" style="873" customWidth="1"/>
    <col min="14850" max="14850" width="13" style="873" customWidth="1"/>
    <col min="14851" max="14851" width="5" style="873" customWidth="1"/>
    <col min="14852" max="14852" width="28.25" style="873" customWidth="1"/>
    <col min="14853" max="14853" width="14.25" style="873" customWidth="1"/>
    <col min="14854" max="14854" width="46" style="873" customWidth="1"/>
    <col min="14855" max="15104" width="9" style="873"/>
    <col min="15105" max="15105" width="5.25" style="873" customWidth="1"/>
    <col min="15106" max="15106" width="13" style="873" customWidth="1"/>
    <col min="15107" max="15107" width="5" style="873" customWidth="1"/>
    <col min="15108" max="15108" width="28.25" style="873" customWidth="1"/>
    <col min="15109" max="15109" width="14.25" style="873" customWidth="1"/>
    <col min="15110" max="15110" width="46" style="873" customWidth="1"/>
    <col min="15111" max="15360" width="9" style="873"/>
    <col min="15361" max="15361" width="5.25" style="873" customWidth="1"/>
    <col min="15362" max="15362" width="13" style="873" customWidth="1"/>
    <col min="15363" max="15363" width="5" style="873" customWidth="1"/>
    <col min="15364" max="15364" width="28.25" style="873" customWidth="1"/>
    <col min="15365" max="15365" width="14.25" style="873" customWidth="1"/>
    <col min="15366" max="15366" width="46" style="873" customWidth="1"/>
    <col min="15367" max="15616" width="9" style="873"/>
    <col min="15617" max="15617" width="5.25" style="873" customWidth="1"/>
    <col min="15618" max="15618" width="13" style="873" customWidth="1"/>
    <col min="15619" max="15619" width="5" style="873" customWidth="1"/>
    <col min="15620" max="15620" width="28.25" style="873" customWidth="1"/>
    <col min="15621" max="15621" width="14.25" style="873" customWidth="1"/>
    <col min="15622" max="15622" width="46" style="873" customWidth="1"/>
    <col min="15623" max="15872" width="9" style="873"/>
    <col min="15873" max="15873" width="5.25" style="873" customWidth="1"/>
    <col min="15874" max="15874" width="13" style="873" customWidth="1"/>
    <col min="15875" max="15875" width="5" style="873" customWidth="1"/>
    <col min="15876" max="15876" width="28.25" style="873" customWidth="1"/>
    <col min="15877" max="15877" width="14.25" style="873" customWidth="1"/>
    <col min="15878" max="15878" width="46" style="873" customWidth="1"/>
    <col min="15879" max="16128" width="9" style="873"/>
    <col min="16129" max="16129" width="5.25" style="873" customWidth="1"/>
    <col min="16130" max="16130" width="13" style="873" customWidth="1"/>
    <col min="16131" max="16131" width="5" style="873" customWidth="1"/>
    <col min="16132" max="16132" width="28.25" style="873" customWidth="1"/>
    <col min="16133" max="16133" width="14.25" style="873" customWidth="1"/>
    <col min="16134" max="16134" width="46" style="873" customWidth="1"/>
    <col min="16135" max="16384" width="9" style="873"/>
  </cols>
  <sheetData>
    <row r="1" spans="1:42" ht="18.75">
      <c r="A1" s="872" t="s">
        <v>1761</v>
      </c>
    </row>
    <row r="3" spans="1:42" ht="21.75" customHeight="1">
      <c r="A3" s="4038" t="s">
        <v>76</v>
      </c>
      <c r="B3" s="4039"/>
      <c r="C3" s="4040"/>
      <c r="D3" s="905" t="str">
        <f>入力シート!C10</f>
        <v>県道博多天神線排水性舗装工事（第２工区）</v>
      </c>
      <c r="E3" s="875"/>
      <c r="F3" s="876"/>
    </row>
    <row r="4" spans="1:42" ht="21.75" customHeight="1">
      <c r="A4" s="877" t="s">
        <v>1762</v>
      </c>
      <c r="B4" s="878"/>
      <c r="C4" s="879"/>
      <c r="D4" s="874" t="str">
        <f>入力シート!C26</f>
        <v>(株）福岡企画技調</v>
      </c>
      <c r="E4" s="875"/>
      <c r="F4" s="876"/>
    </row>
    <row r="5" spans="1:42" ht="21.75" customHeight="1">
      <c r="A5" s="877" t="s">
        <v>1763</v>
      </c>
      <c r="B5" s="878"/>
      <c r="C5" s="879"/>
      <c r="D5" s="880"/>
      <c r="E5" s="881" t="s">
        <v>1764</v>
      </c>
      <c r="F5" s="882"/>
    </row>
    <row r="7" spans="1:42" ht="17.25">
      <c r="A7" s="883" t="s">
        <v>1765</v>
      </c>
      <c r="B7" s="884"/>
      <c r="C7" s="884"/>
    </row>
    <row r="8" spans="1:42" ht="27" customHeight="1">
      <c r="A8" s="4041" t="s">
        <v>1766</v>
      </c>
      <c r="B8" s="4042"/>
      <c r="C8" s="885" t="s">
        <v>1767</v>
      </c>
      <c r="D8" s="4038" t="s">
        <v>1768</v>
      </c>
      <c r="E8" s="4039"/>
      <c r="F8" s="4040"/>
      <c r="L8" s="886"/>
      <c r="M8" s="886"/>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6"/>
    </row>
    <row r="9" spans="1:42" ht="27" customHeight="1">
      <c r="A9" s="4043"/>
      <c r="B9" s="4044"/>
      <c r="C9" s="887"/>
      <c r="D9" s="4045" t="str">
        <f>IF(C9="②","手続確認済（搬出可能）",IF(C9="①","手続確認済（区域指定地域に該当し、所管の都道府県等へ汚染土壌の区域外搬出に関する確認済）",""))</f>
        <v/>
      </c>
      <c r="E9" s="4046"/>
      <c r="F9" s="4047"/>
      <c r="G9" s="888"/>
      <c r="H9" s="889"/>
      <c r="I9" s="889"/>
      <c r="J9" s="889"/>
      <c r="K9" s="889"/>
      <c r="L9" s="886"/>
      <c r="M9" s="886"/>
      <c r="N9" s="886"/>
      <c r="O9" s="886"/>
      <c r="P9" s="886"/>
      <c r="Q9" s="886"/>
      <c r="R9" s="886"/>
      <c r="S9" s="886"/>
      <c r="T9" s="886"/>
      <c r="U9" s="886"/>
      <c r="V9" s="886"/>
      <c r="W9" s="886"/>
      <c r="X9" s="886"/>
      <c r="Y9" s="886"/>
      <c r="Z9" s="886"/>
      <c r="AA9" s="886"/>
      <c r="AB9" s="886"/>
      <c r="AC9" s="886"/>
      <c r="AD9" s="886"/>
      <c r="AE9" s="886"/>
      <c r="AF9" s="886"/>
      <c r="AG9" s="886"/>
      <c r="AH9" s="886"/>
      <c r="AI9" s="886"/>
      <c r="AJ9" s="886"/>
      <c r="AK9" s="886"/>
      <c r="AL9" s="886"/>
      <c r="AM9" s="886"/>
      <c r="AN9" s="886"/>
      <c r="AO9" s="886"/>
      <c r="AP9" s="886"/>
    </row>
    <row r="10" spans="1:42" ht="27" customHeight="1">
      <c r="A10" s="4043"/>
      <c r="B10" s="4044"/>
      <c r="C10" s="887"/>
      <c r="D10" s="4048" t="str">
        <f>IF(C10="②","手続確認済（搬出可能）",IF(C10="①","手続確認済（区域指定地域に該当し、所管の都道府県等へ汚染土壌の区域外搬出に関する確認済）",""))</f>
        <v/>
      </c>
      <c r="E10" s="4049"/>
      <c r="F10" s="4050"/>
      <c r="G10" s="888"/>
      <c r="H10" s="889"/>
      <c r="I10" s="889"/>
      <c r="J10" s="889"/>
      <c r="K10" s="889"/>
      <c r="L10" s="886"/>
      <c r="M10" s="886"/>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86"/>
    </row>
    <row r="11" spans="1:42" ht="27" customHeight="1">
      <c r="A11" s="4043"/>
      <c r="B11" s="4044"/>
      <c r="C11" s="890"/>
      <c r="D11" s="4045" t="str">
        <f>IF(C11="②","手続確認済（搬出可能）",IF(C11="①","手続確認済（区域指定地域に該当し、所管の都道府県等へ汚染土壌の区域外搬出に関する届出済）",""))</f>
        <v/>
      </c>
      <c r="E11" s="4046"/>
      <c r="F11" s="4047"/>
      <c r="G11" s="888"/>
      <c r="H11" s="889"/>
      <c r="I11" s="889"/>
      <c r="J11" s="889"/>
      <c r="K11" s="889"/>
      <c r="L11" s="886"/>
      <c r="M11" s="886"/>
      <c r="N11" s="886"/>
      <c r="O11" s="886"/>
      <c r="P11" s="886"/>
      <c r="Q11" s="886"/>
      <c r="R11" s="886"/>
      <c r="S11" s="886"/>
      <c r="T11" s="886"/>
      <c r="U11" s="886"/>
      <c r="V11" s="886"/>
      <c r="W11" s="886"/>
      <c r="X11" s="886"/>
      <c r="Y11" s="886"/>
      <c r="Z11" s="886"/>
      <c r="AA11" s="886"/>
      <c r="AB11" s="886"/>
      <c r="AC11" s="886"/>
      <c r="AD11" s="886"/>
      <c r="AE11" s="886"/>
      <c r="AF11" s="886"/>
      <c r="AG11" s="886"/>
      <c r="AH11" s="886"/>
      <c r="AI11" s="886"/>
      <c r="AJ11" s="886"/>
      <c r="AK11" s="886"/>
      <c r="AL11" s="886"/>
      <c r="AM11" s="886"/>
      <c r="AN11" s="886"/>
      <c r="AO11" s="886"/>
      <c r="AP11" s="886"/>
    </row>
    <row r="12" spans="1:42" ht="16.5" customHeight="1">
      <c r="A12" s="891"/>
      <c r="B12" s="4051" t="s">
        <v>1769</v>
      </c>
      <c r="C12" s="4052"/>
      <c r="D12" s="4052"/>
      <c r="E12" s="4052"/>
      <c r="F12" s="4052"/>
      <c r="G12" s="886"/>
      <c r="H12" s="886"/>
      <c r="I12" s="886"/>
      <c r="J12" s="886"/>
      <c r="K12" s="886"/>
      <c r="L12" s="886"/>
      <c r="M12" s="886"/>
      <c r="N12" s="886"/>
      <c r="O12" s="886"/>
      <c r="P12" s="886"/>
      <c r="Q12" s="886"/>
      <c r="R12" s="886"/>
      <c r="S12" s="886"/>
      <c r="T12" s="886"/>
      <c r="U12" s="886"/>
      <c r="V12" s="886"/>
      <c r="W12" s="886"/>
      <c r="X12" s="886"/>
      <c r="Y12" s="886"/>
      <c r="Z12" s="886"/>
      <c r="AA12" s="886"/>
      <c r="AB12" s="886"/>
      <c r="AC12" s="886"/>
      <c r="AD12" s="886"/>
      <c r="AE12" s="886"/>
      <c r="AF12" s="886"/>
      <c r="AG12" s="886"/>
      <c r="AH12" s="886"/>
      <c r="AI12" s="886"/>
      <c r="AJ12" s="886"/>
      <c r="AK12" s="886"/>
      <c r="AL12" s="886"/>
      <c r="AM12" s="886"/>
      <c r="AN12" s="886"/>
      <c r="AO12" s="886"/>
      <c r="AP12" s="886"/>
    </row>
    <row r="13" spans="1:42" ht="6.75" customHeight="1"/>
    <row r="14" spans="1:42" ht="17.25">
      <c r="A14" s="883" t="s">
        <v>1770</v>
      </c>
      <c r="B14" s="884"/>
      <c r="C14" s="884"/>
    </row>
    <row r="15" spans="1:42" ht="14.25" customHeight="1">
      <c r="A15" s="892" t="s">
        <v>1771</v>
      </c>
      <c r="B15" s="4038" t="s">
        <v>1772</v>
      </c>
      <c r="C15" s="4039"/>
      <c r="D15" s="4040"/>
      <c r="E15" s="892" t="s">
        <v>1773</v>
      </c>
      <c r="F15" s="892" t="s">
        <v>1774</v>
      </c>
    </row>
    <row r="16" spans="1:42" ht="40.5" customHeight="1">
      <c r="A16" s="893">
        <v>1</v>
      </c>
      <c r="B16" s="4035"/>
      <c r="C16" s="4036"/>
      <c r="D16" s="4037"/>
      <c r="E16" s="893"/>
      <c r="F16" s="894"/>
    </row>
    <row r="17" spans="1:6" ht="40.5" customHeight="1">
      <c r="A17" s="893">
        <f t="shared" ref="A17:A22" si="0">A16+1</f>
        <v>2</v>
      </c>
      <c r="B17" s="4035"/>
      <c r="C17" s="4036"/>
      <c r="D17" s="4037"/>
      <c r="E17" s="893"/>
      <c r="F17" s="894"/>
    </row>
    <row r="18" spans="1:6" ht="40.5" customHeight="1">
      <c r="A18" s="893">
        <f t="shared" si="0"/>
        <v>3</v>
      </c>
      <c r="B18" s="4035"/>
      <c r="C18" s="4036"/>
      <c r="D18" s="4037"/>
      <c r="E18" s="893"/>
      <c r="F18" s="894"/>
    </row>
    <row r="19" spans="1:6" ht="40.5" customHeight="1">
      <c r="A19" s="893">
        <f t="shared" si="0"/>
        <v>4</v>
      </c>
      <c r="B19" s="4035"/>
      <c r="C19" s="4036"/>
      <c r="D19" s="4037"/>
      <c r="E19" s="893"/>
      <c r="F19" s="894"/>
    </row>
    <row r="20" spans="1:6" ht="40.5" customHeight="1">
      <c r="A20" s="893">
        <f t="shared" si="0"/>
        <v>5</v>
      </c>
      <c r="B20" s="4035"/>
      <c r="C20" s="4036"/>
      <c r="D20" s="4037"/>
      <c r="E20" s="893"/>
      <c r="F20" s="894"/>
    </row>
    <row r="21" spans="1:6" ht="40.5" customHeight="1">
      <c r="A21" s="893">
        <f t="shared" si="0"/>
        <v>6</v>
      </c>
      <c r="B21" s="4035"/>
      <c r="C21" s="4036"/>
      <c r="D21" s="4037"/>
      <c r="E21" s="893"/>
      <c r="F21" s="894"/>
    </row>
    <row r="22" spans="1:6" ht="40.5" customHeight="1">
      <c r="A22" s="893">
        <f t="shared" si="0"/>
        <v>7</v>
      </c>
      <c r="B22" s="4035"/>
      <c r="C22" s="4036"/>
      <c r="D22" s="4037"/>
      <c r="E22" s="893"/>
      <c r="F22" s="894"/>
    </row>
    <row r="23" spans="1:6" ht="40.5" customHeight="1">
      <c r="A23" s="893"/>
      <c r="B23" s="4035"/>
      <c r="C23" s="4036"/>
      <c r="D23" s="4037"/>
      <c r="E23" s="882"/>
      <c r="F23" s="894"/>
    </row>
    <row r="24" spans="1:6" ht="40.5" customHeight="1">
      <c r="A24" s="893"/>
      <c r="B24" s="4035"/>
      <c r="C24" s="4036"/>
      <c r="D24" s="4037"/>
      <c r="E24" s="882"/>
      <c r="F24" s="894"/>
    </row>
    <row r="25" spans="1:6" ht="40.5" customHeight="1">
      <c r="A25" s="893"/>
      <c r="B25" s="4035"/>
      <c r="C25" s="4036"/>
      <c r="D25" s="4037"/>
      <c r="E25" s="882"/>
      <c r="F25" s="894"/>
    </row>
    <row r="26" spans="1:6" ht="40.5" customHeight="1">
      <c r="A26" s="893"/>
      <c r="B26" s="4035"/>
      <c r="C26" s="4036"/>
      <c r="D26" s="4037"/>
      <c r="E26" s="882"/>
      <c r="F26" s="894"/>
    </row>
    <row r="27" spans="1:6" ht="40.5" customHeight="1">
      <c r="A27" s="893"/>
      <c r="B27" s="4035"/>
      <c r="C27" s="4036"/>
      <c r="D27" s="4037"/>
      <c r="E27" s="882"/>
      <c r="F27" s="894"/>
    </row>
    <row r="28" spans="1:6" ht="40.5" customHeight="1">
      <c r="A28" s="893"/>
      <c r="B28" s="895"/>
      <c r="C28" s="896"/>
      <c r="D28" s="897"/>
      <c r="E28" s="882"/>
      <c r="F28" s="894"/>
    </row>
    <row r="29" spans="1:6" ht="40.5" customHeight="1">
      <c r="A29" s="893"/>
      <c r="B29" s="895"/>
      <c r="C29" s="896"/>
      <c r="D29" s="897"/>
      <c r="E29" s="882"/>
      <c r="F29" s="894"/>
    </row>
    <row r="30" spans="1:6" ht="40.5" customHeight="1">
      <c r="A30" s="893"/>
      <c r="B30" s="895"/>
      <c r="C30" s="896"/>
      <c r="D30" s="897"/>
      <c r="E30" s="882"/>
      <c r="F30" s="894"/>
    </row>
    <row r="31" spans="1:6" ht="40.5" customHeight="1">
      <c r="A31" s="893"/>
      <c r="B31" s="895"/>
      <c r="C31" s="896"/>
      <c r="D31" s="897"/>
      <c r="E31" s="882"/>
      <c r="F31" s="894"/>
    </row>
    <row r="32" spans="1:6" ht="40.5" customHeight="1">
      <c r="A32" s="893"/>
      <c r="B32" s="895"/>
      <c r="C32" s="896"/>
      <c r="D32" s="897"/>
      <c r="E32" s="882"/>
      <c r="F32" s="894"/>
    </row>
    <row r="33" spans="1:42">
      <c r="A33" s="893"/>
      <c r="B33" s="4035"/>
      <c r="C33" s="4036"/>
      <c r="D33" s="4037"/>
      <c r="E33" s="882"/>
      <c r="F33" s="894"/>
    </row>
    <row r="34" spans="1:42">
      <c r="F34" s="898"/>
    </row>
    <row r="39" spans="1:42" ht="18.75">
      <c r="A39" s="872" t="s">
        <v>1761</v>
      </c>
    </row>
    <row r="41" spans="1:42" ht="21.75" customHeight="1">
      <c r="A41" s="4038" t="s">
        <v>76</v>
      </c>
      <c r="B41" s="4039"/>
      <c r="C41" s="4040"/>
      <c r="D41" s="874" t="s">
        <v>1775</v>
      </c>
      <c r="E41" s="875"/>
      <c r="F41" s="876"/>
    </row>
    <row r="42" spans="1:42" ht="21.75" customHeight="1">
      <c r="A42" s="877" t="s">
        <v>1762</v>
      </c>
      <c r="B42" s="878"/>
      <c r="C42" s="879"/>
      <c r="D42" s="874" t="s">
        <v>1776</v>
      </c>
      <c r="E42" s="875"/>
      <c r="F42" s="876"/>
    </row>
    <row r="43" spans="1:42" ht="21.75" customHeight="1">
      <c r="A43" s="877" t="s">
        <v>1763</v>
      </c>
      <c r="B43" s="878"/>
      <c r="C43" s="879"/>
      <c r="D43" s="880">
        <v>45076</v>
      </c>
      <c r="E43" s="881" t="s">
        <v>1764</v>
      </c>
      <c r="F43" s="882" t="s">
        <v>1777</v>
      </c>
    </row>
    <row r="45" spans="1:42" ht="17.25">
      <c r="A45" s="883" t="s">
        <v>1765</v>
      </c>
      <c r="B45" s="884"/>
      <c r="C45" s="884"/>
    </row>
    <row r="46" spans="1:42" ht="27" customHeight="1">
      <c r="A46" s="4041" t="s">
        <v>1766</v>
      </c>
      <c r="B46" s="4042"/>
      <c r="C46" s="885" t="s">
        <v>1767</v>
      </c>
      <c r="D46" s="4038" t="s">
        <v>1768</v>
      </c>
      <c r="E46" s="4039"/>
      <c r="F46" s="4040"/>
      <c r="L46" s="886"/>
      <c r="M46" s="886"/>
      <c r="N46" s="886"/>
      <c r="O46" s="886"/>
      <c r="P46" s="886"/>
      <c r="Q46" s="886"/>
      <c r="R46" s="886"/>
      <c r="S46" s="886"/>
      <c r="T46" s="886"/>
      <c r="U46" s="886"/>
      <c r="V46" s="886"/>
      <c r="W46" s="886"/>
      <c r="X46" s="886"/>
      <c r="Y46" s="886"/>
      <c r="Z46" s="886"/>
      <c r="AA46" s="886"/>
      <c r="AB46" s="886"/>
      <c r="AC46" s="886"/>
      <c r="AD46" s="886"/>
      <c r="AE46" s="886"/>
      <c r="AF46" s="886"/>
      <c r="AG46" s="886"/>
      <c r="AH46" s="886"/>
      <c r="AI46" s="886"/>
      <c r="AJ46" s="886"/>
      <c r="AK46" s="886"/>
      <c r="AL46" s="886"/>
      <c r="AM46" s="886"/>
      <c r="AN46" s="886"/>
      <c r="AO46" s="886"/>
      <c r="AP46" s="886"/>
    </row>
    <row r="47" spans="1:42" ht="27" customHeight="1">
      <c r="A47" s="4043" t="s">
        <v>1778</v>
      </c>
      <c r="B47" s="4044"/>
      <c r="C47" s="887" t="s">
        <v>1779</v>
      </c>
      <c r="D47" s="4045" t="str">
        <f>IF(C47="②","手続確認済（搬出可能）",IF(C47="①","手続確認済（区域指定地域に該当し、所管の都道府県等へ汚染土壌の区域外搬出に関する確認済）",""))</f>
        <v>手続確認済（搬出可能）</v>
      </c>
      <c r="E47" s="4046"/>
      <c r="F47" s="4047"/>
      <c r="G47" s="888"/>
      <c r="H47" s="889"/>
      <c r="I47" s="889"/>
      <c r="J47" s="889"/>
      <c r="K47" s="889"/>
      <c r="L47" s="886"/>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886"/>
      <c r="AP47" s="886"/>
    </row>
    <row r="48" spans="1:42" ht="27" customHeight="1">
      <c r="A48" s="4043" t="s">
        <v>1780</v>
      </c>
      <c r="B48" s="4044"/>
      <c r="C48" s="887" t="s">
        <v>1781</v>
      </c>
      <c r="D48" s="4048"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4049"/>
      <c r="F48" s="4050"/>
      <c r="G48" s="888"/>
      <c r="H48" s="889"/>
      <c r="I48" s="889"/>
      <c r="J48" s="889"/>
      <c r="K48" s="889"/>
      <c r="L48" s="886"/>
      <c r="M48" s="886"/>
      <c r="N48" s="886"/>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c r="AN48" s="886"/>
      <c r="AO48" s="886"/>
      <c r="AP48" s="886"/>
    </row>
    <row r="49" spans="1:42" ht="27" customHeight="1">
      <c r="A49" s="4043"/>
      <c r="B49" s="4044"/>
      <c r="C49" s="890"/>
      <c r="D49" s="4045" t="str">
        <f>IF(C49="②","手続確認済（搬出可能）",IF(C49="①","手続確認済（区域指定地域に該当し、所管の都道府県等へ汚染土壌の区域外搬出に関する届出済）",""))</f>
        <v/>
      </c>
      <c r="E49" s="4046"/>
      <c r="F49" s="4047"/>
      <c r="G49" s="888"/>
      <c r="H49" s="889"/>
      <c r="I49" s="889"/>
      <c r="J49" s="889"/>
      <c r="K49" s="889"/>
      <c r="L49" s="886"/>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6"/>
      <c r="AO49" s="886"/>
      <c r="AP49" s="886"/>
    </row>
    <row r="50" spans="1:42" ht="16.5" customHeight="1">
      <c r="A50" s="891"/>
      <c r="B50" s="4051" t="s">
        <v>1769</v>
      </c>
      <c r="C50" s="4052"/>
      <c r="D50" s="4052"/>
      <c r="E50" s="4052"/>
      <c r="F50" s="4052"/>
      <c r="G50" s="886"/>
      <c r="H50" s="886"/>
      <c r="I50" s="886"/>
      <c r="J50" s="886"/>
      <c r="K50" s="886"/>
      <c r="L50" s="886"/>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c r="AN50" s="886"/>
      <c r="AO50" s="886"/>
      <c r="AP50" s="886"/>
    </row>
    <row r="51" spans="1:42" ht="6.75" customHeight="1"/>
    <row r="52" spans="1:42" ht="17.25">
      <c r="A52" s="883" t="s">
        <v>1770</v>
      </c>
      <c r="B52" s="884"/>
      <c r="C52" s="884"/>
    </row>
    <row r="53" spans="1:42" ht="14.25" customHeight="1">
      <c r="A53" s="892" t="s">
        <v>1771</v>
      </c>
      <c r="B53" s="4038" t="s">
        <v>1772</v>
      </c>
      <c r="C53" s="4039"/>
      <c r="D53" s="4040"/>
      <c r="E53" s="892" t="s">
        <v>1773</v>
      </c>
      <c r="F53" s="892" t="s">
        <v>1774</v>
      </c>
    </row>
    <row r="54" spans="1:42" ht="40.5" customHeight="1">
      <c r="A54" s="893">
        <v>1</v>
      </c>
      <c r="B54" s="4035" t="s">
        <v>1782</v>
      </c>
      <c r="C54" s="4036"/>
      <c r="D54" s="4037"/>
      <c r="E54" s="893" t="s">
        <v>1783</v>
      </c>
      <c r="F54" s="894" t="s">
        <v>1784</v>
      </c>
    </row>
    <row r="55" spans="1:42" ht="40.5" customHeight="1">
      <c r="A55" s="893">
        <f t="shared" ref="A55:A60" si="1">A54+1</f>
        <v>2</v>
      </c>
      <c r="B55" s="4035" t="s">
        <v>1785</v>
      </c>
      <c r="C55" s="4036"/>
      <c r="D55" s="4037"/>
      <c r="E55" s="893" t="s">
        <v>1786</v>
      </c>
      <c r="F55" s="894" t="s">
        <v>1787</v>
      </c>
    </row>
    <row r="56" spans="1:42" ht="40.5" customHeight="1">
      <c r="A56" s="893">
        <f t="shared" si="1"/>
        <v>3</v>
      </c>
      <c r="B56" s="4035" t="s">
        <v>1788</v>
      </c>
      <c r="C56" s="4036"/>
      <c r="D56" s="4037"/>
      <c r="E56" s="893" t="s">
        <v>1789</v>
      </c>
      <c r="F56" s="894" t="s">
        <v>1790</v>
      </c>
    </row>
    <row r="57" spans="1:42" ht="40.5" customHeight="1">
      <c r="A57" s="893">
        <f t="shared" si="1"/>
        <v>4</v>
      </c>
      <c r="B57" s="4035" t="s">
        <v>1782</v>
      </c>
      <c r="C57" s="4036"/>
      <c r="D57" s="4037"/>
      <c r="E57" s="893" t="s">
        <v>1791</v>
      </c>
      <c r="F57" s="894" t="s">
        <v>1792</v>
      </c>
    </row>
    <row r="58" spans="1:42" ht="40.5" customHeight="1">
      <c r="A58" s="893">
        <f t="shared" si="1"/>
        <v>5</v>
      </c>
      <c r="B58" s="4035" t="s">
        <v>1793</v>
      </c>
      <c r="C58" s="4036"/>
      <c r="D58" s="4037"/>
      <c r="E58" s="893" t="s">
        <v>1791</v>
      </c>
      <c r="F58" s="894" t="s">
        <v>1794</v>
      </c>
    </row>
    <row r="59" spans="1:42" ht="40.5" customHeight="1">
      <c r="A59" s="893">
        <f t="shared" si="1"/>
        <v>6</v>
      </c>
      <c r="B59" s="4035" t="s">
        <v>1795</v>
      </c>
      <c r="C59" s="4036"/>
      <c r="D59" s="4037"/>
      <c r="E59" s="893" t="s">
        <v>1796</v>
      </c>
      <c r="F59" s="894" t="s">
        <v>1797</v>
      </c>
    </row>
    <row r="60" spans="1:42" ht="40.5" customHeight="1">
      <c r="A60" s="893">
        <f t="shared" si="1"/>
        <v>7</v>
      </c>
      <c r="B60" s="4035" t="s">
        <v>1798</v>
      </c>
      <c r="C60" s="4036"/>
      <c r="D60" s="4037"/>
      <c r="E60" s="893" t="s">
        <v>1799</v>
      </c>
      <c r="F60" s="894" t="s">
        <v>1800</v>
      </c>
    </row>
    <row r="61" spans="1:42" ht="40.5" customHeight="1">
      <c r="A61" s="893"/>
      <c r="B61" s="895"/>
      <c r="C61" s="896"/>
      <c r="D61" s="897"/>
      <c r="E61" s="882"/>
      <c r="F61" s="894"/>
    </row>
    <row r="62" spans="1:42" ht="40.5" customHeight="1">
      <c r="A62" s="893"/>
      <c r="B62" s="895"/>
      <c r="C62" s="896"/>
      <c r="D62" s="897"/>
      <c r="E62" s="882"/>
      <c r="F62" s="894"/>
    </row>
    <row r="63" spans="1:42" ht="40.5" customHeight="1">
      <c r="A63" s="893"/>
      <c r="B63" s="895"/>
      <c r="C63" s="896"/>
      <c r="D63" s="897"/>
      <c r="E63" s="882"/>
      <c r="F63" s="894"/>
    </row>
    <row r="64" spans="1:42" ht="40.5" customHeight="1">
      <c r="A64" s="893"/>
      <c r="B64" s="895"/>
      <c r="C64" s="896"/>
      <c r="D64" s="897"/>
      <c r="E64" s="882"/>
      <c r="F64" s="894"/>
    </row>
    <row r="65" spans="1:6" ht="40.5" customHeight="1">
      <c r="A65" s="893"/>
      <c r="B65" s="4035"/>
      <c r="C65" s="4036"/>
      <c r="D65" s="4037"/>
      <c r="E65" s="882"/>
      <c r="F65" s="894"/>
    </row>
    <row r="66" spans="1:6" ht="40.5" customHeight="1">
      <c r="A66" s="893"/>
      <c r="B66" s="895"/>
      <c r="C66" s="896"/>
      <c r="D66" s="897"/>
      <c r="E66" s="882"/>
      <c r="F66" s="894"/>
    </row>
    <row r="67" spans="1:6" ht="40.5" customHeight="1">
      <c r="A67" s="893"/>
      <c r="B67" s="895"/>
      <c r="C67" s="896"/>
      <c r="D67" s="897"/>
      <c r="E67" s="882"/>
      <c r="F67" s="894"/>
    </row>
    <row r="68" spans="1:6" ht="40.5" customHeight="1">
      <c r="A68" s="893"/>
      <c r="B68" s="895"/>
      <c r="C68" s="896"/>
      <c r="D68" s="897"/>
      <c r="E68" s="882"/>
      <c r="F68" s="894"/>
    </row>
    <row r="69" spans="1:6" ht="40.5" customHeight="1">
      <c r="A69" s="893"/>
      <c r="B69" s="895"/>
      <c r="C69" s="896"/>
      <c r="D69" s="897"/>
      <c r="E69" s="882"/>
      <c r="F69" s="894"/>
    </row>
    <row r="70" spans="1:6" ht="40.5" customHeight="1">
      <c r="A70" s="893"/>
      <c r="B70" s="895"/>
      <c r="C70" s="896"/>
      <c r="D70" s="897"/>
      <c r="E70" s="882"/>
      <c r="F70" s="894"/>
    </row>
    <row r="71" spans="1:6">
      <c r="A71" s="893"/>
      <c r="B71" s="4035"/>
      <c r="C71" s="4036"/>
      <c r="D71" s="4037"/>
      <c r="E71" s="882"/>
      <c r="F71" s="894"/>
    </row>
    <row r="72" spans="1:6">
      <c r="F72" s="898"/>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17"/>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07"/>
  <sheetViews>
    <sheetView showGridLines="0" showZeros="0" view="pageBreakPreview" zoomScaleNormal="100" zoomScaleSheetLayoutView="100" workbookViewId="0">
      <selection sqref="A1:B1"/>
    </sheetView>
  </sheetViews>
  <sheetFormatPr defaultColWidth="8.125" defaultRowHeight="13.5"/>
  <cols>
    <col min="1" max="1" width="18.625" style="1552" customWidth="1"/>
    <col min="2" max="2" width="37.5" style="1552" customWidth="1"/>
    <col min="3" max="3" width="8.125" style="1552"/>
    <col min="4" max="4" width="11" style="1552" customWidth="1"/>
    <col min="5" max="5" width="6.875" style="1552" customWidth="1"/>
    <col min="6" max="6" width="8.125" style="1552" customWidth="1"/>
    <col min="7" max="16384" width="8.125" style="1552"/>
  </cols>
  <sheetData>
    <row r="1" spans="1:7">
      <c r="A1" s="2017" t="s">
        <v>2243</v>
      </c>
      <c r="B1" s="2011"/>
    </row>
    <row r="2" spans="1:7" ht="34.5" customHeight="1">
      <c r="A2" s="2023" t="s">
        <v>2271</v>
      </c>
      <c r="B2" s="2023"/>
      <c r="C2" s="2023"/>
      <c r="D2" s="2023"/>
      <c r="E2" s="2023"/>
      <c r="F2" s="2023"/>
    </row>
    <row r="3" spans="1:7" ht="27" customHeight="1">
      <c r="B3" s="1553"/>
      <c r="C3" s="2006" t="s">
        <v>2260</v>
      </c>
      <c r="D3" s="2006"/>
      <c r="E3" s="2006"/>
      <c r="F3" s="2006"/>
      <c r="G3" s="436"/>
    </row>
    <row r="4" spans="1:7" ht="13.5" customHeight="1">
      <c r="A4" s="2010" t="s">
        <v>646</v>
      </c>
      <c r="B4" s="2011"/>
    </row>
    <row r="5" spans="1:7" ht="13.5" customHeight="1">
      <c r="A5" s="2034" t="s">
        <v>647</v>
      </c>
      <c r="B5" s="2035"/>
      <c r="C5" s="2036" t="str">
        <f>入力シート!C25</f>
        <v>福岡市博多区東公園７－７</v>
      </c>
      <c r="D5" s="2036"/>
      <c r="E5" s="2036"/>
    </row>
    <row r="6" spans="1:7" ht="27" customHeight="1">
      <c r="A6" s="2034" t="s">
        <v>648</v>
      </c>
      <c r="B6" s="2035"/>
      <c r="C6" s="2036" t="str">
        <f>入力シート!C26</f>
        <v>(株）福岡企画技調</v>
      </c>
      <c r="D6" s="2036"/>
      <c r="E6" s="1568"/>
    </row>
    <row r="7" spans="1:7" ht="27" customHeight="1">
      <c r="A7" s="2034" t="s">
        <v>2244</v>
      </c>
      <c r="B7" s="2035"/>
      <c r="C7" s="2037" t="str">
        <f>入力シート!C27</f>
        <v>代表取締役　企画太郎</v>
      </c>
      <c r="D7" s="2037"/>
      <c r="E7" s="1563"/>
    </row>
    <row r="8" spans="1:7" ht="39.6" customHeight="1">
      <c r="A8" s="2038" t="s">
        <v>2245</v>
      </c>
      <c r="B8" s="2038"/>
      <c r="C8" s="2038"/>
      <c r="D8" s="2038"/>
      <c r="E8" s="2038"/>
      <c r="F8" s="2038"/>
    </row>
    <row r="9" spans="1:7" ht="14.25">
      <c r="A9" s="2032" t="s">
        <v>2246</v>
      </c>
      <c r="B9" s="2033"/>
    </row>
    <row r="10" spans="1:7" ht="19.899999999999999" customHeight="1">
      <c r="A10" s="1554" t="s">
        <v>649</v>
      </c>
      <c r="B10" s="2028" t="str">
        <f>"令和"&amp;入力シート!C3&amp;"年度　　第　"&amp;入力シート!C4&amp;"　号　　"</f>
        <v>令和7年度　　第　12345-001　号　　</v>
      </c>
      <c r="C10" s="2028"/>
      <c r="D10" s="2028"/>
      <c r="E10" s="2028"/>
    </row>
    <row r="11" spans="1:7" ht="19.899999999999999" customHeight="1">
      <c r="A11" s="1554" t="s">
        <v>286</v>
      </c>
      <c r="B11" s="2029" t="str">
        <f>入力シート!C10</f>
        <v>県道博多天神線排水性舗装工事（第２工区）</v>
      </c>
      <c r="C11" s="2029"/>
      <c r="D11" s="2029"/>
      <c r="E11" s="2029"/>
    </row>
    <row r="12" spans="1:7" ht="19.899999999999999" customHeight="1">
      <c r="A12" s="1554" t="s">
        <v>650</v>
      </c>
      <c r="B12" s="2028" t="str">
        <f>入力シート!C12</f>
        <v>福岡市博多区東公園地内</v>
      </c>
      <c r="C12" s="2028"/>
      <c r="D12" s="2028"/>
      <c r="E12" s="2028"/>
    </row>
    <row r="13" spans="1:7" ht="19.899999999999999" customHeight="1">
      <c r="A13" s="1554" t="s">
        <v>651</v>
      </c>
      <c r="B13" s="2030">
        <f>入力シート!C24</f>
        <v>4000000</v>
      </c>
      <c r="C13" s="2030"/>
      <c r="D13" s="2030"/>
      <c r="E13" s="2030"/>
    </row>
    <row r="14" spans="1:7" ht="49.9" customHeight="1">
      <c r="A14" s="1554" t="s">
        <v>2247</v>
      </c>
      <c r="B14" s="2029" t="str">
        <f>入力シート!C20</f>
        <v>福岡三郎</v>
      </c>
      <c r="C14" s="2029"/>
      <c r="D14" s="2029"/>
      <c r="E14" s="2029"/>
    </row>
    <row r="15" spans="1:7" ht="40.15" customHeight="1">
      <c r="A15" s="1554" t="s">
        <v>2248</v>
      </c>
      <c r="B15" s="2008"/>
      <c r="C15" s="2008"/>
      <c r="D15" s="2008"/>
      <c r="E15" s="2008"/>
    </row>
    <row r="16" spans="1:7" ht="19.899999999999999" customHeight="1">
      <c r="A16" s="1554" t="s">
        <v>653</v>
      </c>
      <c r="B16" s="2029" t="str">
        <f>入力シート!C16</f>
        <v>福岡次郎</v>
      </c>
      <c r="C16" s="2029"/>
      <c r="D16" s="2029"/>
      <c r="E16" s="2029"/>
    </row>
    <row r="17" spans="1:5" ht="19.899999999999999" customHeight="1">
      <c r="A17" s="1554" t="s">
        <v>2249</v>
      </c>
      <c r="B17" s="2008"/>
      <c r="C17" s="2008"/>
      <c r="D17" s="2008"/>
      <c r="E17" s="2008"/>
    </row>
    <row r="18" spans="1:5">
      <c r="A18" s="2031" t="s">
        <v>2250</v>
      </c>
      <c r="B18" s="2031"/>
      <c r="C18" s="2031"/>
      <c r="D18" s="2031"/>
      <c r="E18" s="2031"/>
    </row>
    <row r="19" spans="1:5">
      <c r="A19" s="1555"/>
    </row>
    <row r="20" spans="1:5" ht="13.5" customHeight="1">
      <c r="A20" s="2010" t="s">
        <v>2251</v>
      </c>
      <c r="B20" s="2011"/>
    </row>
    <row r="21" spans="1:5" ht="19.899999999999999" customHeight="1">
      <c r="A21" s="1554" t="s">
        <v>649</v>
      </c>
      <c r="B21" s="2016" t="s">
        <v>2276</v>
      </c>
      <c r="C21" s="2016"/>
      <c r="D21" s="2016"/>
      <c r="E21" s="2016"/>
    </row>
    <row r="22" spans="1:5" ht="19.899999999999999" customHeight="1">
      <c r="A22" s="1554" t="s">
        <v>286</v>
      </c>
      <c r="B22" s="2008"/>
      <c r="C22" s="2008"/>
      <c r="D22" s="2008"/>
      <c r="E22" s="2008"/>
    </row>
    <row r="23" spans="1:5" ht="19.899999999999999" customHeight="1">
      <c r="A23" s="1554" t="s">
        <v>650</v>
      </c>
      <c r="B23" s="2016"/>
      <c r="C23" s="2016"/>
      <c r="D23" s="2016"/>
      <c r="E23" s="2016"/>
    </row>
    <row r="24" spans="1:5" ht="19.899999999999999" customHeight="1">
      <c r="A24" s="1554" t="s">
        <v>651</v>
      </c>
      <c r="B24" s="2007"/>
      <c r="C24" s="2007"/>
      <c r="D24" s="2007"/>
      <c r="E24" s="2007"/>
    </row>
    <row r="25" spans="1:5" ht="49.9" customHeight="1">
      <c r="A25" s="1554" t="s">
        <v>2247</v>
      </c>
      <c r="B25" s="2008"/>
      <c r="C25" s="2008"/>
      <c r="D25" s="2008"/>
      <c r="E25" s="2008"/>
    </row>
    <row r="26" spans="1:5" ht="40.15" customHeight="1">
      <c r="A26" s="1554" t="s">
        <v>2248</v>
      </c>
      <c r="B26" s="2008"/>
      <c r="C26" s="2008"/>
      <c r="D26" s="2008"/>
      <c r="E26" s="2008"/>
    </row>
    <row r="27" spans="1:5" ht="19.899999999999999" customHeight="1">
      <c r="A27" s="1554" t="s">
        <v>653</v>
      </c>
      <c r="B27" s="2008"/>
      <c r="C27" s="2008"/>
      <c r="D27" s="2008"/>
      <c r="E27" s="2008"/>
    </row>
    <row r="28" spans="1:5" ht="19.899999999999999" customHeight="1">
      <c r="A28" s="1554" t="s">
        <v>2249</v>
      </c>
      <c r="B28" s="2008"/>
      <c r="C28" s="2008"/>
      <c r="D28" s="2008"/>
      <c r="E28" s="2008"/>
    </row>
    <row r="29" spans="1:5">
      <c r="A29" s="2025" t="s">
        <v>2252</v>
      </c>
      <c r="B29" s="2025"/>
      <c r="C29" s="2025"/>
      <c r="D29" s="2025"/>
      <c r="E29" s="2025"/>
    </row>
    <row r="30" spans="1:5">
      <c r="A30" s="2026" t="s">
        <v>2253</v>
      </c>
      <c r="B30" s="2026"/>
      <c r="C30" s="2026"/>
      <c r="D30" s="2026"/>
      <c r="E30" s="2026"/>
    </row>
    <row r="31" spans="1:5">
      <c r="A31" s="1556"/>
      <c r="B31" s="1556"/>
      <c r="C31" s="1556"/>
      <c r="D31" s="1556"/>
      <c r="E31" s="1556"/>
    </row>
    <row r="32" spans="1:5">
      <c r="A32" s="2010" t="s">
        <v>2254</v>
      </c>
      <c r="B32" s="2011"/>
    </row>
    <row r="33" spans="1:6" s="1557" customFormat="1" ht="22.15" customHeight="1">
      <c r="A33" s="2027" t="s">
        <v>2255</v>
      </c>
      <c r="B33" s="2027"/>
      <c r="C33" s="2027"/>
      <c r="D33" s="2027"/>
      <c r="E33" s="2027"/>
      <c r="F33" s="2027"/>
    </row>
    <row r="34" spans="1:6" s="1557" customFormat="1" ht="22.15" customHeight="1">
      <c r="A34" s="2027" t="s">
        <v>2256</v>
      </c>
      <c r="B34" s="2027"/>
      <c r="C34" s="2027"/>
      <c r="D34" s="2027"/>
      <c r="E34" s="2027"/>
      <c r="F34" s="2027"/>
    </row>
    <row r="35" spans="1:6" s="1557" customFormat="1" ht="22.15" customHeight="1">
      <c r="A35" s="2024" t="s">
        <v>2257</v>
      </c>
      <c r="B35" s="2024"/>
      <c r="C35" s="2024"/>
      <c r="D35" s="2024"/>
      <c r="E35" s="2024"/>
      <c r="F35" s="2024"/>
    </row>
    <row r="36" spans="1:6">
      <c r="A36" s="2017" t="s">
        <v>2258</v>
      </c>
      <c r="B36" s="2011"/>
    </row>
    <row r="37" spans="1:6" ht="34.5" customHeight="1">
      <c r="A37" s="2023" t="s">
        <v>2259</v>
      </c>
      <c r="B37" s="2023"/>
      <c r="C37" s="2023"/>
      <c r="D37" s="2023"/>
      <c r="E37" s="2023"/>
    </row>
    <row r="38" spans="1:6" ht="14.25">
      <c r="A38" s="1558"/>
    </row>
    <row r="39" spans="1:6" ht="27" customHeight="1">
      <c r="C39" s="2006" t="s">
        <v>2260</v>
      </c>
      <c r="D39" s="2006"/>
      <c r="E39" s="2006"/>
      <c r="F39" s="2006"/>
    </row>
    <row r="40" spans="1:6" ht="14.25">
      <c r="A40" s="1558"/>
    </row>
    <row r="41" spans="1:6" ht="14.25">
      <c r="A41" s="1558"/>
    </row>
    <row r="42" spans="1:6" ht="13.5" customHeight="1">
      <c r="A42" s="2010" t="s">
        <v>2269</v>
      </c>
      <c r="B42" s="2011"/>
    </row>
    <row r="43" spans="1:6" ht="14.25">
      <c r="A43" s="1558"/>
    </row>
    <row r="44" spans="1:6" ht="14.25">
      <c r="A44" s="1558"/>
    </row>
    <row r="45" spans="1:6" ht="27" customHeight="1">
      <c r="A45" s="2012" t="s">
        <v>2268</v>
      </c>
      <c r="B45" s="2012"/>
      <c r="C45" s="2012"/>
      <c r="D45" s="2012"/>
      <c r="E45" s="2012"/>
    </row>
    <row r="46" spans="1:6" ht="13.5" customHeight="1">
      <c r="A46" s="2010" t="s">
        <v>667</v>
      </c>
      <c r="B46" s="2011"/>
    </row>
    <row r="47" spans="1:6" ht="19.899999999999999" customHeight="1">
      <c r="A47" s="1554" t="s">
        <v>649</v>
      </c>
      <c r="B47" s="2016" t="s">
        <v>2275</v>
      </c>
      <c r="C47" s="2016"/>
      <c r="D47" s="2016"/>
      <c r="E47" s="2016"/>
    </row>
    <row r="48" spans="1:6" ht="19.899999999999999" customHeight="1">
      <c r="A48" s="1554" t="s">
        <v>286</v>
      </c>
      <c r="B48" s="2008"/>
      <c r="C48" s="2008"/>
      <c r="D48" s="2008"/>
      <c r="E48" s="2008"/>
    </row>
    <row r="49" spans="1:6" ht="19.899999999999999" customHeight="1">
      <c r="A49" s="1554" t="s">
        <v>650</v>
      </c>
      <c r="B49" s="2016"/>
      <c r="C49" s="2016"/>
      <c r="D49" s="2016"/>
      <c r="E49" s="2016"/>
    </row>
    <row r="50" spans="1:6" ht="19.899999999999999" customHeight="1">
      <c r="A50" s="1554" t="s">
        <v>651</v>
      </c>
      <c r="B50" s="2007"/>
      <c r="C50" s="2007"/>
      <c r="D50" s="2007"/>
      <c r="E50" s="2007"/>
    </row>
    <row r="51" spans="1:6" ht="49.9" customHeight="1">
      <c r="A51" s="1554" t="s">
        <v>2247</v>
      </c>
      <c r="B51" s="2008"/>
      <c r="C51" s="2008"/>
      <c r="D51" s="2008"/>
      <c r="E51" s="2008"/>
    </row>
    <row r="52" spans="1:6" ht="40.15" customHeight="1">
      <c r="A52" s="1554" t="s">
        <v>2248</v>
      </c>
      <c r="B52" s="2008"/>
      <c r="C52" s="2008"/>
      <c r="D52" s="2008"/>
      <c r="E52" s="2008"/>
    </row>
    <row r="53" spans="1:6" ht="19.899999999999999" customHeight="1">
      <c r="A53" s="1554" t="s">
        <v>653</v>
      </c>
      <c r="B53" s="2008"/>
      <c r="C53" s="2008"/>
      <c r="D53" s="2008"/>
      <c r="E53" s="2008"/>
    </row>
    <row r="54" spans="1:6" ht="19.899999999999999" customHeight="1">
      <c r="A54" s="1554" t="s">
        <v>2249</v>
      </c>
      <c r="B54" s="2008"/>
      <c r="C54" s="2008"/>
      <c r="D54" s="2008"/>
      <c r="E54" s="2008"/>
    </row>
    <row r="55" spans="1:6" ht="14.25">
      <c r="A55" s="1558"/>
    </row>
    <row r="56" spans="1:6">
      <c r="A56" s="2021" t="s">
        <v>2261</v>
      </c>
      <c r="B56" s="2021"/>
      <c r="C56" s="2021"/>
      <c r="D56" s="2021"/>
      <c r="E56" s="2021"/>
      <c r="F56" s="2021"/>
    </row>
    <row r="57" spans="1:6" ht="25.5" customHeight="1">
      <c r="A57" s="2022" t="s">
        <v>2262</v>
      </c>
      <c r="B57" s="2022"/>
      <c r="C57" s="2022"/>
      <c r="D57" s="2022"/>
      <c r="E57" s="2022"/>
    </row>
    <row r="58" spans="1:6">
      <c r="A58" s="1555"/>
    </row>
    <row r="59" spans="1:6">
      <c r="A59" s="1555"/>
    </row>
    <row r="60" spans="1:6" ht="13.5" customHeight="1">
      <c r="A60" s="2005" t="s">
        <v>10</v>
      </c>
      <c r="B60" s="2005"/>
      <c r="C60" s="2005"/>
      <c r="D60" s="2005"/>
      <c r="E60" s="2005"/>
    </row>
    <row r="61" spans="1:6">
      <c r="A61" s="1555"/>
    </row>
    <row r="62" spans="1:6" ht="13.5" customHeight="1">
      <c r="A62" s="2010" t="s">
        <v>2263</v>
      </c>
      <c r="B62" s="2011"/>
    </row>
    <row r="63" spans="1:6" ht="19.899999999999999" customHeight="1">
      <c r="A63" s="1554" t="s">
        <v>649</v>
      </c>
      <c r="B63" s="2016" t="s">
        <v>2275</v>
      </c>
      <c r="C63" s="2016"/>
      <c r="D63" s="2016"/>
      <c r="E63" s="2016"/>
    </row>
    <row r="64" spans="1:6" ht="19.899999999999999" customHeight="1">
      <c r="A64" s="1554" t="s">
        <v>286</v>
      </c>
      <c r="B64" s="2008"/>
      <c r="C64" s="2008"/>
      <c r="D64" s="2008"/>
      <c r="E64" s="2008"/>
    </row>
    <row r="65" spans="1:6" ht="19.899999999999999" customHeight="1">
      <c r="A65" s="1554" t="s">
        <v>650</v>
      </c>
      <c r="B65" s="2016"/>
      <c r="C65" s="2016"/>
      <c r="D65" s="2016"/>
      <c r="E65" s="2016"/>
    </row>
    <row r="66" spans="1:6" ht="19.899999999999999" customHeight="1">
      <c r="A66" s="1554" t="s">
        <v>651</v>
      </c>
      <c r="B66" s="2007"/>
      <c r="C66" s="2007"/>
      <c r="D66" s="2007"/>
      <c r="E66" s="2007"/>
    </row>
    <row r="67" spans="1:6" ht="49.9" customHeight="1">
      <c r="A67" s="1554" t="s">
        <v>2247</v>
      </c>
      <c r="B67" s="2008"/>
      <c r="C67" s="2008"/>
      <c r="D67" s="2008"/>
      <c r="E67" s="2008"/>
    </row>
    <row r="68" spans="1:6" ht="40.15" customHeight="1">
      <c r="A68" s="1554" t="s">
        <v>2264</v>
      </c>
      <c r="B68" s="2008"/>
      <c r="C68" s="2008"/>
      <c r="D68" s="2008"/>
      <c r="E68" s="2008"/>
    </row>
    <row r="69" spans="1:6" ht="19.899999999999999" customHeight="1">
      <c r="A69" s="1554" t="s">
        <v>653</v>
      </c>
      <c r="B69" s="2008"/>
      <c r="C69" s="2008"/>
      <c r="D69" s="2008"/>
      <c r="E69" s="2008"/>
    </row>
    <row r="70" spans="1:6" ht="19.899999999999999" customHeight="1">
      <c r="A70" s="1554" t="s">
        <v>2249</v>
      </c>
      <c r="B70" s="2008"/>
      <c r="C70" s="2008"/>
      <c r="D70" s="2008"/>
      <c r="E70" s="2008"/>
    </row>
    <row r="71" spans="1:6" ht="14.25">
      <c r="A71" s="1559"/>
      <c r="B71" s="1560"/>
      <c r="C71" s="1560"/>
      <c r="D71" s="1560"/>
      <c r="E71" s="1560"/>
    </row>
    <row r="72" spans="1:6" ht="14.25">
      <c r="A72" s="1559"/>
      <c r="B72" s="1560"/>
      <c r="C72" s="1560"/>
      <c r="D72" s="1560"/>
      <c r="E72" s="1560"/>
    </row>
    <row r="73" spans="1:6">
      <c r="A73" s="2017" t="s">
        <v>2213</v>
      </c>
      <c r="B73" s="2011"/>
    </row>
    <row r="74" spans="1:6" ht="34.5" customHeight="1">
      <c r="A74" s="2018" t="s">
        <v>2265</v>
      </c>
      <c r="B74" s="2018"/>
      <c r="C74" s="2018"/>
      <c r="D74" s="2018"/>
      <c r="E74" s="2018"/>
    </row>
    <row r="75" spans="1:6" ht="14.25">
      <c r="A75" s="1558"/>
    </row>
    <row r="76" spans="1:6" ht="27" customHeight="1">
      <c r="A76" s="2019"/>
      <c r="B76" s="2020"/>
      <c r="C76" s="2006" t="s">
        <v>2260</v>
      </c>
      <c r="D76" s="2006"/>
      <c r="E76" s="2006"/>
      <c r="F76" s="2006"/>
    </row>
    <row r="77" spans="1:6" ht="14.25">
      <c r="A77" s="1558"/>
    </row>
    <row r="78" spans="1:6" ht="14.25">
      <c r="A78" s="1558"/>
    </row>
    <row r="79" spans="1:6" ht="13.5" customHeight="1">
      <c r="A79" s="2010" t="s">
        <v>2269</v>
      </c>
      <c r="B79" s="2011"/>
    </row>
    <row r="80" spans="1:6" ht="14.25">
      <c r="A80" s="1558"/>
    </row>
    <row r="81" spans="1:5" ht="14.25">
      <c r="A81" s="1558"/>
    </row>
    <row r="82" spans="1:5" ht="27" customHeight="1">
      <c r="A82" s="2012" t="s">
        <v>2268</v>
      </c>
      <c r="B82" s="2012"/>
      <c r="C82" s="2012"/>
      <c r="D82" s="2012"/>
      <c r="E82" s="2012"/>
    </row>
    <row r="83" spans="1:5" ht="13.5" customHeight="1">
      <c r="A83" s="2010" t="s">
        <v>667</v>
      </c>
      <c r="B83" s="2011"/>
    </row>
    <row r="84" spans="1:5" ht="14.25">
      <c r="A84" s="1558"/>
    </row>
    <row r="85" spans="1:5" ht="14.25">
      <c r="A85" s="1558"/>
    </row>
    <row r="86" spans="1:5" ht="19.899999999999999" customHeight="1">
      <c r="A86" s="1554" t="s">
        <v>649</v>
      </c>
      <c r="B86" s="2013" t="s">
        <v>2274</v>
      </c>
      <c r="C86" s="2014"/>
      <c r="D86" s="2014"/>
      <c r="E86" s="2015"/>
    </row>
    <row r="87" spans="1:5" ht="19.899999999999999" customHeight="1">
      <c r="A87" s="1554" t="s">
        <v>286</v>
      </c>
      <c r="B87" s="2008"/>
      <c r="C87" s="2008"/>
      <c r="D87" s="2008"/>
      <c r="E87" s="2008"/>
    </row>
    <row r="88" spans="1:5" ht="19.899999999999999" customHeight="1">
      <c r="A88" s="1554" t="s">
        <v>650</v>
      </c>
      <c r="B88" s="2016"/>
      <c r="C88" s="2016"/>
      <c r="D88" s="2016"/>
      <c r="E88" s="2016"/>
    </row>
    <row r="89" spans="1:5" ht="19.899999999999999" customHeight="1">
      <c r="A89" s="1554" t="s">
        <v>651</v>
      </c>
      <c r="B89" s="2007"/>
      <c r="C89" s="2007"/>
      <c r="D89" s="2007"/>
      <c r="E89" s="2007"/>
    </row>
    <row r="90" spans="1:5" ht="49.9" customHeight="1">
      <c r="A90" s="1554" t="s">
        <v>2247</v>
      </c>
      <c r="B90" s="2008"/>
      <c r="C90" s="2008"/>
      <c r="D90" s="2008"/>
      <c r="E90" s="2008"/>
    </row>
    <row r="91" spans="1:5" ht="40.15" customHeight="1">
      <c r="A91" s="1554" t="s">
        <v>2264</v>
      </c>
      <c r="B91" s="2008"/>
      <c r="C91" s="2008"/>
      <c r="D91" s="2008"/>
      <c r="E91" s="2008"/>
    </row>
    <row r="92" spans="1:5" ht="19.899999999999999" customHeight="1">
      <c r="A92" s="1554" t="s">
        <v>653</v>
      </c>
      <c r="B92" s="2008"/>
      <c r="C92" s="2008"/>
      <c r="D92" s="2008"/>
      <c r="E92" s="2008"/>
    </row>
    <row r="93" spans="1:5" ht="19.899999999999999" customHeight="1">
      <c r="A93" s="1554" t="s">
        <v>2249</v>
      </c>
      <c r="B93" s="2008"/>
      <c r="C93" s="2008"/>
      <c r="D93" s="2008"/>
      <c r="E93" s="2008"/>
    </row>
    <row r="94" spans="1:5" ht="14.25">
      <c r="A94" s="1558"/>
    </row>
    <row r="95" spans="1:5" ht="14.25">
      <c r="A95" s="1558"/>
    </row>
    <row r="96" spans="1:5" ht="40.5" customHeight="1">
      <c r="A96" s="2009" t="s">
        <v>2266</v>
      </c>
      <c r="B96" s="2009"/>
      <c r="C96" s="2009"/>
      <c r="D96" s="2009"/>
      <c r="E96" s="2009"/>
    </row>
    <row r="97" spans="1:5" ht="27" customHeight="1">
      <c r="A97" s="2004" t="s">
        <v>2267</v>
      </c>
      <c r="B97" s="2004"/>
      <c r="C97" s="2004"/>
      <c r="D97" s="2004"/>
      <c r="E97" s="2004"/>
    </row>
    <row r="98" spans="1:5" ht="14.25">
      <c r="A98" s="1558"/>
    </row>
    <row r="99" spans="1:5" ht="14.25">
      <c r="A99" s="1558"/>
    </row>
    <row r="100" spans="1:5" ht="13.5" customHeight="1">
      <c r="A100" s="2005" t="s">
        <v>10</v>
      </c>
      <c r="B100" s="2005"/>
      <c r="C100" s="2005"/>
      <c r="D100" s="2005"/>
      <c r="E100" s="2005"/>
    </row>
    <row r="101" spans="1:5">
      <c r="A101" s="1555"/>
    </row>
    <row r="102" spans="1:5">
      <c r="A102" s="1555"/>
    </row>
    <row r="103" spans="1:5" ht="14.25">
      <c r="A103" s="1561"/>
    </row>
    <row r="104" spans="1:5">
      <c r="A104" s="1555"/>
    </row>
    <row r="105" spans="1:5" ht="14.25">
      <c r="A105" s="1558"/>
    </row>
    <row r="106" spans="1:5">
      <c r="A106" s="1562"/>
    </row>
    <row r="107" spans="1:5">
      <c r="A107" s="1562"/>
    </row>
  </sheetData>
  <mergeCells count="80">
    <mergeCell ref="A9:B9"/>
    <mergeCell ref="A1:B1"/>
    <mergeCell ref="A2:F2"/>
    <mergeCell ref="A4:B4"/>
    <mergeCell ref="A5:B5"/>
    <mergeCell ref="C5:E5"/>
    <mergeCell ref="A6:B6"/>
    <mergeCell ref="C6:D6"/>
    <mergeCell ref="A7:B7"/>
    <mergeCell ref="C7:D7"/>
    <mergeCell ref="A8:F8"/>
    <mergeCell ref="B22:E22"/>
    <mergeCell ref="B10:E10"/>
    <mergeCell ref="B11:E11"/>
    <mergeCell ref="B12:E12"/>
    <mergeCell ref="B13:E13"/>
    <mergeCell ref="B14:E14"/>
    <mergeCell ref="B15:E15"/>
    <mergeCell ref="B16:E16"/>
    <mergeCell ref="B17:E17"/>
    <mergeCell ref="A18:E18"/>
    <mergeCell ref="A20:B20"/>
    <mergeCell ref="B21:E21"/>
    <mergeCell ref="A35:F35"/>
    <mergeCell ref="B23:E23"/>
    <mergeCell ref="B24:E24"/>
    <mergeCell ref="B25:E25"/>
    <mergeCell ref="B26:E26"/>
    <mergeCell ref="B27:E27"/>
    <mergeCell ref="B28:E28"/>
    <mergeCell ref="A29:E29"/>
    <mergeCell ref="A30:E30"/>
    <mergeCell ref="A32:B32"/>
    <mergeCell ref="A33:F33"/>
    <mergeCell ref="A34:F34"/>
    <mergeCell ref="B52:E52"/>
    <mergeCell ref="A36:B36"/>
    <mergeCell ref="A37:E37"/>
    <mergeCell ref="C39:F39"/>
    <mergeCell ref="A42:B42"/>
    <mergeCell ref="A45:E45"/>
    <mergeCell ref="A46:B46"/>
    <mergeCell ref="B47:E47"/>
    <mergeCell ref="B48:E48"/>
    <mergeCell ref="B49:E49"/>
    <mergeCell ref="B50:E50"/>
    <mergeCell ref="B51:E51"/>
    <mergeCell ref="B68:E68"/>
    <mergeCell ref="B53:E53"/>
    <mergeCell ref="B54:E54"/>
    <mergeCell ref="A56:F56"/>
    <mergeCell ref="A57:E57"/>
    <mergeCell ref="A60:E60"/>
    <mergeCell ref="A62:B62"/>
    <mergeCell ref="B63:E63"/>
    <mergeCell ref="B64:E64"/>
    <mergeCell ref="B65:E65"/>
    <mergeCell ref="B66:E66"/>
    <mergeCell ref="B67:E67"/>
    <mergeCell ref="B70:E70"/>
    <mergeCell ref="A73:B73"/>
    <mergeCell ref="A74:E74"/>
    <mergeCell ref="A76:B76"/>
    <mergeCell ref="C76:F76"/>
    <mergeCell ref="A97:E97"/>
    <mergeCell ref="A100:E100"/>
    <mergeCell ref="C3:F3"/>
    <mergeCell ref="B89:E89"/>
    <mergeCell ref="B90:E90"/>
    <mergeCell ref="B91:E91"/>
    <mergeCell ref="B92:E92"/>
    <mergeCell ref="B93:E93"/>
    <mergeCell ref="A96:E96"/>
    <mergeCell ref="A79:B79"/>
    <mergeCell ref="A82:E82"/>
    <mergeCell ref="A83:B83"/>
    <mergeCell ref="B86:E86"/>
    <mergeCell ref="B87:E87"/>
    <mergeCell ref="B88:E88"/>
    <mergeCell ref="B69:E69"/>
  </mergeCells>
  <phoneticPr fontId="17"/>
  <pageMargins left="0.70866141732283472" right="0.70866141732283472" top="0.74803149606299213" bottom="0.74803149606299213" header="0.31496062992125984" footer="0.31496062992125984"/>
  <pageSetup paperSize="9" scale="86" orientation="portrait" blackAndWhite="1" r:id="rId1"/>
  <headerFooter alignWithMargins="0"/>
  <rowBreaks count="2" manualBreakCount="2">
    <brk id="35" max="5" man="1"/>
    <brk id="72" max="5" man="1"/>
  </rowBreaks>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25" zoomScaleNormal="100" zoomScaleSheetLayoutView="100" workbookViewId="0">
      <selection activeCell="U8" sqref="U8"/>
    </sheetView>
  </sheetViews>
  <sheetFormatPr defaultRowHeight="13.5"/>
  <cols>
    <col min="1" max="1" width="23.25" style="899" bestFit="1" customWidth="1"/>
    <col min="2" max="2" width="3.5" style="900" customWidth="1"/>
    <col min="3" max="3" width="5.25" style="899" bestFit="1" customWidth="1"/>
    <col min="4" max="4" width="3.875" style="899" customWidth="1"/>
    <col min="5" max="5" width="3.375" style="899" customWidth="1"/>
    <col min="6" max="6" width="3.75" style="899" customWidth="1"/>
    <col min="7" max="7" width="3.375" style="899" customWidth="1"/>
    <col min="8" max="8" width="4.125" style="899" customWidth="1"/>
    <col min="9" max="9" width="3.375" style="899" customWidth="1"/>
    <col min="10" max="10" width="10.5" style="899" customWidth="1"/>
    <col min="11" max="11" width="3.75" style="899" customWidth="1"/>
    <col min="12" max="12" width="9" style="899"/>
    <col min="13" max="13" width="4.875" style="899" customWidth="1"/>
    <col min="14" max="19" width="3.625" style="899" customWidth="1"/>
    <col min="20" max="256" width="9" style="899"/>
    <col min="257" max="257" width="23.25" style="899" bestFit="1" customWidth="1"/>
    <col min="258" max="258" width="3.5" style="899" customWidth="1"/>
    <col min="259" max="259" width="5.25" style="899" bestFit="1" customWidth="1"/>
    <col min="260" max="260" width="3.875" style="899" customWidth="1"/>
    <col min="261" max="261" width="3.375" style="899" customWidth="1"/>
    <col min="262" max="262" width="3.75" style="899" customWidth="1"/>
    <col min="263" max="263" width="3.375" style="899" customWidth="1"/>
    <col min="264" max="264" width="4.125" style="899" customWidth="1"/>
    <col min="265" max="265" width="3.375" style="899" customWidth="1"/>
    <col min="266" max="266" width="10.5" style="899" customWidth="1"/>
    <col min="267" max="267" width="3.75" style="899" customWidth="1"/>
    <col min="268" max="268" width="9" style="899"/>
    <col min="269" max="269" width="4.875" style="899" customWidth="1"/>
    <col min="270" max="275" width="3.625" style="899" customWidth="1"/>
    <col min="276" max="512" width="9" style="899"/>
    <col min="513" max="513" width="23.25" style="899" bestFit="1" customWidth="1"/>
    <col min="514" max="514" width="3.5" style="899" customWidth="1"/>
    <col min="515" max="515" width="5.25" style="899" bestFit="1" customWidth="1"/>
    <col min="516" max="516" width="3.875" style="899" customWidth="1"/>
    <col min="517" max="517" width="3.375" style="899" customWidth="1"/>
    <col min="518" max="518" width="3.75" style="899" customWidth="1"/>
    <col min="519" max="519" width="3.375" style="899" customWidth="1"/>
    <col min="520" max="520" width="4.125" style="899" customWidth="1"/>
    <col min="521" max="521" width="3.375" style="899" customWidth="1"/>
    <col min="522" max="522" width="10.5" style="899" customWidth="1"/>
    <col min="523" max="523" width="3.75" style="899" customWidth="1"/>
    <col min="524" max="524" width="9" style="899"/>
    <col min="525" max="525" width="4.875" style="899" customWidth="1"/>
    <col min="526" max="531" width="3.625" style="899" customWidth="1"/>
    <col min="532" max="768" width="9" style="899"/>
    <col min="769" max="769" width="23.25" style="899" bestFit="1" customWidth="1"/>
    <col min="770" max="770" width="3.5" style="899" customWidth="1"/>
    <col min="771" max="771" width="5.25" style="899" bestFit="1" customWidth="1"/>
    <col min="772" max="772" width="3.875" style="899" customWidth="1"/>
    <col min="773" max="773" width="3.375" style="899" customWidth="1"/>
    <col min="774" max="774" width="3.75" style="899" customWidth="1"/>
    <col min="775" max="775" width="3.375" style="899" customWidth="1"/>
    <col min="776" max="776" width="4.125" style="899" customWidth="1"/>
    <col min="777" max="777" width="3.375" style="899" customWidth="1"/>
    <col min="778" max="778" width="10.5" style="899" customWidth="1"/>
    <col min="779" max="779" width="3.75" style="899" customWidth="1"/>
    <col min="780" max="780" width="9" style="899"/>
    <col min="781" max="781" width="4.875" style="899" customWidth="1"/>
    <col min="782" max="787" width="3.625" style="899" customWidth="1"/>
    <col min="788" max="1024" width="9" style="899"/>
    <col min="1025" max="1025" width="23.25" style="899" bestFit="1" customWidth="1"/>
    <col min="1026" max="1026" width="3.5" style="899" customWidth="1"/>
    <col min="1027" max="1027" width="5.25" style="899" bestFit="1" customWidth="1"/>
    <col min="1028" max="1028" width="3.875" style="899" customWidth="1"/>
    <col min="1029" max="1029" width="3.375" style="899" customWidth="1"/>
    <col min="1030" max="1030" width="3.75" style="899" customWidth="1"/>
    <col min="1031" max="1031" width="3.375" style="899" customWidth="1"/>
    <col min="1032" max="1032" width="4.125" style="899" customWidth="1"/>
    <col min="1033" max="1033" width="3.375" style="899" customWidth="1"/>
    <col min="1034" max="1034" width="10.5" style="899" customWidth="1"/>
    <col min="1035" max="1035" width="3.75" style="899" customWidth="1"/>
    <col min="1036" max="1036" width="9" style="899"/>
    <col min="1037" max="1037" width="4.875" style="899" customWidth="1"/>
    <col min="1038" max="1043" width="3.625" style="899" customWidth="1"/>
    <col min="1044" max="1280" width="9" style="899"/>
    <col min="1281" max="1281" width="23.25" style="899" bestFit="1" customWidth="1"/>
    <col min="1282" max="1282" width="3.5" style="899" customWidth="1"/>
    <col min="1283" max="1283" width="5.25" style="899" bestFit="1" customWidth="1"/>
    <col min="1284" max="1284" width="3.875" style="899" customWidth="1"/>
    <col min="1285" max="1285" width="3.375" style="899" customWidth="1"/>
    <col min="1286" max="1286" width="3.75" style="899" customWidth="1"/>
    <col min="1287" max="1287" width="3.375" style="899" customWidth="1"/>
    <col min="1288" max="1288" width="4.125" style="899" customWidth="1"/>
    <col min="1289" max="1289" width="3.375" style="899" customWidth="1"/>
    <col min="1290" max="1290" width="10.5" style="899" customWidth="1"/>
    <col min="1291" max="1291" width="3.75" style="899" customWidth="1"/>
    <col min="1292" max="1292" width="9" style="899"/>
    <col min="1293" max="1293" width="4.875" style="899" customWidth="1"/>
    <col min="1294" max="1299" width="3.625" style="899" customWidth="1"/>
    <col min="1300" max="1536" width="9" style="899"/>
    <col min="1537" max="1537" width="23.25" style="899" bestFit="1" customWidth="1"/>
    <col min="1538" max="1538" width="3.5" style="899" customWidth="1"/>
    <col min="1539" max="1539" width="5.25" style="899" bestFit="1" customWidth="1"/>
    <col min="1540" max="1540" width="3.875" style="899" customWidth="1"/>
    <col min="1541" max="1541" width="3.375" style="899" customWidth="1"/>
    <col min="1542" max="1542" width="3.75" style="899" customWidth="1"/>
    <col min="1543" max="1543" width="3.375" style="899" customWidth="1"/>
    <col min="1544" max="1544" width="4.125" style="899" customWidth="1"/>
    <col min="1545" max="1545" width="3.375" style="899" customWidth="1"/>
    <col min="1546" max="1546" width="10.5" style="899" customWidth="1"/>
    <col min="1547" max="1547" width="3.75" style="899" customWidth="1"/>
    <col min="1548" max="1548" width="9" style="899"/>
    <col min="1549" max="1549" width="4.875" style="899" customWidth="1"/>
    <col min="1550" max="1555" width="3.625" style="899" customWidth="1"/>
    <col min="1556" max="1792" width="9" style="899"/>
    <col min="1793" max="1793" width="23.25" style="899" bestFit="1" customWidth="1"/>
    <col min="1794" max="1794" width="3.5" style="899" customWidth="1"/>
    <col min="1795" max="1795" width="5.25" style="899" bestFit="1" customWidth="1"/>
    <col min="1796" max="1796" width="3.875" style="899" customWidth="1"/>
    <col min="1797" max="1797" width="3.375" style="899" customWidth="1"/>
    <col min="1798" max="1798" width="3.75" style="899" customWidth="1"/>
    <col min="1799" max="1799" width="3.375" style="899" customWidth="1"/>
    <col min="1800" max="1800" width="4.125" style="899" customWidth="1"/>
    <col min="1801" max="1801" width="3.375" style="899" customWidth="1"/>
    <col min="1802" max="1802" width="10.5" style="899" customWidth="1"/>
    <col min="1803" max="1803" width="3.75" style="899" customWidth="1"/>
    <col min="1804" max="1804" width="9" style="899"/>
    <col min="1805" max="1805" width="4.875" style="899" customWidth="1"/>
    <col min="1806" max="1811" width="3.625" style="899" customWidth="1"/>
    <col min="1812" max="2048" width="9" style="899"/>
    <col min="2049" max="2049" width="23.25" style="899" bestFit="1" customWidth="1"/>
    <col min="2050" max="2050" width="3.5" style="899" customWidth="1"/>
    <col min="2051" max="2051" width="5.25" style="899" bestFit="1" customWidth="1"/>
    <col min="2052" max="2052" width="3.875" style="899" customWidth="1"/>
    <col min="2053" max="2053" width="3.375" style="899" customWidth="1"/>
    <col min="2054" max="2054" width="3.75" style="899" customWidth="1"/>
    <col min="2055" max="2055" width="3.375" style="899" customWidth="1"/>
    <col min="2056" max="2056" width="4.125" style="899" customWidth="1"/>
    <col min="2057" max="2057" width="3.375" style="899" customWidth="1"/>
    <col min="2058" max="2058" width="10.5" style="899" customWidth="1"/>
    <col min="2059" max="2059" width="3.75" style="899" customWidth="1"/>
    <col min="2060" max="2060" width="9" style="899"/>
    <col min="2061" max="2061" width="4.875" style="899" customWidth="1"/>
    <col min="2062" max="2067" width="3.625" style="899" customWidth="1"/>
    <col min="2068" max="2304" width="9" style="899"/>
    <col min="2305" max="2305" width="23.25" style="899" bestFit="1" customWidth="1"/>
    <col min="2306" max="2306" width="3.5" style="899" customWidth="1"/>
    <col min="2307" max="2307" width="5.25" style="899" bestFit="1" customWidth="1"/>
    <col min="2308" max="2308" width="3.875" style="899" customWidth="1"/>
    <col min="2309" max="2309" width="3.375" style="899" customWidth="1"/>
    <col min="2310" max="2310" width="3.75" style="899" customWidth="1"/>
    <col min="2311" max="2311" width="3.375" style="899" customWidth="1"/>
    <col min="2312" max="2312" width="4.125" style="899" customWidth="1"/>
    <col min="2313" max="2313" width="3.375" style="899" customWidth="1"/>
    <col min="2314" max="2314" width="10.5" style="899" customWidth="1"/>
    <col min="2315" max="2315" width="3.75" style="899" customWidth="1"/>
    <col min="2316" max="2316" width="9" style="899"/>
    <col min="2317" max="2317" width="4.875" style="899" customWidth="1"/>
    <col min="2318" max="2323" width="3.625" style="899" customWidth="1"/>
    <col min="2324" max="2560" width="9" style="899"/>
    <col min="2561" max="2561" width="23.25" style="899" bestFit="1" customWidth="1"/>
    <col min="2562" max="2562" width="3.5" style="899" customWidth="1"/>
    <col min="2563" max="2563" width="5.25" style="899" bestFit="1" customWidth="1"/>
    <col min="2564" max="2564" width="3.875" style="899" customWidth="1"/>
    <col min="2565" max="2565" width="3.375" style="899" customWidth="1"/>
    <col min="2566" max="2566" width="3.75" style="899" customWidth="1"/>
    <col min="2567" max="2567" width="3.375" style="899" customWidth="1"/>
    <col min="2568" max="2568" width="4.125" style="899" customWidth="1"/>
    <col min="2569" max="2569" width="3.375" style="899" customWidth="1"/>
    <col min="2570" max="2570" width="10.5" style="899" customWidth="1"/>
    <col min="2571" max="2571" width="3.75" style="899" customWidth="1"/>
    <col min="2572" max="2572" width="9" style="899"/>
    <col min="2573" max="2573" width="4.875" style="899" customWidth="1"/>
    <col min="2574" max="2579" width="3.625" style="899" customWidth="1"/>
    <col min="2580" max="2816" width="9" style="899"/>
    <col min="2817" max="2817" width="23.25" style="899" bestFit="1" customWidth="1"/>
    <col min="2818" max="2818" width="3.5" style="899" customWidth="1"/>
    <col min="2819" max="2819" width="5.25" style="899" bestFit="1" customWidth="1"/>
    <col min="2820" max="2820" width="3.875" style="899" customWidth="1"/>
    <col min="2821" max="2821" width="3.375" style="899" customWidth="1"/>
    <col min="2822" max="2822" width="3.75" style="899" customWidth="1"/>
    <col min="2823" max="2823" width="3.375" style="899" customWidth="1"/>
    <col min="2824" max="2824" width="4.125" style="899" customWidth="1"/>
    <col min="2825" max="2825" width="3.375" style="899" customWidth="1"/>
    <col min="2826" max="2826" width="10.5" style="899" customWidth="1"/>
    <col min="2827" max="2827" width="3.75" style="899" customWidth="1"/>
    <col min="2828" max="2828" width="9" style="899"/>
    <col min="2829" max="2829" width="4.875" style="899" customWidth="1"/>
    <col min="2830" max="2835" width="3.625" style="899" customWidth="1"/>
    <col min="2836" max="3072" width="9" style="899"/>
    <col min="3073" max="3073" width="23.25" style="899" bestFit="1" customWidth="1"/>
    <col min="3074" max="3074" width="3.5" style="899" customWidth="1"/>
    <col min="3075" max="3075" width="5.25" style="899" bestFit="1" customWidth="1"/>
    <col min="3076" max="3076" width="3.875" style="899" customWidth="1"/>
    <col min="3077" max="3077" width="3.375" style="899" customWidth="1"/>
    <col min="3078" max="3078" width="3.75" style="899" customWidth="1"/>
    <col min="3079" max="3079" width="3.375" style="899" customWidth="1"/>
    <col min="3080" max="3080" width="4.125" style="899" customWidth="1"/>
    <col min="3081" max="3081" width="3.375" style="899" customWidth="1"/>
    <col min="3082" max="3082" width="10.5" style="899" customWidth="1"/>
    <col min="3083" max="3083" width="3.75" style="899" customWidth="1"/>
    <col min="3084" max="3084" width="9" style="899"/>
    <col min="3085" max="3085" width="4.875" style="899" customWidth="1"/>
    <col min="3086" max="3091" width="3.625" style="899" customWidth="1"/>
    <col min="3092" max="3328" width="9" style="899"/>
    <col min="3329" max="3329" width="23.25" style="899" bestFit="1" customWidth="1"/>
    <col min="3330" max="3330" width="3.5" style="899" customWidth="1"/>
    <col min="3331" max="3331" width="5.25" style="899" bestFit="1" customWidth="1"/>
    <col min="3332" max="3332" width="3.875" style="899" customWidth="1"/>
    <col min="3333" max="3333" width="3.375" style="899" customWidth="1"/>
    <col min="3334" max="3334" width="3.75" style="899" customWidth="1"/>
    <col min="3335" max="3335" width="3.375" style="899" customWidth="1"/>
    <col min="3336" max="3336" width="4.125" style="899" customWidth="1"/>
    <col min="3337" max="3337" width="3.375" style="899" customWidth="1"/>
    <col min="3338" max="3338" width="10.5" style="899" customWidth="1"/>
    <col min="3339" max="3339" width="3.75" style="899" customWidth="1"/>
    <col min="3340" max="3340" width="9" style="899"/>
    <col min="3341" max="3341" width="4.875" style="899" customWidth="1"/>
    <col min="3342" max="3347" width="3.625" style="899" customWidth="1"/>
    <col min="3348" max="3584" width="9" style="899"/>
    <col min="3585" max="3585" width="23.25" style="899" bestFit="1" customWidth="1"/>
    <col min="3586" max="3586" width="3.5" style="899" customWidth="1"/>
    <col min="3587" max="3587" width="5.25" style="899" bestFit="1" customWidth="1"/>
    <col min="3588" max="3588" width="3.875" style="899" customWidth="1"/>
    <col min="3589" max="3589" width="3.375" style="899" customWidth="1"/>
    <col min="3590" max="3590" width="3.75" style="899" customWidth="1"/>
    <col min="3591" max="3591" width="3.375" style="899" customWidth="1"/>
    <col min="3592" max="3592" width="4.125" style="899" customWidth="1"/>
    <col min="3593" max="3593" width="3.375" style="899" customWidth="1"/>
    <col min="3594" max="3594" width="10.5" style="899" customWidth="1"/>
    <col min="3595" max="3595" width="3.75" style="899" customWidth="1"/>
    <col min="3596" max="3596" width="9" style="899"/>
    <col min="3597" max="3597" width="4.875" style="899" customWidth="1"/>
    <col min="3598" max="3603" width="3.625" style="899" customWidth="1"/>
    <col min="3604" max="3840" width="9" style="899"/>
    <col min="3841" max="3841" width="23.25" style="899" bestFit="1" customWidth="1"/>
    <col min="3842" max="3842" width="3.5" style="899" customWidth="1"/>
    <col min="3843" max="3843" width="5.25" style="899" bestFit="1" customWidth="1"/>
    <col min="3844" max="3844" width="3.875" style="899" customWidth="1"/>
    <col min="3845" max="3845" width="3.375" style="899" customWidth="1"/>
    <col min="3846" max="3846" width="3.75" style="899" customWidth="1"/>
    <col min="3847" max="3847" width="3.375" style="899" customWidth="1"/>
    <col min="3848" max="3848" width="4.125" style="899" customWidth="1"/>
    <col min="3849" max="3849" width="3.375" style="899" customWidth="1"/>
    <col min="3850" max="3850" width="10.5" style="899" customWidth="1"/>
    <col min="3851" max="3851" width="3.75" style="899" customWidth="1"/>
    <col min="3852" max="3852" width="9" style="899"/>
    <col min="3853" max="3853" width="4.875" style="899" customWidth="1"/>
    <col min="3854" max="3859" width="3.625" style="899" customWidth="1"/>
    <col min="3860" max="4096" width="9" style="899"/>
    <col min="4097" max="4097" width="23.25" style="899" bestFit="1" customWidth="1"/>
    <col min="4098" max="4098" width="3.5" style="899" customWidth="1"/>
    <col min="4099" max="4099" width="5.25" style="899" bestFit="1" customWidth="1"/>
    <col min="4100" max="4100" width="3.875" style="899" customWidth="1"/>
    <col min="4101" max="4101" width="3.375" style="899" customWidth="1"/>
    <col min="4102" max="4102" width="3.75" style="899" customWidth="1"/>
    <col min="4103" max="4103" width="3.375" style="899" customWidth="1"/>
    <col min="4104" max="4104" width="4.125" style="899" customWidth="1"/>
    <col min="4105" max="4105" width="3.375" style="899" customWidth="1"/>
    <col min="4106" max="4106" width="10.5" style="899" customWidth="1"/>
    <col min="4107" max="4107" width="3.75" style="899" customWidth="1"/>
    <col min="4108" max="4108" width="9" style="899"/>
    <col min="4109" max="4109" width="4.875" style="899" customWidth="1"/>
    <col min="4110" max="4115" width="3.625" style="899" customWidth="1"/>
    <col min="4116" max="4352" width="9" style="899"/>
    <col min="4353" max="4353" width="23.25" style="899" bestFit="1" customWidth="1"/>
    <col min="4354" max="4354" width="3.5" style="899" customWidth="1"/>
    <col min="4355" max="4355" width="5.25" style="899" bestFit="1" customWidth="1"/>
    <col min="4356" max="4356" width="3.875" style="899" customWidth="1"/>
    <col min="4357" max="4357" width="3.375" style="899" customWidth="1"/>
    <col min="4358" max="4358" width="3.75" style="899" customWidth="1"/>
    <col min="4359" max="4359" width="3.375" style="899" customWidth="1"/>
    <col min="4360" max="4360" width="4.125" style="899" customWidth="1"/>
    <col min="4361" max="4361" width="3.375" style="899" customWidth="1"/>
    <col min="4362" max="4362" width="10.5" style="899" customWidth="1"/>
    <col min="4363" max="4363" width="3.75" style="899" customWidth="1"/>
    <col min="4364" max="4364" width="9" style="899"/>
    <col min="4365" max="4365" width="4.875" style="899" customWidth="1"/>
    <col min="4366" max="4371" width="3.625" style="899" customWidth="1"/>
    <col min="4372" max="4608" width="9" style="899"/>
    <col min="4609" max="4609" width="23.25" style="899" bestFit="1" customWidth="1"/>
    <col min="4610" max="4610" width="3.5" style="899" customWidth="1"/>
    <col min="4611" max="4611" width="5.25" style="899" bestFit="1" customWidth="1"/>
    <col min="4612" max="4612" width="3.875" style="899" customWidth="1"/>
    <col min="4613" max="4613" width="3.375" style="899" customWidth="1"/>
    <col min="4614" max="4614" width="3.75" style="899" customWidth="1"/>
    <col min="4615" max="4615" width="3.375" style="899" customWidth="1"/>
    <col min="4616" max="4616" width="4.125" style="899" customWidth="1"/>
    <col min="4617" max="4617" width="3.375" style="899" customWidth="1"/>
    <col min="4618" max="4618" width="10.5" style="899" customWidth="1"/>
    <col min="4619" max="4619" width="3.75" style="899" customWidth="1"/>
    <col min="4620" max="4620" width="9" style="899"/>
    <col min="4621" max="4621" width="4.875" style="899" customWidth="1"/>
    <col min="4622" max="4627" width="3.625" style="899" customWidth="1"/>
    <col min="4628" max="4864" width="9" style="899"/>
    <col min="4865" max="4865" width="23.25" style="899" bestFit="1" customWidth="1"/>
    <col min="4866" max="4866" width="3.5" style="899" customWidth="1"/>
    <col min="4867" max="4867" width="5.25" style="899" bestFit="1" customWidth="1"/>
    <col min="4868" max="4868" width="3.875" style="899" customWidth="1"/>
    <col min="4869" max="4869" width="3.375" style="899" customWidth="1"/>
    <col min="4870" max="4870" width="3.75" style="899" customWidth="1"/>
    <col min="4871" max="4871" width="3.375" style="899" customWidth="1"/>
    <col min="4872" max="4872" width="4.125" style="899" customWidth="1"/>
    <col min="4873" max="4873" width="3.375" style="899" customWidth="1"/>
    <col min="4874" max="4874" width="10.5" style="899" customWidth="1"/>
    <col min="4875" max="4875" width="3.75" style="899" customWidth="1"/>
    <col min="4876" max="4876" width="9" style="899"/>
    <col min="4877" max="4877" width="4.875" style="899" customWidth="1"/>
    <col min="4878" max="4883" width="3.625" style="899" customWidth="1"/>
    <col min="4884" max="5120" width="9" style="899"/>
    <col min="5121" max="5121" width="23.25" style="899" bestFit="1" customWidth="1"/>
    <col min="5122" max="5122" width="3.5" style="899" customWidth="1"/>
    <col min="5123" max="5123" width="5.25" style="899" bestFit="1" customWidth="1"/>
    <col min="5124" max="5124" width="3.875" style="899" customWidth="1"/>
    <col min="5125" max="5125" width="3.375" style="899" customWidth="1"/>
    <col min="5126" max="5126" width="3.75" style="899" customWidth="1"/>
    <col min="5127" max="5127" width="3.375" style="899" customWidth="1"/>
    <col min="5128" max="5128" width="4.125" style="899" customWidth="1"/>
    <col min="5129" max="5129" width="3.375" style="899" customWidth="1"/>
    <col min="5130" max="5130" width="10.5" style="899" customWidth="1"/>
    <col min="5131" max="5131" width="3.75" style="899" customWidth="1"/>
    <col min="5132" max="5132" width="9" style="899"/>
    <col min="5133" max="5133" width="4.875" style="899" customWidth="1"/>
    <col min="5134" max="5139" width="3.625" style="899" customWidth="1"/>
    <col min="5140" max="5376" width="9" style="899"/>
    <col min="5377" max="5377" width="23.25" style="899" bestFit="1" customWidth="1"/>
    <col min="5378" max="5378" width="3.5" style="899" customWidth="1"/>
    <col min="5379" max="5379" width="5.25" style="899" bestFit="1" customWidth="1"/>
    <col min="5380" max="5380" width="3.875" style="899" customWidth="1"/>
    <col min="5381" max="5381" width="3.375" style="899" customWidth="1"/>
    <col min="5382" max="5382" width="3.75" style="899" customWidth="1"/>
    <col min="5383" max="5383" width="3.375" style="899" customWidth="1"/>
    <col min="5384" max="5384" width="4.125" style="899" customWidth="1"/>
    <col min="5385" max="5385" width="3.375" style="899" customWidth="1"/>
    <col min="5386" max="5386" width="10.5" style="899" customWidth="1"/>
    <col min="5387" max="5387" width="3.75" style="899" customWidth="1"/>
    <col min="5388" max="5388" width="9" style="899"/>
    <col min="5389" max="5389" width="4.875" style="899" customWidth="1"/>
    <col min="5390" max="5395" width="3.625" style="899" customWidth="1"/>
    <col min="5396" max="5632" width="9" style="899"/>
    <col min="5633" max="5633" width="23.25" style="899" bestFit="1" customWidth="1"/>
    <col min="5634" max="5634" width="3.5" style="899" customWidth="1"/>
    <col min="5635" max="5635" width="5.25" style="899" bestFit="1" customWidth="1"/>
    <col min="5636" max="5636" width="3.875" style="899" customWidth="1"/>
    <col min="5637" max="5637" width="3.375" style="899" customWidth="1"/>
    <col min="5638" max="5638" width="3.75" style="899" customWidth="1"/>
    <col min="5639" max="5639" width="3.375" style="899" customWidth="1"/>
    <col min="5640" max="5640" width="4.125" style="899" customWidth="1"/>
    <col min="5641" max="5641" width="3.375" style="899" customWidth="1"/>
    <col min="5642" max="5642" width="10.5" style="899" customWidth="1"/>
    <col min="5643" max="5643" width="3.75" style="899" customWidth="1"/>
    <col min="5644" max="5644" width="9" style="899"/>
    <col min="5645" max="5645" width="4.875" style="899" customWidth="1"/>
    <col min="5646" max="5651" width="3.625" style="899" customWidth="1"/>
    <col min="5652" max="5888" width="9" style="899"/>
    <col min="5889" max="5889" width="23.25" style="899" bestFit="1" customWidth="1"/>
    <col min="5890" max="5890" width="3.5" style="899" customWidth="1"/>
    <col min="5891" max="5891" width="5.25" style="899" bestFit="1" customWidth="1"/>
    <col min="5892" max="5892" width="3.875" style="899" customWidth="1"/>
    <col min="5893" max="5893" width="3.375" style="899" customWidth="1"/>
    <col min="5894" max="5894" width="3.75" style="899" customWidth="1"/>
    <col min="5895" max="5895" width="3.375" style="899" customWidth="1"/>
    <col min="5896" max="5896" width="4.125" style="899" customWidth="1"/>
    <col min="5897" max="5897" width="3.375" style="899" customWidth="1"/>
    <col min="5898" max="5898" width="10.5" style="899" customWidth="1"/>
    <col min="5899" max="5899" width="3.75" style="899" customWidth="1"/>
    <col min="5900" max="5900" width="9" style="899"/>
    <col min="5901" max="5901" width="4.875" style="899" customWidth="1"/>
    <col min="5902" max="5907" width="3.625" style="899" customWidth="1"/>
    <col min="5908" max="6144" width="9" style="899"/>
    <col min="6145" max="6145" width="23.25" style="899" bestFit="1" customWidth="1"/>
    <col min="6146" max="6146" width="3.5" style="899" customWidth="1"/>
    <col min="6147" max="6147" width="5.25" style="899" bestFit="1" customWidth="1"/>
    <col min="6148" max="6148" width="3.875" style="899" customWidth="1"/>
    <col min="6149" max="6149" width="3.375" style="899" customWidth="1"/>
    <col min="6150" max="6150" width="3.75" style="899" customWidth="1"/>
    <col min="6151" max="6151" width="3.375" style="899" customWidth="1"/>
    <col min="6152" max="6152" width="4.125" style="899" customWidth="1"/>
    <col min="6153" max="6153" width="3.375" style="899" customWidth="1"/>
    <col min="6154" max="6154" width="10.5" style="899" customWidth="1"/>
    <col min="6155" max="6155" width="3.75" style="899" customWidth="1"/>
    <col min="6156" max="6156" width="9" style="899"/>
    <col min="6157" max="6157" width="4.875" style="899" customWidth="1"/>
    <col min="6158" max="6163" width="3.625" style="899" customWidth="1"/>
    <col min="6164" max="6400" width="9" style="899"/>
    <col min="6401" max="6401" width="23.25" style="899" bestFit="1" customWidth="1"/>
    <col min="6402" max="6402" width="3.5" style="899" customWidth="1"/>
    <col min="6403" max="6403" width="5.25" style="899" bestFit="1" customWidth="1"/>
    <col min="6404" max="6404" width="3.875" style="899" customWidth="1"/>
    <col min="6405" max="6405" width="3.375" style="899" customWidth="1"/>
    <col min="6406" max="6406" width="3.75" style="899" customWidth="1"/>
    <col min="6407" max="6407" width="3.375" style="899" customWidth="1"/>
    <col min="6408" max="6408" width="4.125" style="899" customWidth="1"/>
    <col min="6409" max="6409" width="3.375" style="899" customWidth="1"/>
    <col min="6410" max="6410" width="10.5" style="899" customWidth="1"/>
    <col min="6411" max="6411" width="3.75" style="899" customWidth="1"/>
    <col min="6412" max="6412" width="9" style="899"/>
    <col min="6413" max="6413" width="4.875" style="899" customWidth="1"/>
    <col min="6414" max="6419" width="3.625" style="899" customWidth="1"/>
    <col min="6420" max="6656" width="9" style="899"/>
    <col min="6657" max="6657" width="23.25" style="899" bestFit="1" customWidth="1"/>
    <col min="6658" max="6658" width="3.5" style="899" customWidth="1"/>
    <col min="6659" max="6659" width="5.25" style="899" bestFit="1" customWidth="1"/>
    <col min="6660" max="6660" width="3.875" style="899" customWidth="1"/>
    <col min="6661" max="6661" width="3.375" style="899" customWidth="1"/>
    <col min="6662" max="6662" width="3.75" style="899" customWidth="1"/>
    <col min="6663" max="6663" width="3.375" style="899" customWidth="1"/>
    <col min="6664" max="6664" width="4.125" style="899" customWidth="1"/>
    <col min="6665" max="6665" width="3.375" style="899" customWidth="1"/>
    <col min="6666" max="6666" width="10.5" style="899" customWidth="1"/>
    <col min="6667" max="6667" width="3.75" style="899" customWidth="1"/>
    <col min="6668" max="6668" width="9" style="899"/>
    <col min="6669" max="6669" width="4.875" style="899" customWidth="1"/>
    <col min="6670" max="6675" width="3.625" style="899" customWidth="1"/>
    <col min="6676" max="6912" width="9" style="899"/>
    <col min="6913" max="6913" width="23.25" style="899" bestFit="1" customWidth="1"/>
    <col min="6914" max="6914" width="3.5" style="899" customWidth="1"/>
    <col min="6915" max="6915" width="5.25" style="899" bestFit="1" customWidth="1"/>
    <col min="6916" max="6916" width="3.875" style="899" customWidth="1"/>
    <col min="6917" max="6917" width="3.375" style="899" customWidth="1"/>
    <col min="6918" max="6918" width="3.75" style="899" customWidth="1"/>
    <col min="6919" max="6919" width="3.375" style="899" customWidth="1"/>
    <col min="6920" max="6920" width="4.125" style="899" customWidth="1"/>
    <col min="6921" max="6921" width="3.375" style="899" customWidth="1"/>
    <col min="6922" max="6922" width="10.5" style="899" customWidth="1"/>
    <col min="6923" max="6923" width="3.75" style="899" customWidth="1"/>
    <col min="6924" max="6924" width="9" style="899"/>
    <col min="6925" max="6925" width="4.875" style="899" customWidth="1"/>
    <col min="6926" max="6931" width="3.625" style="899" customWidth="1"/>
    <col min="6932" max="7168" width="9" style="899"/>
    <col min="7169" max="7169" width="23.25" style="899" bestFit="1" customWidth="1"/>
    <col min="7170" max="7170" width="3.5" style="899" customWidth="1"/>
    <col min="7171" max="7171" width="5.25" style="899" bestFit="1" customWidth="1"/>
    <col min="7172" max="7172" width="3.875" style="899" customWidth="1"/>
    <col min="7173" max="7173" width="3.375" style="899" customWidth="1"/>
    <col min="7174" max="7174" width="3.75" style="899" customWidth="1"/>
    <col min="7175" max="7175" width="3.375" style="899" customWidth="1"/>
    <col min="7176" max="7176" width="4.125" style="899" customWidth="1"/>
    <col min="7177" max="7177" width="3.375" style="899" customWidth="1"/>
    <col min="7178" max="7178" width="10.5" style="899" customWidth="1"/>
    <col min="7179" max="7179" width="3.75" style="899" customWidth="1"/>
    <col min="7180" max="7180" width="9" style="899"/>
    <col min="7181" max="7181" width="4.875" style="899" customWidth="1"/>
    <col min="7182" max="7187" width="3.625" style="899" customWidth="1"/>
    <col min="7188" max="7424" width="9" style="899"/>
    <col min="7425" max="7425" width="23.25" style="899" bestFit="1" customWidth="1"/>
    <col min="7426" max="7426" width="3.5" style="899" customWidth="1"/>
    <col min="7427" max="7427" width="5.25" style="899" bestFit="1" customWidth="1"/>
    <col min="7428" max="7428" width="3.875" style="899" customWidth="1"/>
    <col min="7429" max="7429" width="3.375" style="899" customWidth="1"/>
    <col min="7430" max="7430" width="3.75" style="899" customWidth="1"/>
    <col min="7431" max="7431" width="3.375" style="899" customWidth="1"/>
    <col min="7432" max="7432" width="4.125" style="899" customWidth="1"/>
    <col min="7433" max="7433" width="3.375" style="899" customWidth="1"/>
    <col min="7434" max="7434" width="10.5" style="899" customWidth="1"/>
    <col min="7435" max="7435" width="3.75" style="899" customWidth="1"/>
    <col min="7436" max="7436" width="9" style="899"/>
    <col min="7437" max="7437" width="4.875" style="899" customWidth="1"/>
    <col min="7438" max="7443" width="3.625" style="899" customWidth="1"/>
    <col min="7444" max="7680" width="9" style="899"/>
    <col min="7681" max="7681" width="23.25" style="899" bestFit="1" customWidth="1"/>
    <col min="7682" max="7682" width="3.5" style="899" customWidth="1"/>
    <col min="7683" max="7683" width="5.25" style="899" bestFit="1" customWidth="1"/>
    <col min="7684" max="7684" width="3.875" style="899" customWidth="1"/>
    <col min="7685" max="7685" width="3.375" style="899" customWidth="1"/>
    <col min="7686" max="7686" width="3.75" style="899" customWidth="1"/>
    <col min="7687" max="7687" width="3.375" style="899" customWidth="1"/>
    <col min="7688" max="7688" width="4.125" style="899" customWidth="1"/>
    <col min="7689" max="7689" width="3.375" style="899" customWidth="1"/>
    <col min="7690" max="7690" width="10.5" style="899" customWidth="1"/>
    <col min="7691" max="7691" width="3.75" style="899" customWidth="1"/>
    <col min="7692" max="7692" width="9" style="899"/>
    <col min="7693" max="7693" width="4.875" style="899" customWidth="1"/>
    <col min="7694" max="7699" width="3.625" style="899" customWidth="1"/>
    <col min="7700" max="7936" width="9" style="899"/>
    <col min="7937" max="7937" width="23.25" style="899" bestFit="1" customWidth="1"/>
    <col min="7938" max="7938" width="3.5" style="899" customWidth="1"/>
    <col min="7939" max="7939" width="5.25" style="899" bestFit="1" customWidth="1"/>
    <col min="7940" max="7940" width="3.875" style="899" customWidth="1"/>
    <col min="7941" max="7941" width="3.375" style="899" customWidth="1"/>
    <col min="7942" max="7942" width="3.75" style="899" customWidth="1"/>
    <col min="7943" max="7943" width="3.375" style="899" customWidth="1"/>
    <col min="7944" max="7944" width="4.125" style="899" customWidth="1"/>
    <col min="7945" max="7945" width="3.375" style="899" customWidth="1"/>
    <col min="7946" max="7946" width="10.5" style="899" customWidth="1"/>
    <col min="7947" max="7947" width="3.75" style="899" customWidth="1"/>
    <col min="7948" max="7948" width="9" style="899"/>
    <col min="7949" max="7949" width="4.875" style="899" customWidth="1"/>
    <col min="7950" max="7955" width="3.625" style="899" customWidth="1"/>
    <col min="7956" max="8192" width="9" style="899"/>
    <col min="8193" max="8193" width="23.25" style="899" bestFit="1" customWidth="1"/>
    <col min="8194" max="8194" width="3.5" style="899" customWidth="1"/>
    <col min="8195" max="8195" width="5.25" style="899" bestFit="1" customWidth="1"/>
    <col min="8196" max="8196" width="3.875" style="899" customWidth="1"/>
    <col min="8197" max="8197" width="3.375" style="899" customWidth="1"/>
    <col min="8198" max="8198" width="3.75" style="899" customWidth="1"/>
    <col min="8199" max="8199" width="3.375" style="899" customWidth="1"/>
    <col min="8200" max="8200" width="4.125" style="899" customWidth="1"/>
    <col min="8201" max="8201" width="3.375" style="899" customWidth="1"/>
    <col min="8202" max="8202" width="10.5" style="899" customWidth="1"/>
    <col min="8203" max="8203" width="3.75" style="899" customWidth="1"/>
    <col min="8204" max="8204" width="9" style="899"/>
    <col min="8205" max="8205" width="4.875" style="899" customWidth="1"/>
    <col min="8206" max="8211" width="3.625" style="899" customWidth="1"/>
    <col min="8212" max="8448" width="9" style="899"/>
    <col min="8449" max="8449" width="23.25" style="899" bestFit="1" customWidth="1"/>
    <col min="8450" max="8450" width="3.5" style="899" customWidth="1"/>
    <col min="8451" max="8451" width="5.25" style="899" bestFit="1" customWidth="1"/>
    <col min="8452" max="8452" width="3.875" style="899" customWidth="1"/>
    <col min="8453" max="8453" width="3.375" style="899" customWidth="1"/>
    <col min="8454" max="8454" width="3.75" style="899" customWidth="1"/>
    <col min="8455" max="8455" width="3.375" style="899" customWidth="1"/>
    <col min="8456" max="8456" width="4.125" style="899" customWidth="1"/>
    <col min="8457" max="8457" width="3.375" style="899" customWidth="1"/>
    <col min="8458" max="8458" width="10.5" style="899" customWidth="1"/>
    <col min="8459" max="8459" width="3.75" style="899" customWidth="1"/>
    <col min="8460" max="8460" width="9" style="899"/>
    <col min="8461" max="8461" width="4.875" style="899" customWidth="1"/>
    <col min="8462" max="8467" width="3.625" style="899" customWidth="1"/>
    <col min="8468" max="8704" width="9" style="899"/>
    <col min="8705" max="8705" width="23.25" style="899" bestFit="1" customWidth="1"/>
    <col min="8706" max="8706" width="3.5" style="899" customWidth="1"/>
    <col min="8707" max="8707" width="5.25" style="899" bestFit="1" customWidth="1"/>
    <col min="8708" max="8708" width="3.875" style="899" customWidth="1"/>
    <col min="8709" max="8709" width="3.375" style="899" customWidth="1"/>
    <col min="8710" max="8710" width="3.75" style="899" customWidth="1"/>
    <col min="8711" max="8711" width="3.375" style="899" customWidth="1"/>
    <col min="8712" max="8712" width="4.125" style="899" customWidth="1"/>
    <col min="8713" max="8713" width="3.375" style="899" customWidth="1"/>
    <col min="8714" max="8714" width="10.5" style="899" customWidth="1"/>
    <col min="8715" max="8715" width="3.75" style="899" customWidth="1"/>
    <col min="8716" max="8716" width="9" style="899"/>
    <col min="8717" max="8717" width="4.875" style="899" customWidth="1"/>
    <col min="8718" max="8723" width="3.625" style="899" customWidth="1"/>
    <col min="8724" max="8960" width="9" style="899"/>
    <col min="8961" max="8961" width="23.25" style="899" bestFit="1" customWidth="1"/>
    <col min="8962" max="8962" width="3.5" style="899" customWidth="1"/>
    <col min="8963" max="8963" width="5.25" style="899" bestFit="1" customWidth="1"/>
    <col min="8964" max="8964" width="3.875" style="899" customWidth="1"/>
    <col min="8965" max="8965" width="3.375" style="899" customWidth="1"/>
    <col min="8966" max="8966" width="3.75" style="899" customWidth="1"/>
    <col min="8967" max="8967" width="3.375" style="899" customWidth="1"/>
    <col min="8968" max="8968" width="4.125" style="899" customWidth="1"/>
    <col min="8969" max="8969" width="3.375" style="899" customWidth="1"/>
    <col min="8970" max="8970" width="10.5" style="899" customWidth="1"/>
    <col min="8971" max="8971" width="3.75" style="899" customWidth="1"/>
    <col min="8972" max="8972" width="9" style="899"/>
    <col min="8973" max="8973" width="4.875" style="899" customWidth="1"/>
    <col min="8974" max="8979" width="3.625" style="899" customWidth="1"/>
    <col min="8980" max="9216" width="9" style="899"/>
    <col min="9217" max="9217" width="23.25" style="899" bestFit="1" customWidth="1"/>
    <col min="9218" max="9218" width="3.5" style="899" customWidth="1"/>
    <col min="9219" max="9219" width="5.25" style="899" bestFit="1" customWidth="1"/>
    <col min="9220" max="9220" width="3.875" style="899" customWidth="1"/>
    <col min="9221" max="9221" width="3.375" style="899" customWidth="1"/>
    <col min="9222" max="9222" width="3.75" style="899" customWidth="1"/>
    <col min="9223" max="9223" width="3.375" style="899" customWidth="1"/>
    <col min="9224" max="9224" width="4.125" style="899" customWidth="1"/>
    <col min="9225" max="9225" width="3.375" style="899" customWidth="1"/>
    <col min="9226" max="9226" width="10.5" style="899" customWidth="1"/>
    <col min="9227" max="9227" width="3.75" style="899" customWidth="1"/>
    <col min="9228" max="9228" width="9" style="899"/>
    <col min="9229" max="9229" width="4.875" style="899" customWidth="1"/>
    <col min="9230" max="9235" width="3.625" style="899" customWidth="1"/>
    <col min="9236" max="9472" width="9" style="899"/>
    <col min="9473" max="9473" width="23.25" style="899" bestFit="1" customWidth="1"/>
    <col min="9474" max="9474" width="3.5" style="899" customWidth="1"/>
    <col min="9475" max="9475" width="5.25" style="899" bestFit="1" customWidth="1"/>
    <col min="9476" max="9476" width="3.875" style="899" customWidth="1"/>
    <col min="9477" max="9477" width="3.375" style="899" customWidth="1"/>
    <col min="9478" max="9478" width="3.75" style="899" customWidth="1"/>
    <col min="9479" max="9479" width="3.375" style="899" customWidth="1"/>
    <col min="9480" max="9480" width="4.125" style="899" customWidth="1"/>
    <col min="9481" max="9481" width="3.375" style="899" customWidth="1"/>
    <col min="9482" max="9482" width="10.5" style="899" customWidth="1"/>
    <col min="9483" max="9483" width="3.75" style="899" customWidth="1"/>
    <col min="9484" max="9484" width="9" style="899"/>
    <col min="9485" max="9485" width="4.875" style="899" customWidth="1"/>
    <col min="9486" max="9491" width="3.625" style="899" customWidth="1"/>
    <col min="9492" max="9728" width="9" style="899"/>
    <col min="9729" max="9729" width="23.25" style="899" bestFit="1" customWidth="1"/>
    <col min="9730" max="9730" width="3.5" style="899" customWidth="1"/>
    <col min="9731" max="9731" width="5.25" style="899" bestFit="1" customWidth="1"/>
    <col min="9732" max="9732" width="3.875" style="899" customWidth="1"/>
    <col min="9733" max="9733" width="3.375" style="899" customWidth="1"/>
    <col min="9734" max="9734" width="3.75" style="899" customWidth="1"/>
    <col min="9735" max="9735" width="3.375" style="899" customWidth="1"/>
    <col min="9736" max="9736" width="4.125" style="899" customWidth="1"/>
    <col min="9737" max="9737" width="3.375" style="899" customWidth="1"/>
    <col min="9738" max="9738" width="10.5" style="899" customWidth="1"/>
    <col min="9739" max="9739" width="3.75" style="899" customWidth="1"/>
    <col min="9740" max="9740" width="9" style="899"/>
    <col min="9741" max="9741" width="4.875" style="899" customWidth="1"/>
    <col min="9742" max="9747" width="3.625" style="899" customWidth="1"/>
    <col min="9748" max="9984" width="9" style="899"/>
    <col min="9985" max="9985" width="23.25" style="899" bestFit="1" customWidth="1"/>
    <col min="9986" max="9986" width="3.5" style="899" customWidth="1"/>
    <col min="9987" max="9987" width="5.25" style="899" bestFit="1" customWidth="1"/>
    <col min="9988" max="9988" width="3.875" style="899" customWidth="1"/>
    <col min="9989" max="9989" width="3.375" style="899" customWidth="1"/>
    <col min="9990" max="9990" width="3.75" style="899" customWidth="1"/>
    <col min="9991" max="9991" width="3.375" style="899" customWidth="1"/>
    <col min="9992" max="9992" width="4.125" style="899" customWidth="1"/>
    <col min="9993" max="9993" width="3.375" style="899" customWidth="1"/>
    <col min="9994" max="9994" width="10.5" style="899" customWidth="1"/>
    <col min="9995" max="9995" width="3.75" style="899" customWidth="1"/>
    <col min="9996" max="9996" width="9" style="899"/>
    <col min="9997" max="9997" width="4.875" style="899" customWidth="1"/>
    <col min="9998" max="10003" width="3.625" style="899" customWidth="1"/>
    <col min="10004" max="10240" width="9" style="899"/>
    <col min="10241" max="10241" width="23.25" style="899" bestFit="1" customWidth="1"/>
    <col min="10242" max="10242" width="3.5" style="899" customWidth="1"/>
    <col min="10243" max="10243" width="5.25" style="899" bestFit="1" customWidth="1"/>
    <col min="10244" max="10244" width="3.875" style="899" customWidth="1"/>
    <col min="10245" max="10245" width="3.375" style="899" customWidth="1"/>
    <col min="10246" max="10246" width="3.75" style="899" customWidth="1"/>
    <col min="10247" max="10247" width="3.375" style="899" customWidth="1"/>
    <col min="10248" max="10248" width="4.125" style="899" customWidth="1"/>
    <col min="10249" max="10249" width="3.375" style="899" customWidth="1"/>
    <col min="10250" max="10250" width="10.5" style="899" customWidth="1"/>
    <col min="10251" max="10251" width="3.75" style="899" customWidth="1"/>
    <col min="10252" max="10252" width="9" style="899"/>
    <col min="10253" max="10253" width="4.875" style="899" customWidth="1"/>
    <col min="10254" max="10259" width="3.625" style="899" customWidth="1"/>
    <col min="10260" max="10496" width="9" style="899"/>
    <col min="10497" max="10497" width="23.25" style="899" bestFit="1" customWidth="1"/>
    <col min="10498" max="10498" width="3.5" style="899" customWidth="1"/>
    <col min="10499" max="10499" width="5.25" style="899" bestFit="1" customWidth="1"/>
    <col min="10500" max="10500" width="3.875" style="899" customWidth="1"/>
    <col min="10501" max="10501" width="3.375" style="899" customWidth="1"/>
    <col min="10502" max="10502" width="3.75" style="899" customWidth="1"/>
    <col min="10503" max="10503" width="3.375" style="899" customWidth="1"/>
    <col min="10504" max="10504" width="4.125" style="899" customWidth="1"/>
    <col min="10505" max="10505" width="3.375" style="899" customWidth="1"/>
    <col min="10506" max="10506" width="10.5" style="899" customWidth="1"/>
    <col min="10507" max="10507" width="3.75" style="899" customWidth="1"/>
    <col min="10508" max="10508" width="9" style="899"/>
    <col min="10509" max="10509" width="4.875" style="899" customWidth="1"/>
    <col min="10510" max="10515" width="3.625" style="899" customWidth="1"/>
    <col min="10516" max="10752" width="9" style="899"/>
    <col min="10753" max="10753" width="23.25" style="899" bestFit="1" customWidth="1"/>
    <col min="10754" max="10754" width="3.5" style="899" customWidth="1"/>
    <col min="10755" max="10755" width="5.25" style="899" bestFit="1" customWidth="1"/>
    <col min="10756" max="10756" width="3.875" style="899" customWidth="1"/>
    <col min="10757" max="10757" width="3.375" style="899" customWidth="1"/>
    <col min="10758" max="10758" width="3.75" style="899" customWidth="1"/>
    <col min="10759" max="10759" width="3.375" style="899" customWidth="1"/>
    <col min="10760" max="10760" width="4.125" style="899" customWidth="1"/>
    <col min="10761" max="10761" width="3.375" style="899" customWidth="1"/>
    <col min="10762" max="10762" width="10.5" style="899" customWidth="1"/>
    <col min="10763" max="10763" width="3.75" style="899" customWidth="1"/>
    <col min="10764" max="10764" width="9" style="899"/>
    <col min="10765" max="10765" width="4.875" style="899" customWidth="1"/>
    <col min="10766" max="10771" width="3.625" style="899" customWidth="1"/>
    <col min="10772" max="11008" width="9" style="899"/>
    <col min="11009" max="11009" width="23.25" style="899" bestFit="1" customWidth="1"/>
    <col min="11010" max="11010" width="3.5" style="899" customWidth="1"/>
    <col min="11011" max="11011" width="5.25" style="899" bestFit="1" customWidth="1"/>
    <col min="11012" max="11012" width="3.875" style="899" customWidth="1"/>
    <col min="11013" max="11013" width="3.375" style="899" customWidth="1"/>
    <col min="11014" max="11014" width="3.75" style="899" customWidth="1"/>
    <col min="11015" max="11015" width="3.375" style="899" customWidth="1"/>
    <col min="11016" max="11016" width="4.125" style="899" customWidth="1"/>
    <col min="11017" max="11017" width="3.375" style="899" customWidth="1"/>
    <col min="11018" max="11018" width="10.5" style="899" customWidth="1"/>
    <col min="11019" max="11019" width="3.75" style="899" customWidth="1"/>
    <col min="11020" max="11020" width="9" style="899"/>
    <col min="11021" max="11021" width="4.875" style="899" customWidth="1"/>
    <col min="11022" max="11027" width="3.625" style="899" customWidth="1"/>
    <col min="11028" max="11264" width="9" style="899"/>
    <col min="11265" max="11265" width="23.25" style="899" bestFit="1" customWidth="1"/>
    <col min="11266" max="11266" width="3.5" style="899" customWidth="1"/>
    <col min="11267" max="11267" width="5.25" style="899" bestFit="1" customWidth="1"/>
    <col min="11268" max="11268" width="3.875" style="899" customWidth="1"/>
    <col min="11269" max="11269" width="3.375" style="899" customWidth="1"/>
    <col min="11270" max="11270" width="3.75" style="899" customWidth="1"/>
    <col min="11271" max="11271" width="3.375" style="899" customWidth="1"/>
    <col min="11272" max="11272" width="4.125" style="899" customWidth="1"/>
    <col min="11273" max="11273" width="3.375" style="899" customWidth="1"/>
    <col min="11274" max="11274" width="10.5" style="899" customWidth="1"/>
    <col min="11275" max="11275" width="3.75" style="899" customWidth="1"/>
    <col min="11276" max="11276" width="9" style="899"/>
    <col min="11277" max="11277" width="4.875" style="899" customWidth="1"/>
    <col min="11278" max="11283" width="3.625" style="899" customWidth="1"/>
    <col min="11284" max="11520" width="9" style="899"/>
    <col min="11521" max="11521" width="23.25" style="899" bestFit="1" customWidth="1"/>
    <col min="11522" max="11522" width="3.5" style="899" customWidth="1"/>
    <col min="11523" max="11523" width="5.25" style="899" bestFit="1" customWidth="1"/>
    <col min="11524" max="11524" width="3.875" style="899" customWidth="1"/>
    <col min="11525" max="11525" width="3.375" style="899" customWidth="1"/>
    <col min="11526" max="11526" width="3.75" style="899" customWidth="1"/>
    <col min="11527" max="11527" width="3.375" style="899" customWidth="1"/>
    <col min="11528" max="11528" width="4.125" style="899" customWidth="1"/>
    <col min="11529" max="11529" width="3.375" style="899" customWidth="1"/>
    <col min="11530" max="11530" width="10.5" style="899" customWidth="1"/>
    <col min="11531" max="11531" width="3.75" style="899" customWidth="1"/>
    <col min="11532" max="11532" width="9" style="899"/>
    <col min="11533" max="11533" width="4.875" style="899" customWidth="1"/>
    <col min="11534" max="11539" width="3.625" style="899" customWidth="1"/>
    <col min="11540" max="11776" width="9" style="899"/>
    <col min="11777" max="11777" width="23.25" style="899" bestFit="1" customWidth="1"/>
    <col min="11778" max="11778" width="3.5" style="899" customWidth="1"/>
    <col min="11779" max="11779" width="5.25" style="899" bestFit="1" customWidth="1"/>
    <col min="11780" max="11780" width="3.875" style="899" customWidth="1"/>
    <col min="11781" max="11781" width="3.375" style="899" customWidth="1"/>
    <col min="11782" max="11782" width="3.75" style="899" customWidth="1"/>
    <col min="11783" max="11783" width="3.375" style="899" customWidth="1"/>
    <col min="11784" max="11784" width="4.125" style="899" customWidth="1"/>
    <col min="11785" max="11785" width="3.375" style="899" customWidth="1"/>
    <col min="11786" max="11786" width="10.5" style="899" customWidth="1"/>
    <col min="11787" max="11787" width="3.75" style="899" customWidth="1"/>
    <col min="11788" max="11788" width="9" style="899"/>
    <col min="11789" max="11789" width="4.875" style="899" customWidth="1"/>
    <col min="11790" max="11795" width="3.625" style="899" customWidth="1"/>
    <col min="11796" max="12032" width="9" style="899"/>
    <col min="12033" max="12033" width="23.25" style="899" bestFit="1" customWidth="1"/>
    <col min="12034" max="12034" width="3.5" style="899" customWidth="1"/>
    <col min="12035" max="12035" width="5.25" style="899" bestFit="1" customWidth="1"/>
    <col min="12036" max="12036" width="3.875" style="899" customWidth="1"/>
    <col min="12037" max="12037" width="3.375" style="899" customWidth="1"/>
    <col min="12038" max="12038" width="3.75" style="899" customWidth="1"/>
    <col min="12039" max="12039" width="3.375" style="899" customWidth="1"/>
    <col min="12040" max="12040" width="4.125" style="899" customWidth="1"/>
    <col min="12041" max="12041" width="3.375" style="899" customWidth="1"/>
    <col min="12042" max="12042" width="10.5" style="899" customWidth="1"/>
    <col min="12043" max="12043" width="3.75" style="899" customWidth="1"/>
    <col min="12044" max="12044" width="9" style="899"/>
    <col min="12045" max="12045" width="4.875" style="899" customWidth="1"/>
    <col min="12046" max="12051" width="3.625" style="899" customWidth="1"/>
    <col min="12052" max="12288" width="9" style="899"/>
    <col min="12289" max="12289" width="23.25" style="899" bestFit="1" customWidth="1"/>
    <col min="12290" max="12290" width="3.5" style="899" customWidth="1"/>
    <col min="12291" max="12291" width="5.25" style="899" bestFit="1" customWidth="1"/>
    <col min="12292" max="12292" width="3.875" style="899" customWidth="1"/>
    <col min="12293" max="12293" width="3.375" style="899" customWidth="1"/>
    <col min="12294" max="12294" width="3.75" style="899" customWidth="1"/>
    <col min="12295" max="12295" width="3.375" style="899" customWidth="1"/>
    <col min="12296" max="12296" width="4.125" style="899" customWidth="1"/>
    <col min="12297" max="12297" width="3.375" style="899" customWidth="1"/>
    <col min="12298" max="12298" width="10.5" style="899" customWidth="1"/>
    <col min="12299" max="12299" width="3.75" style="899" customWidth="1"/>
    <col min="12300" max="12300" width="9" style="899"/>
    <col min="12301" max="12301" width="4.875" style="899" customWidth="1"/>
    <col min="12302" max="12307" width="3.625" style="899" customWidth="1"/>
    <col min="12308" max="12544" width="9" style="899"/>
    <col min="12545" max="12545" width="23.25" style="899" bestFit="1" customWidth="1"/>
    <col min="12546" max="12546" width="3.5" style="899" customWidth="1"/>
    <col min="12547" max="12547" width="5.25" style="899" bestFit="1" customWidth="1"/>
    <col min="12548" max="12548" width="3.875" style="899" customWidth="1"/>
    <col min="12549" max="12549" width="3.375" style="899" customWidth="1"/>
    <col min="12550" max="12550" width="3.75" style="899" customWidth="1"/>
    <col min="12551" max="12551" width="3.375" style="899" customWidth="1"/>
    <col min="12552" max="12552" width="4.125" style="899" customWidth="1"/>
    <col min="12553" max="12553" width="3.375" style="899" customWidth="1"/>
    <col min="12554" max="12554" width="10.5" style="899" customWidth="1"/>
    <col min="12555" max="12555" width="3.75" style="899" customWidth="1"/>
    <col min="12556" max="12556" width="9" style="899"/>
    <col min="12557" max="12557" width="4.875" style="899" customWidth="1"/>
    <col min="12558" max="12563" width="3.625" style="899" customWidth="1"/>
    <col min="12564" max="12800" width="9" style="899"/>
    <col min="12801" max="12801" width="23.25" style="899" bestFit="1" customWidth="1"/>
    <col min="12802" max="12802" width="3.5" style="899" customWidth="1"/>
    <col min="12803" max="12803" width="5.25" style="899" bestFit="1" customWidth="1"/>
    <col min="12804" max="12804" width="3.875" style="899" customWidth="1"/>
    <col min="12805" max="12805" width="3.375" style="899" customWidth="1"/>
    <col min="12806" max="12806" width="3.75" style="899" customWidth="1"/>
    <col min="12807" max="12807" width="3.375" style="899" customWidth="1"/>
    <col min="12808" max="12808" width="4.125" style="899" customWidth="1"/>
    <col min="12809" max="12809" width="3.375" style="899" customWidth="1"/>
    <col min="12810" max="12810" width="10.5" style="899" customWidth="1"/>
    <col min="12811" max="12811" width="3.75" style="899" customWidth="1"/>
    <col min="12812" max="12812" width="9" style="899"/>
    <col min="12813" max="12813" width="4.875" style="899" customWidth="1"/>
    <col min="12814" max="12819" width="3.625" style="899" customWidth="1"/>
    <col min="12820" max="13056" width="9" style="899"/>
    <col min="13057" max="13057" width="23.25" style="899" bestFit="1" customWidth="1"/>
    <col min="13058" max="13058" width="3.5" style="899" customWidth="1"/>
    <col min="13059" max="13059" width="5.25" style="899" bestFit="1" customWidth="1"/>
    <col min="13060" max="13060" width="3.875" style="899" customWidth="1"/>
    <col min="13061" max="13061" width="3.375" style="899" customWidth="1"/>
    <col min="13062" max="13062" width="3.75" style="899" customWidth="1"/>
    <col min="13063" max="13063" width="3.375" style="899" customWidth="1"/>
    <col min="13064" max="13064" width="4.125" style="899" customWidth="1"/>
    <col min="13065" max="13065" width="3.375" style="899" customWidth="1"/>
    <col min="13066" max="13066" width="10.5" style="899" customWidth="1"/>
    <col min="13067" max="13067" width="3.75" style="899" customWidth="1"/>
    <col min="13068" max="13068" width="9" style="899"/>
    <col min="13069" max="13069" width="4.875" style="899" customWidth="1"/>
    <col min="13070" max="13075" width="3.625" style="899" customWidth="1"/>
    <col min="13076" max="13312" width="9" style="899"/>
    <col min="13313" max="13313" width="23.25" style="899" bestFit="1" customWidth="1"/>
    <col min="13314" max="13314" width="3.5" style="899" customWidth="1"/>
    <col min="13315" max="13315" width="5.25" style="899" bestFit="1" customWidth="1"/>
    <col min="13316" max="13316" width="3.875" style="899" customWidth="1"/>
    <col min="13317" max="13317" width="3.375" style="899" customWidth="1"/>
    <col min="13318" max="13318" width="3.75" style="899" customWidth="1"/>
    <col min="13319" max="13319" width="3.375" style="899" customWidth="1"/>
    <col min="13320" max="13320" width="4.125" style="899" customWidth="1"/>
    <col min="13321" max="13321" width="3.375" style="899" customWidth="1"/>
    <col min="13322" max="13322" width="10.5" style="899" customWidth="1"/>
    <col min="13323" max="13323" width="3.75" style="899" customWidth="1"/>
    <col min="13324" max="13324" width="9" style="899"/>
    <col min="13325" max="13325" width="4.875" style="899" customWidth="1"/>
    <col min="13326" max="13331" width="3.625" style="899" customWidth="1"/>
    <col min="13332" max="13568" width="9" style="899"/>
    <col min="13569" max="13569" width="23.25" style="899" bestFit="1" customWidth="1"/>
    <col min="13570" max="13570" width="3.5" style="899" customWidth="1"/>
    <col min="13571" max="13571" width="5.25" style="899" bestFit="1" customWidth="1"/>
    <col min="13572" max="13572" width="3.875" style="899" customWidth="1"/>
    <col min="13573" max="13573" width="3.375" style="899" customWidth="1"/>
    <col min="13574" max="13574" width="3.75" style="899" customWidth="1"/>
    <col min="13575" max="13575" width="3.375" style="899" customWidth="1"/>
    <col min="13576" max="13576" width="4.125" style="899" customWidth="1"/>
    <col min="13577" max="13577" width="3.375" style="899" customWidth="1"/>
    <col min="13578" max="13578" width="10.5" style="899" customWidth="1"/>
    <col min="13579" max="13579" width="3.75" style="899" customWidth="1"/>
    <col min="13580" max="13580" width="9" style="899"/>
    <col min="13581" max="13581" width="4.875" style="899" customWidth="1"/>
    <col min="13582" max="13587" width="3.625" style="899" customWidth="1"/>
    <col min="13588" max="13824" width="9" style="899"/>
    <col min="13825" max="13825" width="23.25" style="899" bestFit="1" customWidth="1"/>
    <col min="13826" max="13826" width="3.5" style="899" customWidth="1"/>
    <col min="13827" max="13827" width="5.25" style="899" bestFit="1" customWidth="1"/>
    <col min="13828" max="13828" width="3.875" style="899" customWidth="1"/>
    <col min="13829" max="13829" width="3.375" style="899" customWidth="1"/>
    <col min="13830" max="13830" width="3.75" style="899" customWidth="1"/>
    <col min="13831" max="13831" width="3.375" style="899" customWidth="1"/>
    <col min="13832" max="13832" width="4.125" style="899" customWidth="1"/>
    <col min="13833" max="13833" width="3.375" style="899" customWidth="1"/>
    <col min="13834" max="13834" width="10.5" style="899" customWidth="1"/>
    <col min="13835" max="13835" width="3.75" style="899" customWidth="1"/>
    <col min="13836" max="13836" width="9" style="899"/>
    <col min="13837" max="13837" width="4.875" style="899" customWidth="1"/>
    <col min="13838" max="13843" width="3.625" style="899" customWidth="1"/>
    <col min="13844" max="14080" width="9" style="899"/>
    <col min="14081" max="14081" width="23.25" style="899" bestFit="1" customWidth="1"/>
    <col min="14082" max="14082" width="3.5" style="899" customWidth="1"/>
    <col min="14083" max="14083" width="5.25" style="899" bestFit="1" customWidth="1"/>
    <col min="14084" max="14084" width="3.875" style="899" customWidth="1"/>
    <col min="14085" max="14085" width="3.375" style="899" customWidth="1"/>
    <col min="14086" max="14086" width="3.75" style="899" customWidth="1"/>
    <col min="14087" max="14087" width="3.375" style="899" customWidth="1"/>
    <col min="14088" max="14088" width="4.125" style="899" customWidth="1"/>
    <col min="14089" max="14089" width="3.375" style="899" customWidth="1"/>
    <col min="14090" max="14090" width="10.5" style="899" customWidth="1"/>
    <col min="14091" max="14091" width="3.75" style="899" customWidth="1"/>
    <col min="14092" max="14092" width="9" style="899"/>
    <col min="14093" max="14093" width="4.875" style="899" customWidth="1"/>
    <col min="14094" max="14099" width="3.625" style="899" customWidth="1"/>
    <col min="14100" max="14336" width="9" style="899"/>
    <col min="14337" max="14337" width="23.25" style="899" bestFit="1" customWidth="1"/>
    <col min="14338" max="14338" width="3.5" style="899" customWidth="1"/>
    <col min="14339" max="14339" width="5.25" style="899" bestFit="1" customWidth="1"/>
    <col min="14340" max="14340" width="3.875" style="899" customWidth="1"/>
    <col min="14341" max="14341" width="3.375" style="899" customWidth="1"/>
    <col min="14342" max="14342" width="3.75" style="899" customWidth="1"/>
    <col min="14343" max="14343" width="3.375" style="899" customWidth="1"/>
    <col min="14344" max="14344" width="4.125" style="899" customWidth="1"/>
    <col min="14345" max="14345" width="3.375" style="899" customWidth="1"/>
    <col min="14346" max="14346" width="10.5" style="899" customWidth="1"/>
    <col min="14347" max="14347" width="3.75" style="899" customWidth="1"/>
    <col min="14348" max="14348" width="9" style="899"/>
    <col min="14349" max="14349" width="4.875" style="899" customWidth="1"/>
    <col min="14350" max="14355" width="3.625" style="899" customWidth="1"/>
    <col min="14356" max="14592" width="9" style="899"/>
    <col min="14593" max="14593" width="23.25" style="899" bestFit="1" customWidth="1"/>
    <col min="14594" max="14594" width="3.5" style="899" customWidth="1"/>
    <col min="14595" max="14595" width="5.25" style="899" bestFit="1" customWidth="1"/>
    <col min="14596" max="14596" width="3.875" style="899" customWidth="1"/>
    <col min="14597" max="14597" width="3.375" style="899" customWidth="1"/>
    <col min="14598" max="14598" width="3.75" style="899" customWidth="1"/>
    <col min="14599" max="14599" width="3.375" style="899" customWidth="1"/>
    <col min="14600" max="14600" width="4.125" style="899" customWidth="1"/>
    <col min="14601" max="14601" width="3.375" style="899" customWidth="1"/>
    <col min="14602" max="14602" width="10.5" style="899" customWidth="1"/>
    <col min="14603" max="14603" width="3.75" style="899" customWidth="1"/>
    <col min="14604" max="14604" width="9" style="899"/>
    <col min="14605" max="14605" width="4.875" style="899" customWidth="1"/>
    <col min="14606" max="14611" width="3.625" style="899" customWidth="1"/>
    <col min="14612" max="14848" width="9" style="899"/>
    <col min="14849" max="14849" width="23.25" style="899" bestFit="1" customWidth="1"/>
    <col min="14850" max="14850" width="3.5" style="899" customWidth="1"/>
    <col min="14851" max="14851" width="5.25" style="899" bestFit="1" customWidth="1"/>
    <col min="14852" max="14852" width="3.875" style="899" customWidth="1"/>
    <col min="14853" max="14853" width="3.375" style="899" customWidth="1"/>
    <col min="14854" max="14854" width="3.75" style="899" customWidth="1"/>
    <col min="14855" max="14855" width="3.375" style="899" customWidth="1"/>
    <col min="14856" max="14856" width="4.125" style="899" customWidth="1"/>
    <col min="14857" max="14857" width="3.375" style="899" customWidth="1"/>
    <col min="14858" max="14858" width="10.5" style="899" customWidth="1"/>
    <col min="14859" max="14859" width="3.75" style="899" customWidth="1"/>
    <col min="14860" max="14860" width="9" style="899"/>
    <col min="14861" max="14861" width="4.875" style="899" customWidth="1"/>
    <col min="14862" max="14867" width="3.625" style="899" customWidth="1"/>
    <col min="14868" max="15104" width="9" style="899"/>
    <col min="15105" max="15105" width="23.25" style="899" bestFit="1" customWidth="1"/>
    <col min="15106" max="15106" width="3.5" style="899" customWidth="1"/>
    <col min="15107" max="15107" width="5.25" style="899" bestFit="1" customWidth="1"/>
    <col min="15108" max="15108" width="3.875" style="899" customWidth="1"/>
    <col min="15109" max="15109" width="3.375" style="899" customWidth="1"/>
    <col min="15110" max="15110" width="3.75" style="899" customWidth="1"/>
    <col min="15111" max="15111" width="3.375" style="899" customWidth="1"/>
    <col min="15112" max="15112" width="4.125" style="899" customWidth="1"/>
    <col min="15113" max="15113" width="3.375" style="899" customWidth="1"/>
    <col min="15114" max="15114" width="10.5" style="899" customWidth="1"/>
    <col min="15115" max="15115" width="3.75" style="899" customWidth="1"/>
    <col min="15116" max="15116" width="9" style="899"/>
    <col min="15117" max="15117" width="4.875" style="899" customWidth="1"/>
    <col min="15118" max="15123" width="3.625" style="899" customWidth="1"/>
    <col min="15124" max="15360" width="9" style="899"/>
    <col min="15361" max="15361" width="23.25" style="899" bestFit="1" customWidth="1"/>
    <col min="15362" max="15362" width="3.5" style="899" customWidth="1"/>
    <col min="15363" max="15363" width="5.25" style="899" bestFit="1" customWidth="1"/>
    <col min="15364" max="15364" width="3.875" style="899" customWidth="1"/>
    <col min="15365" max="15365" width="3.375" style="899" customWidth="1"/>
    <col min="15366" max="15366" width="3.75" style="899" customWidth="1"/>
    <col min="15367" max="15367" width="3.375" style="899" customWidth="1"/>
    <col min="15368" max="15368" width="4.125" style="899" customWidth="1"/>
    <col min="15369" max="15369" width="3.375" style="899" customWidth="1"/>
    <col min="15370" max="15370" width="10.5" style="899" customWidth="1"/>
    <col min="15371" max="15371" width="3.75" style="899" customWidth="1"/>
    <col min="15372" max="15372" width="9" style="899"/>
    <col min="15373" max="15373" width="4.875" style="899" customWidth="1"/>
    <col min="15374" max="15379" width="3.625" style="899" customWidth="1"/>
    <col min="15380" max="15616" width="9" style="899"/>
    <col min="15617" max="15617" width="23.25" style="899" bestFit="1" customWidth="1"/>
    <col min="15618" max="15618" width="3.5" style="899" customWidth="1"/>
    <col min="15619" max="15619" width="5.25" style="899" bestFit="1" customWidth="1"/>
    <col min="15620" max="15620" width="3.875" style="899" customWidth="1"/>
    <col min="15621" max="15621" width="3.375" style="899" customWidth="1"/>
    <col min="15622" max="15622" width="3.75" style="899" customWidth="1"/>
    <col min="15623" max="15623" width="3.375" style="899" customWidth="1"/>
    <col min="15624" max="15624" width="4.125" style="899" customWidth="1"/>
    <col min="15625" max="15625" width="3.375" style="899" customWidth="1"/>
    <col min="15626" max="15626" width="10.5" style="899" customWidth="1"/>
    <col min="15627" max="15627" width="3.75" style="899" customWidth="1"/>
    <col min="15628" max="15628" width="9" style="899"/>
    <col min="15629" max="15629" width="4.875" style="899" customWidth="1"/>
    <col min="15630" max="15635" width="3.625" style="899" customWidth="1"/>
    <col min="15636" max="15872" width="9" style="899"/>
    <col min="15873" max="15873" width="23.25" style="899" bestFit="1" customWidth="1"/>
    <col min="15874" max="15874" width="3.5" style="899" customWidth="1"/>
    <col min="15875" max="15875" width="5.25" style="899" bestFit="1" customWidth="1"/>
    <col min="15876" max="15876" width="3.875" style="899" customWidth="1"/>
    <col min="15877" max="15877" width="3.375" style="899" customWidth="1"/>
    <col min="15878" max="15878" width="3.75" style="899" customWidth="1"/>
    <col min="15879" max="15879" width="3.375" style="899" customWidth="1"/>
    <col min="15880" max="15880" width="4.125" style="899" customWidth="1"/>
    <col min="15881" max="15881" width="3.375" style="899" customWidth="1"/>
    <col min="15882" max="15882" width="10.5" style="899" customWidth="1"/>
    <col min="15883" max="15883" width="3.75" style="899" customWidth="1"/>
    <col min="15884" max="15884" width="9" style="899"/>
    <col min="15885" max="15885" width="4.875" style="899" customWidth="1"/>
    <col min="15886" max="15891" width="3.625" style="899" customWidth="1"/>
    <col min="15892" max="16128" width="9" style="899"/>
    <col min="16129" max="16129" width="23.25" style="899" bestFit="1" customWidth="1"/>
    <col min="16130" max="16130" width="3.5" style="899" customWidth="1"/>
    <col min="16131" max="16131" width="5.25" style="899" bestFit="1" customWidth="1"/>
    <col min="16132" max="16132" width="3.875" style="899" customWidth="1"/>
    <col min="16133" max="16133" width="3.375" style="899" customWidth="1"/>
    <col min="16134" max="16134" width="3.75" style="899" customWidth="1"/>
    <col min="16135" max="16135" width="3.375" style="899" customWidth="1"/>
    <col min="16136" max="16136" width="4.125" style="899" customWidth="1"/>
    <col min="16137" max="16137" width="3.375" style="899" customWidth="1"/>
    <col min="16138" max="16138" width="10.5" style="899" customWidth="1"/>
    <col min="16139" max="16139" width="3.75" style="899" customWidth="1"/>
    <col min="16140" max="16140" width="9" style="899"/>
    <col min="16141" max="16141" width="4.875" style="899" customWidth="1"/>
    <col min="16142" max="16147" width="3.625" style="899" customWidth="1"/>
    <col min="16148" max="16384" width="9" style="899"/>
  </cols>
  <sheetData>
    <row r="2" spans="1:19" ht="18.75" customHeight="1">
      <c r="M2" s="899" t="s">
        <v>1803</v>
      </c>
      <c r="N2" s="901"/>
      <c r="O2" s="899" t="s">
        <v>5</v>
      </c>
      <c r="P2" s="901"/>
      <c r="Q2" s="899" t="s">
        <v>6</v>
      </c>
      <c r="R2" s="901"/>
      <c r="S2" s="899" t="s">
        <v>7</v>
      </c>
    </row>
    <row r="6" spans="1:19">
      <c r="A6" s="899" t="s">
        <v>1804</v>
      </c>
    </row>
    <row r="7" spans="1:19" ht="18.75" customHeight="1">
      <c r="A7" s="4053"/>
      <c r="B7" s="4053"/>
      <c r="C7" s="4053"/>
      <c r="D7" s="4053"/>
    </row>
    <row r="8" spans="1:19" ht="12.75" customHeight="1">
      <c r="A8" s="4054" t="s">
        <v>1805</v>
      </c>
      <c r="B8" s="4054"/>
      <c r="C8" s="4054"/>
      <c r="D8" s="4054"/>
    </row>
    <row r="9" spans="1:19" ht="18.75" customHeight="1">
      <c r="A9" s="4053"/>
      <c r="B9" s="4053"/>
      <c r="C9" s="4053"/>
      <c r="D9" s="4053"/>
      <c r="E9" s="899" t="s">
        <v>1806</v>
      </c>
    </row>
    <row r="10" spans="1:19">
      <c r="K10" s="899" t="s">
        <v>1807</v>
      </c>
    </row>
    <row r="11" spans="1:19" ht="18.75" customHeight="1">
      <c r="K11" s="4053"/>
      <c r="L11" s="4053"/>
      <c r="M11" s="4053"/>
      <c r="N11" s="4053"/>
      <c r="O11" s="4053"/>
      <c r="P11" s="4053"/>
      <c r="Q11" s="4053"/>
      <c r="R11" s="4053"/>
    </row>
    <row r="12" spans="1:19" ht="12.75" customHeight="1">
      <c r="K12" s="4054" t="s">
        <v>1808</v>
      </c>
      <c r="L12" s="4054"/>
      <c r="M12" s="4054"/>
      <c r="N12" s="4054"/>
      <c r="O12" s="4054"/>
      <c r="P12" s="4054"/>
      <c r="Q12" s="4054"/>
      <c r="R12" s="4054"/>
    </row>
    <row r="13" spans="1:19" ht="18.75" customHeight="1">
      <c r="K13" s="4053"/>
      <c r="L13" s="4053"/>
      <c r="M13" s="4053"/>
      <c r="N13" s="4053"/>
      <c r="O13" s="4053"/>
      <c r="P13" s="4053"/>
      <c r="Q13" s="4053"/>
      <c r="R13" s="4053"/>
    </row>
    <row r="14" spans="1:19" ht="21.75" customHeight="1"/>
    <row r="15" spans="1:19" ht="21.75" customHeight="1"/>
    <row r="16" spans="1:19" ht="25.5" customHeight="1">
      <c r="A16" s="4055" t="s">
        <v>1809</v>
      </c>
      <c r="B16" s="4055"/>
      <c r="C16" s="4055"/>
      <c r="D16" s="4055"/>
      <c r="E16" s="4055"/>
      <c r="F16" s="4055"/>
      <c r="G16" s="4055"/>
      <c r="H16" s="4055"/>
      <c r="I16" s="4055"/>
      <c r="J16" s="4055"/>
      <c r="K16" s="4055"/>
      <c r="L16" s="4055"/>
      <c r="M16" s="4055"/>
      <c r="N16" s="4055"/>
      <c r="O16" s="4055"/>
      <c r="P16" s="4055"/>
      <c r="Q16" s="4055"/>
      <c r="R16" s="4055"/>
      <c r="S16" s="4055"/>
    </row>
    <row r="17" spans="1:25" ht="30.75" customHeight="1"/>
    <row r="18" spans="1:25" ht="30.75" customHeight="1"/>
    <row r="19" spans="1:25" ht="24" customHeight="1">
      <c r="A19" s="899" t="s">
        <v>1810</v>
      </c>
      <c r="B19" s="900" t="s">
        <v>1811</v>
      </c>
      <c r="C19" s="4053">
        <f>K11</f>
        <v>0</v>
      </c>
      <c r="D19" s="4053"/>
      <c r="E19" s="4053"/>
      <c r="F19" s="4053"/>
      <c r="G19" s="4053"/>
      <c r="H19" s="4053"/>
      <c r="I19" s="4053"/>
      <c r="J19" s="4053"/>
      <c r="K19" s="4053"/>
      <c r="L19" s="4053"/>
      <c r="M19" s="4053"/>
      <c r="N19" s="4053"/>
      <c r="O19" s="4053"/>
      <c r="P19" s="4053"/>
      <c r="Q19" s="4053"/>
      <c r="R19" s="4053"/>
      <c r="S19" s="4053"/>
    </row>
    <row r="20" spans="1:25" ht="24" customHeight="1"/>
    <row r="21" spans="1:25" ht="24" customHeight="1">
      <c r="C21" s="4053"/>
      <c r="D21" s="4053"/>
      <c r="E21" s="4053"/>
      <c r="F21" s="4053"/>
      <c r="G21" s="4053"/>
      <c r="H21" s="4053"/>
      <c r="I21" s="4053"/>
      <c r="J21" s="4053"/>
      <c r="K21" s="4053"/>
      <c r="L21" s="4053"/>
      <c r="M21" s="4053"/>
      <c r="N21" s="4053"/>
      <c r="O21" s="4053"/>
      <c r="P21" s="4053"/>
      <c r="Q21" s="4053"/>
      <c r="R21" s="4053"/>
      <c r="S21" s="4053"/>
    </row>
    <row r="22" spans="1:25" ht="24" customHeight="1"/>
    <row r="23" spans="1:25" ht="24" customHeight="1">
      <c r="A23" s="899" t="s">
        <v>1812</v>
      </c>
      <c r="B23" s="900" t="s">
        <v>1811</v>
      </c>
      <c r="C23" s="4053"/>
      <c r="D23" s="4053"/>
      <c r="E23" s="4053"/>
      <c r="F23" s="4053"/>
      <c r="G23" s="4053"/>
      <c r="H23" s="4053"/>
      <c r="I23" s="4053"/>
      <c r="J23" s="4053"/>
      <c r="K23" s="4053"/>
      <c r="L23" s="4053"/>
      <c r="M23" s="4053"/>
      <c r="N23" s="4053"/>
      <c r="O23" s="4053"/>
      <c r="P23" s="4053"/>
      <c r="Q23" s="4053"/>
      <c r="R23" s="4053"/>
      <c r="S23" s="4053"/>
    </row>
    <row r="24" spans="1:25" ht="24" customHeight="1"/>
    <row r="25" spans="1:25" ht="24" customHeight="1">
      <c r="A25" s="899" t="s">
        <v>1813</v>
      </c>
      <c r="B25" s="900" t="s">
        <v>1814</v>
      </c>
      <c r="C25" s="4053">
        <f>A7</f>
        <v>0</v>
      </c>
      <c r="D25" s="4053"/>
      <c r="E25" s="4053"/>
      <c r="F25" s="4053"/>
      <c r="G25" s="4053"/>
      <c r="H25" s="4053"/>
      <c r="I25" s="4053"/>
      <c r="J25" s="4053"/>
      <c r="K25" s="4053"/>
      <c r="L25" s="4053"/>
      <c r="M25" s="4053"/>
      <c r="N25" s="4053"/>
      <c r="O25" s="4053"/>
      <c r="P25" s="4053"/>
      <c r="Q25" s="4053"/>
      <c r="R25" s="4053"/>
      <c r="S25" s="4053"/>
    </row>
    <row r="26" spans="1:25" ht="24" customHeight="1"/>
    <row r="27" spans="1:25" ht="24" customHeight="1">
      <c r="C27" s="4053"/>
      <c r="D27" s="4053"/>
      <c r="E27" s="4053"/>
      <c r="F27" s="4053"/>
      <c r="G27" s="4053"/>
      <c r="H27" s="4053"/>
      <c r="I27" s="4053"/>
      <c r="J27" s="4053"/>
      <c r="K27" s="4053"/>
      <c r="L27" s="4053"/>
      <c r="M27" s="4053"/>
      <c r="N27" s="4053"/>
      <c r="O27" s="4053"/>
      <c r="P27" s="4053"/>
      <c r="Q27" s="4053"/>
      <c r="R27" s="4053"/>
      <c r="S27" s="4053"/>
    </row>
    <row r="28" spans="1:25" ht="24" customHeight="1"/>
    <row r="29" spans="1:25" ht="24" customHeight="1">
      <c r="A29" s="899" t="s">
        <v>1815</v>
      </c>
      <c r="B29" s="900" t="s">
        <v>1814</v>
      </c>
      <c r="C29" s="4056"/>
      <c r="D29" s="4056"/>
      <c r="E29" s="4056"/>
      <c r="F29" s="4056"/>
      <c r="H29" s="4056"/>
      <c r="I29" s="4056"/>
      <c r="J29" s="4056"/>
      <c r="L29" s="902"/>
      <c r="M29" s="899" t="s">
        <v>1816</v>
      </c>
      <c r="N29" s="4056"/>
      <c r="O29" s="4056"/>
      <c r="P29" s="4056"/>
      <c r="Q29" s="4056"/>
      <c r="U29" s="899" t="s">
        <v>1817</v>
      </c>
      <c r="W29" s="899" t="s">
        <v>1818</v>
      </c>
      <c r="Y29" s="899" t="s">
        <v>1819</v>
      </c>
    </row>
    <row r="30" spans="1:25" ht="24" customHeight="1">
      <c r="U30" s="899" t="s">
        <v>1820</v>
      </c>
      <c r="W30" s="899" t="s">
        <v>1821</v>
      </c>
      <c r="Y30" s="899" t="s">
        <v>1822</v>
      </c>
    </row>
    <row r="31" spans="1:25" ht="24" customHeight="1">
      <c r="C31" s="4056"/>
      <c r="D31" s="4056"/>
      <c r="E31" s="4056"/>
      <c r="F31" s="4056"/>
      <c r="H31" s="4056"/>
      <c r="I31" s="4056"/>
      <c r="J31" s="4056"/>
      <c r="L31" s="902"/>
      <c r="M31" s="899" t="s">
        <v>1823</v>
      </c>
      <c r="N31" s="4056"/>
      <c r="O31" s="4056"/>
      <c r="P31" s="4056"/>
      <c r="Q31" s="4056"/>
      <c r="W31" s="899" t="s">
        <v>1824</v>
      </c>
      <c r="Y31" s="899" t="s">
        <v>1825</v>
      </c>
    </row>
    <row r="32" spans="1:25" ht="24" customHeight="1">
      <c r="W32" s="899" t="s">
        <v>1826</v>
      </c>
    </row>
    <row r="33" spans="1:23" ht="24" customHeight="1">
      <c r="A33" s="899" t="s">
        <v>1827</v>
      </c>
      <c r="B33" s="900" t="s">
        <v>1814</v>
      </c>
      <c r="C33" s="899" t="s">
        <v>1803</v>
      </c>
      <c r="D33" s="901"/>
      <c r="E33" s="899" t="s">
        <v>5</v>
      </c>
      <c r="F33" s="901"/>
      <c r="G33" s="899" t="s">
        <v>6</v>
      </c>
      <c r="H33" s="901"/>
      <c r="I33" s="899" t="s">
        <v>7</v>
      </c>
      <c r="W33" s="899" t="s">
        <v>1828</v>
      </c>
    </row>
    <row r="34" spans="1:23" ht="24" customHeight="1"/>
    <row r="35" spans="1:23" ht="24" customHeight="1"/>
    <row r="38" spans="1:23" ht="18.75" customHeight="1">
      <c r="M38" s="899" t="s">
        <v>1803</v>
      </c>
      <c r="N38" s="901" t="s">
        <v>1829</v>
      </c>
      <c r="O38" s="899" t="s">
        <v>5</v>
      </c>
      <c r="P38" s="901" t="s">
        <v>1830</v>
      </c>
      <c r="Q38" s="899" t="s">
        <v>6</v>
      </c>
      <c r="R38" s="901" t="s">
        <v>1830</v>
      </c>
      <c r="S38" s="899" t="s">
        <v>7</v>
      </c>
    </row>
    <row r="42" spans="1:23">
      <c r="A42" s="899" t="s">
        <v>1804</v>
      </c>
    </row>
    <row r="43" spans="1:23" ht="18.75" customHeight="1">
      <c r="A43" s="4053" t="s">
        <v>1831</v>
      </c>
      <c r="B43" s="4053"/>
      <c r="C43" s="4053"/>
      <c r="D43" s="4053"/>
    </row>
    <row r="44" spans="1:23" ht="12.75" customHeight="1">
      <c r="A44" s="4054" t="s">
        <v>1805</v>
      </c>
      <c r="B44" s="4054"/>
      <c r="C44" s="4054"/>
      <c r="D44" s="4054"/>
    </row>
    <row r="45" spans="1:23" ht="18.75" customHeight="1">
      <c r="A45" s="4057" t="s">
        <v>1832</v>
      </c>
      <c r="B45" s="4057"/>
      <c r="C45" s="4057"/>
      <c r="D45" s="4057"/>
      <c r="E45" s="899" t="s">
        <v>1806</v>
      </c>
    </row>
    <row r="46" spans="1:23">
      <c r="K46" s="899" t="s">
        <v>1807</v>
      </c>
    </row>
    <row r="47" spans="1:23" ht="18.75" customHeight="1">
      <c r="K47" s="4053" t="s">
        <v>1833</v>
      </c>
      <c r="L47" s="4053"/>
      <c r="M47" s="4053"/>
      <c r="N47" s="4053"/>
      <c r="O47" s="4053"/>
      <c r="P47" s="4053"/>
      <c r="Q47" s="4053"/>
      <c r="R47" s="4053"/>
    </row>
    <row r="48" spans="1:23" ht="12.75" customHeight="1">
      <c r="K48" s="4054" t="s">
        <v>1808</v>
      </c>
      <c r="L48" s="4054"/>
      <c r="M48" s="4054"/>
      <c r="N48" s="4054"/>
      <c r="O48" s="4054"/>
      <c r="P48" s="4054"/>
      <c r="Q48" s="4054"/>
      <c r="R48" s="4054"/>
    </row>
    <row r="49" spans="1:19" ht="18.75" customHeight="1">
      <c r="K49" s="4057" t="s">
        <v>1834</v>
      </c>
      <c r="L49" s="4057"/>
      <c r="M49" s="4057"/>
      <c r="N49" s="4057"/>
      <c r="O49" s="4057"/>
      <c r="P49" s="4057"/>
      <c r="Q49" s="4057"/>
      <c r="R49" s="4057"/>
    </row>
    <row r="50" spans="1:19" ht="21.75" customHeight="1"/>
    <row r="51" spans="1:19" ht="21.75" customHeight="1"/>
    <row r="52" spans="1:19" ht="25.5" customHeight="1">
      <c r="A52" s="4055" t="s">
        <v>1809</v>
      </c>
      <c r="B52" s="4055"/>
      <c r="C52" s="4055"/>
      <c r="D52" s="4055"/>
      <c r="E52" s="4055"/>
      <c r="F52" s="4055"/>
      <c r="G52" s="4055"/>
      <c r="H52" s="4055"/>
      <c r="I52" s="4055"/>
      <c r="J52" s="4055"/>
      <c r="K52" s="4055"/>
      <c r="L52" s="4055"/>
      <c r="M52" s="4055"/>
      <c r="N52" s="4055"/>
      <c r="O52" s="4055"/>
      <c r="P52" s="4055"/>
      <c r="Q52" s="4055"/>
      <c r="R52" s="4055"/>
      <c r="S52" s="4055"/>
    </row>
    <row r="53" spans="1:19" ht="30.75" customHeight="1"/>
    <row r="54" spans="1:19" ht="30.75" customHeight="1"/>
    <row r="55" spans="1:19" ht="24" customHeight="1">
      <c r="A55" s="899" t="s">
        <v>1810</v>
      </c>
      <c r="B55" s="900" t="s">
        <v>1814</v>
      </c>
      <c r="C55" s="4053" t="s">
        <v>1833</v>
      </c>
      <c r="D55" s="4053"/>
      <c r="E55" s="4053"/>
      <c r="F55" s="4053"/>
      <c r="G55" s="4053"/>
      <c r="H55" s="4053"/>
      <c r="I55" s="4053"/>
      <c r="J55" s="4053"/>
      <c r="K55" s="4053"/>
      <c r="L55" s="4053"/>
      <c r="M55" s="4053"/>
      <c r="N55" s="4053"/>
      <c r="O55" s="4053"/>
      <c r="P55" s="4053"/>
      <c r="Q55" s="4053"/>
      <c r="R55" s="4053"/>
      <c r="S55" s="4053"/>
    </row>
    <row r="56" spans="1:19" ht="24" customHeight="1"/>
    <row r="57" spans="1:19" ht="24" customHeight="1">
      <c r="C57" s="4053" t="s">
        <v>1835</v>
      </c>
      <c r="D57" s="4053"/>
      <c r="E57" s="4053"/>
      <c r="F57" s="4053"/>
      <c r="G57" s="4053"/>
      <c r="H57" s="4053"/>
      <c r="I57" s="4053"/>
      <c r="J57" s="4053"/>
      <c r="K57" s="4053"/>
      <c r="L57" s="4053"/>
      <c r="M57" s="4053"/>
      <c r="N57" s="4053"/>
      <c r="O57" s="4053"/>
      <c r="P57" s="4053"/>
      <c r="Q57" s="4053"/>
      <c r="R57" s="4053"/>
      <c r="S57" s="4053"/>
    </row>
    <row r="58" spans="1:19" ht="24" customHeight="1"/>
    <row r="59" spans="1:19" ht="24" customHeight="1">
      <c r="A59" s="899" t="s">
        <v>1812</v>
      </c>
      <c r="B59" s="900" t="s">
        <v>1814</v>
      </c>
      <c r="C59" s="4053" t="s">
        <v>1836</v>
      </c>
      <c r="D59" s="4053"/>
      <c r="E59" s="4053"/>
      <c r="F59" s="4053"/>
      <c r="G59" s="4053"/>
      <c r="H59" s="4053"/>
      <c r="I59" s="4053"/>
      <c r="J59" s="4053"/>
      <c r="K59" s="4053"/>
      <c r="L59" s="4053"/>
      <c r="M59" s="4053"/>
      <c r="N59" s="4053"/>
      <c r="O59" s="4053"/>
      <c r="P59" s="4053"/>
      <c r="Q59" s="4053"/>
      <c r="R59" s="4053"/>
      <c r="S59" s="4053"/>
    </row>
    <row r="60" spans="1:19" ht="24" customHeight="1"/>
    <row r="61" spans="1:19" ht="24" customHeight="1">
      <c r="A61" s="899" t="s">
        <v>1813</v>
      </c>
      <c r="B61" s="900" t="s">
        <v>1811</v>
      </c>
      <c r="C61" s="4053" t="s">
        <v>1831</v>
      </c>
      <c r="D61" s="4053"/>
      <c r="E61" s="4053"/>
      <c r="F61" s="4053"/>
      <c r="G61" s="4053"/>
      <c r="H61" s="4053"/>
      <c r="I61" s="4053"/>
      <c r="J61" s="4053"/>
      <c r="K61" s="4053"/>
      <c r="L61" s="4053"/>
      <c r="M61" s="4053"/>
      <c r="N61" s="4053"/>
      <c r="O61" s="4053"/>
      <c r="P61" s="4053"/>
      <c r="Q61" s="4053"/>
      <c r="R61" s="4053"/>
      <c r="S61" s="4053"/>
    </row>
    <row r="62" spans="1:19" ht="24" customHeight="1"/>
    <row r="63" spans="1:19" ht="24" customHeight="1">
      <c r="C63" s="4053" t="s">
        <v>1837</v>
      </c>
      <c r="D63" s="4053"/>
      <c r="E63" s="4053"/>
      <c r="F63" s="4053"/>
      <c r="G63" s="4053"/>
      <c r="H63" s="4053"/>
      <c r="I63" s="4053"/>
      <c r="J63" s="4053"/>
      <c r="K63" s="4053"/>
      <c r="L63" s="4053"/>
      <c r="M63" s="4053"/>
      <c r="N63" s="4053"/>
      <c r="O63" s="4053"/>
      <c r="P63" s="4053"/>
      <c r="Q63" s="4053"/>
      <c r="R63" s="4053"/>
      <c r="S63" s="4053"/>
    </row>
    <row r="64" spans="1:19" ht="24" customHeight="1"/>
    <row r="65" spans="1:25" ht="24" customHeight="1">
      <c r="A65" s="899" t="s">
        <v>1815</v>
      </c>
      <c r="B65" s="900" t="s">
        <v>1814</v>
      </c>
      <c r="C65" s="4056" t="s">
        <v>1817</v>
      </c>
      <c r="D65" s="4056"/>
      <c r="E65" s="4056"/>
      <c r="F65" s="4056"/>
      <c r="H65" s="4056" t="s">
        <v>1818</v>
      </c>
      <c r="I65" s="4056"/>
      <c r="J65" s="4056"/>
      <c r="L65" s="902" t="s">
        <v>1838</v>
      </c>
      <c r="M65" s="899" t="s">
        <v>1816</v>
      </c>
      <c r="N65" s="4056" t="s">
        <v>1819</v>
      </c>
      <c r="O65" s="4056"/>
      <c r="P65" s="4056"/>
      <c r="Q65" s="4056"/>
      <c r="U65" s="899" t="s">
        <v>1817</v>
      </c>
      <c r="W65" s="899" t="s">
        <v>1818</v>
      </c>
      <c r="Y65" s="899" t="s">
        <v>1819</v>
      </c>
    </row>
    <row r="66" spans="1:25" ht="24" customHeight="1">
      <c r="U66" s="899" t="s">
        <v>1820</v>
      </c>
      <c r="W66" s="899" t="s">
        <v>1821</v>
      </c>
      <c r="Y66" s="899" t="s">
        <v>1822</v>
      </c>
    </row>
    <row r="67" spans="1:25" ht="24" customHeight="1">
      <c r="C67" s="4056" t="s">
        <v>1820</v>
      </c>
      <c r="D67" s="4056"/>
      <c r="E67" s="4056"/>
      <c r="F67" s="4056"/>
      <c r="H67" s="4056" t="s">
        <v>1818</v>
      </c>
      <c r="I67" s="4056"/>
      <c r="J67" s="4056"/>
      <c r="L67" s="902" t="s">
        <v>1839</v>
      </c>
      <c r="M67" s="899" t="s">
        <v>1816</v>
      </c>
      <c r="N67" s="4056" t="s">
        <v>1819</v>
      </c>
      <c r="O67" s="4056"/>
      <c r="P67" s="4056"/>
      <c r="Q67" s="4056"/>
      <c r="W67" s="899" t="s">
        <v>1824</v>
      </c>
      <c r="Y67" s="899" t="s">
        <v>1825</v>
      </c>
    </row>
    <row r="68" spans="1:25" ht="24" customHeight="1">
      <c r="W68" s="899" t="s">
        <v>1826</v>
      </c>
    </row>
    <row r="69" spans="1:25" ht="24" customHeight="1">
      <c r="A69" s="899" t="s">
        <v>1827</v>
      </c>
      <c r="B69" s="900" t="s">
        <v>1811</v>
      </c>
      <c r="C69" s="899" t="s">
        <v>1803</v>
      </c>
      <c r="D69" s="901" t="s">
        <v>1829</v>
      </c>
      <c r="E69" s="899" t="s">
        <v>5</v>
      </c>
      <c r="F69" s="901" t="s">
        <v>1840</v>
      </c>
      <c r="G69" s="899" t="s">
        <v>6</v>
      </c>
      <c r="H69" s="901" t="s">
        <v>1841</v>
      </c>
      <c r="I69" s="899" t="s">
        <v>7</v>
      </c>
      <c r="W69" s="899" t="s">
        <v>1828</v>
      </c>
    </row>
    <row r="70" spans="1:25" ht="24" customHeight="1"/>
    <row r="71" spans="1:25" ht="24" customHeight="1"/>
    <row r="79" spans="1:25" ht="18.75" customHeight="1">
      <c r="M79" s="899" t="s">
        <v>1803</v>
      </c>
      <c r="N79" s="901"/>
      <c r="O79" s="899" t="s">
        <v>5</v>
      </c>
      <c r="P79" s="901"/>
      <c r="Q79" s="899" t="s">
        <v>6</v>
      </c>
      <c r="R79" s="901"/>
      <c r="S79" s="899" t="s">
        <v>7</v>
      </c>
    </row>
    <row r="83" spans="1:19">
      <c r="A83" s="903"/>
      <c r="B83" s="904"/>
      <c r="C83" s="903"/>
      <c r="D83" s="903"/>
      <c r="E83" s="903"/>
      <c r="F83" s="903"/>
    </row>
    <row r="84" spans="1:19" ht="18.75" customHeight="1">
      <c r="E84" s="903"/>
      <c r="F84" s="903"/>
    </row>
    <row r="85" spans="1:19" ht="12.75" customHeight="1">
      <c r="A85" s="903"/>
      <c r="B85" s="904"/>
      <c r="C85" s="903"/>
      <c r="D85" s="903"/>
      <c r="E85" s="903"/>
      <c r="F85" s="903"/>
    </row>
    <row r="86" spans="1:19" ht="18.75" customHeight="1">
      <c r="A86" s="903"/>
      <c r="B86" s="904"/>
      <c r="C86" s="903"/>
      <c r="D86" s="903"/>
      <c r="E86" s="903"/>
      <c r="F86" s="903"/>
    </row>
    <row r="88" spans="1:19" ht="18.75" customHeight="1">
      <c r="K88" s="4053"/>
      <c r="L88" s="4053"/>
      <c r="M88" s="4053"/>
      <c r="N88" s="4053"/>
      <c r="O88" s="4053"/>
      <c r="P88" s="4053"/>
      <c r="Q88" s="4053"/>
      <c r="R88" s="4053"/>
    </row>
    <row r="89" spans="1:19" ht="12.75" customHeight="1">
      <c r="K89" s="4054" t="s">
        <v>1808</v>
      </c>
      <c r="L89" s="4054"/>
      <c r="M89" s="4054"/>
      <c r="N89" s="4054"/>
      <c r="O89" s="4054"/>
      <c r="P89" s="4054"/>
      <c r="Q89" s="4054"/>
      <c r="R89" s="4054"/>
    </row>
    <row r="90" spans="1:19" ht="18.75" customHeight="1">
      <c r="K90" s="4053"/>
      <c r="L90" s="4053"/>
      <c r="M90" s="4053"/>
      <c r="N90" s="4053"/>
      <c r="O90" s="4053"/>
      <c r="P90" s="4053"/>
      <c r="Q90" s="4053"/>
      <c r="R90" s="4053"/>
    </row>
    <row r="91" spans="1:19" ht="21.75" customHeight="1"/>
    <row r="92" spans="1:19" ht="21.75" customHeight="1"/>
    <row r="93" spans="1:19" ht="25.5" customHeight="1">
      <c r="A93" s="4055" t="s">
        <v>1842</v>
      </c>
      <c r="B93" s="4055"/>
      <c r="C93" s="4055"/>
      <c r="D93" s="4055"/>
      <c r="E93" s="4055"/>
      <c r="F93" s="4055"/>
      <c r="G93" s="4055"/>
      <c r="H93" s="4055"/>
      <c r="I93" s="4055"/>
      <c r="J93" s="4055"/>
      <c r="K93" s="4055"/>
      <c r="L93" s="4055"/>
      <c r="M93" s="4055"/>
      <c r="N93" s="4055"/>
      <c r="O93" s="4055"/>
      <c r="P93" s="4055"/>
      <c r="Q93" s="4055"/>
      <c r="R93" s="4055"/>
      <c r="S93" s="4055"/>
    </row>
    <row r="94" spans="1:19" ht="30.75" customHeight="1"/>
    <row r="95" spans="1:19" ht="30.75" customHeight="1"/>
    <row r="96" spans="1:19" ht="24" customHeight="1">
      <c r="A96" s="899" t="s">
        <v>1810</v>
      </c>
      <c r="B96" s="900" t="s">
        <v>1811</v>
      </c>
      <c r="C96" s="4053"/>
      <c r="D96" s="4053"/>
      <c r="E96" s="4053"/>
      <c r="F96" s="4053"/>
      <c r="G96" s="4053"/>
      <c r="H96" s="4053"/>
      <c r="I96" s="4053"/>
      <c r="J96" s="4053"/>
      <c r="K96" s="4053"/>
      <c r="L96" s="4053"/>
      <c r="M96" s="4053"/>
      <c r="N96" s="4053"/>
      <c r="O96" s="4053"/>
      <c r="P96" s="4053"/>
      <c r="Q96" s="4053"/>
      <c r="R96" s="4053"/>
      <c r="S96" s="4053"/>
    </row>
    <row r="97" spans="1:25" ht="24" customHeight="1"/>
    <row r="98" spans="1:25" ht="24" customHeight="1">
      <c r="C98" s="4053"/>
      <c r="D98" s="4053"/>
      <c r="E98" s="4053"/>
      <c r="F98" s="4053"/>
      <c r="G98" s="4053"/>
      <c r="H98" s="4053"/>
      <c r="I98" s="4053"/>
      <c r="J98" s="4053"/>
      <c r="K98" s="4053"/>
      <c r="L98" s="4053"/>
      <c r="M98" s="4053"/>
      <c r="N98" s="4053"/>
      <c r="O98" s="4053"/>
      <c r="P98" s="4053"/>
      <c r="Q98" s="4053"/>
      <c r="R98" s="4053"/>
      <c r="S98" s="4053"/>
    </row>
    <row r="99" spans="1:25" ht="24" customHeight="1"/>
    <row r="100" spans="1:25" ht="24" customHeight="1">
      <c r="A100" s="899" t="s">
        <v>1812</v>
      </c>
      <c r="B100" s="900" t="s">
        <v>1811</v>
      </c>
      <c r="C100" s="4053"/>
      <c r="D100" s="4053"/>
      <c r="E100" s="4053"/>
      <c r="F100" s="4053"/>
      <c r="G100" s="4053"/>
      <c r="H100" s="4053"/>
      <c r="I100" s="4053"/>
      <c r="J100" s="4053"/>
      <c r="K100" s="4053"/>
      <c r="L100" s="4053"/>
      <c r="M100" s="4053"/>
      <c r="N100" s="4053"/>
      <c r="O100" s="4053"/>
      <c r="P100" s="4053"/>
      <c r="Q100" s="4053"/>
      <c r="R100" s="4053"/>
      <c r="S100" s="4053"/>
    </row>
    <row r="101" spans="1:25" ht="24" customHeight="1"/>
    <row r="102" spans="1:25" ht="24" customHeight="1">
      <c r="A102" s="899" t="s">
        <v>1813</v>
      </c>
      <c r="B102" s="900" t="s">
        <v>1843</v>
      </c>
      <c r="C102" s="4053"/>
      <c r="D102" s="4053"/>
      <c r="E102" s="4053"/>
      <c r="F102" s="4053"/>
      <c r="G102" s="4053"/>
      <c r="H102" s="4053"/>
      <c r="I102" s="4053"/>
      <c r="J102" s="4053"/>
      <c r="K102" s="4053"/>
      <c r="L102" s="4053"/>
      <c r="M102" s="4053"/>
      <c r="N102" s="4053"/>
      <c r="O102" s="4053"/>
      <c r="P102" s="4053"/>
      <c r="Q102" s="4053"/>
      <c r="R102" s="4053"/>
      <c r="S102" s="4053"/>
    </row>
    <row r="103" spans="1:25" ht="24" customHeight="1"/>
    <row r="104" spans="1:25" ht="24" customHeight="1">
      <c r="C104" s="4053"/>
      <c r="D104" s="4053"/>
      <c r="E104" s="4053"/>
      <c r="F104" s="4053"/>
      <c r="G104" s="4053"/>
      <c r="H104" s="4053"/>
      <c r="I104" s="4053"/>
      <c r="J104" s="4053"/>
      <c r="K104" s="4053"/>
      <c r="L104" s="4053"/>
      <c r="M104" s="4053"/>
      <c r="N104" s="4053"/>
      <c r="O104" s="4053"/>
      <c r="P104" s="4053"/>
      <c r="Q104" s="4053"/>
      <c r="R104" s="4053"/>
      <c r="S104" s="4053"/>
    </row>
    <row r="105" spans="1:25" ht="24" customHeight="1"/>
    <row r="106" spans="1:25" ht="24" customHeight="1">
      <c r="A106" s="899" t="s">
        <v>1815</v>
      </c>
      <c r="B106" s="900" t="s">
        <v>1811</v>
      </c>
      <c r="C106" s="4056"/>
      <c r="D106" s="4056"/>
      <c r="E106" s="4056"/>
      <c r="F106" s="4056"/>
      <c r="H106" s="4056"/>
      <c r="I106" s="4056"/>
      <c r="J106" s="4056"/>
      <c r="L106" s="902"/>
      <c r="M106" s="899" t="s">
        <v>1844</v>
      </c>
      <c r="N106" s="4056"/>
      <c r="O106" s="4056"/>
      <c r="P106" s="4056"/>
      <c r="Q106" s="4056"/>
      <c r="U106" s="899" t="s">
        <v>1817</v>
      </c>
      <c r="W106" s="899" t="s">
        <v>1818</v>
      </c>
      <c r="Y106" s="899" t="s">
        <v>1819</v>
      </c>
    </row>
    <row r="107" spans="1:25" ht="24" customHeight="1">
      <c r="U107" s="899" t="s">
        <v>1820</v>
      </c>
      <c r="W107" s="899" t="s">
        <v>1821</v>
      </c>
      <c r="Y107" s="899" t="s">
        <v>1822</v>
      </c>
    </row>
    <row r="108" spans="1:25" ht="24" customHeight="1">
      <c r="C108" s="4056"/>
      <c r="D108" s="4056"/>
      <c r="E108" s="4056"/>
      <c r="F108" s="4056"/>
      <c r="H108" s="4056"/>
      <c r="I108" s="4056"/>
      <c r="J108" s="4056"/>
      <c r="L108" s="902"/>
      <c r="M108" s="899" t="s">
        <v>1844</v>
      </c>
      <c r="N108" s="4056"/>
      <c r="O108" s="4056"/>
      <c r="P108" s="4056"/>
      <c r="Q108" s="4056"/>
      <c r="W108" s="899" t="s">
        <v>1824</v>
      </c>
      <c r="Y108" s="899" t="s">
        <v>1825</v>
      </c>
    </row>
    <row r="109" spans="1:25" ht="24" customHeight="1">
      <c r="W109" s="899" t="s">
        <v>1826</v>
      </c>
    </row>
    <row r="110" spans="1:25" ht="24" customHeight="1">
      <c r="A110" s="899" t="s">
        <v>1827</v>
      </c>
      <c r="B110" s="900" t="s">
        <v>1843</v>
      </c>
      <c r="C110" s="899" t="s">
        <v>1803</v>
      </c>
      <c r="D110" s="901"/>
      <c r="E110" s="899" t="s">
        <v>5</v>
      </c>
      <c r="F110" s="901"/>
      <c r="G110" s="899" t="s">
        <v>6</v>
      </c>
      <c r="H110" s="901"/>
      <c r="I110" s="899" t="s">
        <v>7</v>
      </c>
      <c r="W110" s="899" t="s">
        <v>1828</v>
      </c>
    </row>
    <row r="111" spans="1:25" ht="24" customHeight="1"/>
    <row r="112" spans="1:25" ht="24" customHeight="1"/>
    <row r="113" spans="1:19" ht="24" customHeight="1"/>
    <row r="114" spans="1:19" ht="24" customHeight="1"/>
    <row r="115" spans="1:19" ht="24" customHeight="1"/>
    <row r="117" spans="1:19" ht="18.75" customHeight="1">
      <c r="M117" s="899" t="s">
        <v>1803</v>
      </c>
      <c r="N117" s="901" t="s">
        <v>1829</v>
      </c>
      <c r="O117" s="899" t="s">
        <v>5</v>
      </c>
      <c r="P117" s="901" t="s">
        <v>1830</v>
      </c>
      <c r="Q117" s="899" t="s">
        <v>6</v>
      </c>
      <c r="R117" s="901" t="s">
        <v>1830</v>
      </c>
      <c r="S117" s="899" t="s">
        <v>7</v>
      </c>
    </row>
    <row r="121" spans="1:19">
      <c r="A121" s="903"/>
      <c r="B121" s="904"/>
      <c r="C121" s="903"/>
      <c r="D121" s="903"/>
      <c r="E121" s="903"/>
      <c r="F121" s="903"/>
    </row>
    <row r="122" spans="1:19" ht="18.75" customHeight="1">
      <c r="E122" s="903"/>
      <c r="F122" s="903"/>
    </row>
    <row r="123" spans="1:19" ht="12.75" customHeight="1">
      <c r="A123" s="903"/>
      <c r="B123" s="904"/>
      <c r="C123" s="903"/>
      <c r="D123" s="903"/>
      <c r="E123" s="903"/>
      <c r="F123" s="903"/>
    </row>
    <row r="124" spans="1:19" ht="18.75" customHeight="1">
      <c r="A124" s="903"/>
      <c r="B124" s="904"/>
      <c r="C124" s="903"/>
      <c r="D124" s="903"/>
      <c r="E124" s="903"/>
      <c r="F124" s="903"/>
    </row>
    <row r="126" spans="1:19" ht="18.75" customHeight="1">
      <c r="K126" s="4053" t="s">
        <v>1845</v>
      </c>
      <c r="L126" s="4053"/>
      <c r="M126" s="4053"/>
      <c r="N126" s="4053"/>
      <c r="O126" s="4053"/>
      <c r="P126" s="4053"/>
      <c r="Q126" s="4053"/>
      <c r="R126" s="4053"/>
    </row>
    <row r="127" spans="1:19" ht="12.75" customHeight="1">
      <c r="K127" s="4054" t="s">
        <v>1808</v>
      </c>
      <c r="L127" s="4054"/>
      <c r="M127" s="4054"/>
      <c r="N127" s="4054"/>
      <c r="O127" s="4054"/>
      <c r="P127" s="4054"/>
      <c r="Q127" s="4054"/>
      <c r="R127" s="4054"/>
    </row>
    <row r="128" spans="1:19" ht="18.75" customHeight="1">
      <c r="K128" s="4057" t="s">
        <v>1846</v>
      </c>
      <c r="L128" s="4057"/>
      <c r="M128" s="4057"/>
      <c r="N128" s="4057"/>
      <c r="O128" s="4057"/>
      <c r="P128" s="4057"/>
      <c r="Q128" s="4057"/>
      <c r="R128" s="4057"/>
    </row>
    <row r="129" spans="1:25" ht="21.75" customHeight="1"/>
    <row r="130" spans="1:25" ht="21.75" customHeight="1"/>
    <row r="131" spans="1:25" ht="25.5" customHeight="1">
      <c r="A131" s="4055" t="s">
        <v>1842</v>
      </c>
      <c r="B131" s="4055"/>
      <c r="C131" s="4055"/>
      <c r="D131" s="4055"/>
      <c r="E131" s="4055"/>
      <c r="F131" s="4055"/>
      <c r="G131" s="4055"/>
      <c r="H131" s="4055"/>
      <c r="I131" s="4055"/>
      <c r="J131" s="4055"/>
      <c r="K131" s="4055"/>
      <c r="L131" s="4055"/>
      <c r="M131" s="4055"/>
      <c r="N131" s="4055"/>
      <c r="O131" s="4055"/>
      <c r="P131" s="4055"/>
      <c r="Q131" s="4055"/>
      <c r="R131" s="4055"/>
      <c r="S131" s="4055"/>
    </row>
    <row r="132" spans="1:25" ht="30.75" customHeight="1"/>
    <row r="133" spans="1:25" ht="30.75" customHeight="1"/>
    <row r="134" spans="1:25" ht="24" customHeight="1">
      <c r="A134" s="899" t="s">
        <v>1810</v>
      </c>
      <c r="B134" s="900" t="s">
        <v>1811</v>
      </c>
      <c r="C134" s="4053" t="s">
        <v>1847</v>
      </c>
      <c r="D134" s="4053"/>
      <c r="E134" s="4053"/>
      <c r="F134" s="4053"/>
      <c r="G134" s="4053"/>
      <c r="H134" s="4053"/>
      <c r="I134" s="4053"/>
      <c r="J134" s="4053"/>
      <c r="K134" s="4053"/>
      <c r="L134" s="4053"/>
      <c r="M134" s="4053"/>
      <c r="N134" s="4053"/>
      <c r="O134" s="4053"/>
      <c r="P134" s="4053"/>
      <c r="Q134" s="4053"/>
      <c r="R134" s="4053"/>
      <c r="S134" s="4053"/>
    </row>
    <row r="135" spans="1:25" ht="24" customHeight="1"/>
    <row r="136" spans="1:25" ht="24" customHeight="1">
      <c r="C136" s="4053" t="s">
        <v>1835</v>
      </c>
      <c r="D136" s="4053"/>
      <c r="E136" s="4053"/>
      <c r="F136" s="4053"/>
      <c r="G136" s="4053"/>
      <c r="H136" s="4053"/>
      <c r="I136" s="4053"/>
      <c r="J136" s="4053"/>
      <c r="K136" s="4053"/>
      <c r="L136" s="4053"/>
      <c r="M136" s="4053"/>
      <c r="N136" s="4053"/>
      <c r="O136" s="4053"/>
      <c r="P136" s="4053"/>
      <c r="Q136" s="4053"/>
      <c r="R136" s="4053"/>
      <c r="S136" s="4053"/>
    </row>
    <row r="137" spans="1:25" ht="24" customHeight="1"/>
    <row r="138" spans="1:25" ht="24" customHeight="1">
      <c r="A138" s="899" t="s">
        <v>1812</v>
      </c>
      <c r="B138" s="900" t="s">
        <v>1811</v>
      </c>
      <c r="C138" s="4053" t="s">
        <v>1848</v>
      </c>
      <c r="D138" s="4053"/>
      <c r="E138" s="4053"/>
      <c r="F138" s="4053"/>
      <c r="G138" s="4053"/>
      <c r="H138" s="4053"/>
      <c r="I138" s="4053"/>
      <c r="J138" s="4053"/>
      <c r="K138" s="4053"/>
      <c r="L138" s="4053"/>
      <c r="M138" s="4053"/>
      <c r="N138" s="4053"/>
      <c r="O138" s="4053"/>
      <c r="P138" s="4053"/>
      <c r="Q138" s="4053"/>
      <c r="R138" s="4053"/>
      <c r="S138" s="4053"/>
    </row>
    <row r="139" spans="1:25" ht="24" customHeight="1"/>
    <row r="140" spans="1:25" ht="24" customHeight="1">
      <c r="A140" s="899" t="s">
        <v>1813</v>
      </c>
      <c r="B140" s="900" t="s">
        <v>1814</v>
      </c>
      <c r="C140" s="4053" t="s">
        <v>1831</v>
      </c>
      <c r="D140" s="4053"/>
      <c r="E140" s="4053"/>
      <c r="F140" s="4053"/>
      <c r="G140" s="4053"/>
      <c r="H140" s="4053"/>
      <c r="I140" s="4053"/>
      <c r="J140" s="4053"/>
      <c r="K140" s="4053"/>
      <c r="L140" s="4053"/>
      <c r="M140" s="4053"/>
      <c r="N140" s="4053"/>
      <c r="O140" s="4053"/>
      <c r="P140" s="4053"/>
      <c r="Q140" s="4053"/>
      <c r="R140" s="4053"/>
      <c r="S140" s="4053"/>
    </row>
    <row r="141" spans="1:25" ht="24" customHeight="1"/>
    <row r="142" spans="1:25" ht="24" customHeight="1">
      <c r="C142" s="4053" t="s">
        <v>1837</v>
      </c>
      <c r="D142" s="4053"/>
      <c r="E142" s="4053"/>
      <c r="F142" s="4053"/>
      <c r="G142" s="4053"/>
      <c r="H142" s="4053"/>
      <c r="I142" s="4053"/>
      <c r="J142" s="4053"/>
      <c r="K142" s="4053"/>
      <c r="L142" s="4053"/>
      <c r="M142" s="4053"/>
      <c r="N142" s="4053"/>
      <c r="O142" s="4053"/>
      <c r="P142" s="4053"/>
      <c r="Q142" s="4053"/>
      <c r="R142" s="4053"/>
      <c r="S142" s="4053"/>
    </row>
    <row r="143" spans="1:25" ht="24" customHeight="1"/>
    <row r="144" spans="1:25" ht="24" customHeight="1">
      <c r="A144" s="899" t="s">
        <v>1815</v>
      </c>
      <c r="B144" s="900" t="s">
        <v>1814</v>
      </c>
      <c r="C144" s="4056" t="s">
        <v>1820</v>
      </c>
      <c r="D144" s="4056"/>
      <c r="E144" s="4056"/>
      <c r="F144" s="4056"/>
      <c r="H144" s="4056" t="s">
        <v>1821</v>
      </c>
      <c r="I144" s="4056"/>
      <c r="J144" s="4056"/>
      <c r="L144" s="902" t="s">
        <v>1849</v>
      </c>
      <c r="M144" s="899" t="s">
        <v>1823</v>
      </c>
      <c r="N144" s="4056" t="s">
        <v>1819</v>
      </c>
      <c r="O144" s="4056"/>
      <c r="P144" s="4056"/>
      <c r="Q144" s="4056"/>
      <c r="U144" s="899" t="s">
        <v>1817</v>
      </c>
      <c r="W144" s="899" t="s">
        <v>1818</v>
      </c>
      <c r="Y144" s="899" t="s">
        <v>1819</v>
      </c>
    </row>
    <row r="145" spans="1:25" ht="24" customHeight="1">
      <c r="U145" s="899" t="s">
        <v>1820</v>
      </c>
      <c r="W145" s="899" t="s">
        <v>1821</v>
      </c>
      <c r="Y145" s="899" t="s">
        <v>1822</v>
      </c>
    </row>
    <row r="146" spans="1:25" ht="24" customHeight="1">
      <c r="C146" s="4056"/>
      <c r="D146" s="4056"/>
      <c r="E146" s="4056"/>
      <c r="F146" s="4056"/>
      <c r="H146" s="4056"/>
      <c r="I146" s="4056"/>
      <c r="J146" s="4056"/>
      <c r="L146" s="902"/>
      <c r="M146" s="899" t="s">
        <v>1816</v>
      </c>
      <c r="N146" s="4056"/>
      <c r="O146" s="4056"/>
      <c r="P146" s="4056"/>
      <c r="Q146" s="4056"/>
      <c r="W146" s="899" t="s">
        <v>1824</v>
      </c>
      <c r="Y146" s="899" t="s">
        <v>1825</v>
      </c>
    </row>
    <row r="147" spans="1:25" ht="24" customHeight="1">
      <c r="W147" s="899" t="s">
        <v>1826</v>
      </c>
    </row>
    <row r="148" spans="1:25" ht="24" customHeight="1">
      <c r="A148" s="899" t="s">
        <v>1827</v>
      </c>
      <c r="B148" s="900" t="s">
        <v>1811</v>
      </c>
      <c r="C148" s="899" t="s">
        <v>1803</v>
      </c>
      <c r="D148" s="901" t="s">
        <v>1829</v>
      </c>
      <c r="E148" s="899" t="s">
        <v>5</v>
      </c>
      <c r="F148" s="901" t="s">
        <v>1829</v>
      </c>
      <c r="G148" s="899" t="s">
        <v>6</v>
      </c>
      <c r="H148" s="901" t="s">
        <v>1829</v>
      </c>
      <c r="I148" s="899" t="s">
        <v>7</v>
      </c>
      <c r="W148" s="899" t="s">
        <v>1828</v>
      </c>
    </row>
    <row r="149" spans="1:25" ht="24" customHeight="1"/>
    <row r="150" spans="1:25" ht="24" customHeight="1"/>
  </sheetData>
  <mergeCells count="66">
    <mergeCell ref="C144:F144"/>
    <mergeCell ref="H144:J144"/>
    <mergeCell ref="N144:Q144"/>
    <mergeCell ref="C146:F146"/>
    <mergeCell ref="H146:J146"/>
    <mergeCell ref="N146:Q14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00:S100"/>
    <mergeCell ref="C102:S102"/>
    <mergeCell ref="C104:S104"/>
    <mergeCell ref="C106:F106"/>
    <mergeCell ref="H106:J106"/>
    <mergeCell ref="N106:Q106"/>
    <mergeCell ref="C98:S98"/>
    <mergeCell ref="C65:F65"/>
    <mergeCell ref="H65:J65"/>
    <mergeCell ref="N65:Q65"/>
    <mergeCell ref="C67:F67"/>
    <mergeCell ref="H67:J67"/>
    <mergeCell ref="N67:Q67"/>
    <mergeCell ref="K88:R88"/>
    <mergeCell ref="K89:R89"/>
    <mergeCell ref="K90:R90"/>
    <mergeCell ref="A93:S93"/>
    <mergeCell ref="C96:S96"/>
    <mergeCell ref="C63:S63"/>
    <mergeCell ref="A43:D43"/>
    <mergeCell ref="A44:D44"/>
    <mergeCell ref="A45:D45"/>
    <mergeCell ref="K47:R47"/>
    <mergeCell ref="K48:R48"/>
    <mergeCell ref="K49:R49"/>
    <mergeCell ref="A52:S52"/>
    <mergeCell ref="C55:S55"/>
    <mergeCell ref="C57:S57"/>
    <mergeCell ref="C59:S59"/>
    <mergeCell ref="C61:S61"/>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7"/>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100" customWidth="1"/>
    <col min="2" max="3" width="6.75" style="100" bestFit="1" customWidth="1"/>
    <col min="4" max="4" width="6.75" style="100" customWidth="1"/>
    <col min="5" max="5" width="12.5" style="100" customWidth="1"/>
    <col min="6" max="7" width="6.75" style="100" bestFit="1" customWidth="1"/>
    <col min="8" max="8" width="6.75" style="100" customWidth="1"/>
    <col min="9" max="9" width="12.5" style="100" customWidth="1"/>
    <col min="10" max="11" width="6.75" style="100" bestFit="1" customWidth="1"/>
    <col min="12" max="12" width="6.75" style="100" customWidth="1"/>
    <col min="13" max="13" width="12.5" style="100" customWidth="1"/>
    <col min="14" max="15" width="6.75" style="100" bestFit="1" customWidth="1"/>
    <col min="16" max="16" width="6.75" style="100" customWidth="1"/>
    <col min="17" max="256" width="9" style="100"/>
    <col min="257" max="257" width="12.5" style="100" customWidth="1"/>
    <col min="258" max="259" width="6.75" style="100" bestFit="1" customWidth="1"/>
    <col min="260" max="260" width="6.75" style="100" customWidth="1"/>
    <col min="261" max="261" width="12.5" style="100" customWidth="1"/>
    <col min="262" max="263" width="6.75" style="100" bestFit="1" customWidth="1"/>
    <col min="264" max="264" width="6.75" style="100" customWidth="1"/>
    <col min="265" max="265" width="12.5" style="100" customWidth="1"/>
    <col min="266" max="267" width="6.75" style="100" bestFit="1" customWidth="1"/>
    <col min="268" max="268" width="6.75" style="100" customWidth="1"/>
    <col min="269" max="269" width="12.5" style="100" customWidth="1"/>
    <col min="270" max="271" width="6.75" style="100" bestFit="1" customWidth="1"/>
    <col min="272" max="272" width="6.75" style="100" customWidth="1"/>
    <col min="273" max="512" width="9" style="100"/>
    <col min="513" max="513" width="12.5" style="100" customWidth="1"/>
    <col min="514" max="515" width="6.75" style="100" bestFit="1" customWidth="1"/>
    <col min="516" max="516" width="6.75" style="100" customWidth="1"/>
    <col min="517" max="517" width="12.5" style="100" customWidth="1"/>
    <col min="518" max="519" width="6.75" style="100" bestFit="1" customWidth="1"/>
    <col min="520" max="520" width="6.75" style="100" customWidth="1"/>
    <col min="521" max="521" width="12.5" style="100" customWidth="1"/>
    <col min="522" max="523" width="6.75" style="100" bestFit="1" customWidth="1"/>
    <col min="524" max="524" width="6.75" style="100" customWidth="1"/>
    <col min="525" max="525" width="12.5" style="100" customWidth="1"/>
    <col min="526" max="527" width="6.75" style="100" bestFit="1" customWidth="1"/>
    <col min="528" max="528" width="6.75" style="100" customWidth="1"/>
    <col min="529" max="768" width="9" style="100"/>
    <col min="769" max="769" width="12.5" style="100" customWidth="1"/>
    <col min="770" max="771" width="6.75" style="100" bestFit="1" customWidth="1"/>
    <col min="772" max="772" width="6.75" style="100" customWidth="1"/>
    <col min="773" max="773" width="12.5" style="100" customWidth="1"/>
    <col min="774" max="775" width="6.75" style="100" bestFit="1" customWidth="1"/>
    <col min="776" max="776" width="6.75" style="100" customWidth="1"/>
    <col min="777" max="777" width="12.5" style="100" customWidth="1"/>
    <col min="778" max="779" width="6.75" style="100" bestFit="1" customWidth="1"/>
    <col min="780" max="780" width="6.75" style="100" customWidth="1"/>
    <col min="781" max="781" width="12.5" style="100" customWidth="1"/>
    <col min="782" max="783" width="6.75" style="100" bestFit="1" customWidth="1"/>
    <col min="784" max="784" width="6.75" style="100" customWidth="1"/>
    <col min="785" max="1024" width="9" style="100"/>
    <col min="1025" max="1025" width="12.5" style="100" customWidth="1"/>
    <col min="1026" max="1027" width="6.75" style="100" bestFit="1" customWidth="1"/>
    <col min="1028" max="1028" width="6.75" style="100" customWidth="1"/>
    <col min="1029" max="1029" width="12.5" style="100" customWidth="1"/>
    <col min="1030" max="1031" width="6.75" style="100" bestFit="1" customWidth="1"/>
    <col min="1032" max="1032" width="6.75" style="100" customWidth="1"/>
    <col min="1033" max="1033" width="12.5" style="100" customWidth="1"/>
    <col min="1034" max="1035" width="6.75" style="100" bestFit="1" customWidth="1"/>
    <col min="1036" max="1036" width="6.75" style="100" customWidth="1"/>
    <col min="1037" max="1037" width="12.5" style="100" customWidth="1"/>
    <col min="1038" max="1039" width="6.75" style="100" bestFit="1" customWidth="1"/>
    <col min="1040" max="1040" width="6.75" style="100" customWidth="1"/>
    <col min="1041" max="1280" width="9" style="100"/>
    <col min="1281" max="1281" width="12.5" style="100" customWidth="1"/>
    <col min="1282" max="1283" width="6.75" style="100" bestFit="1" customWidth="1"/>
    <col min="1284" max="1284" width="6.75" style="100" customWidth="1"/>
    <col min="1285" max="1285" width="12.5" style="100" customWidth="1"/>
    <col min="1286" max="1287" width="6.75" style="100" bestFit="1" customWidth="1"/>
    <col min="1288" max="1288" width="6.75" style="100" customWidth="1"/>
    <col min="1289" max="1289" width="12.5" style="100" customWidth="1"/>
    <col min="1290" max="1291" width="6.75" style="100" bestFit="1" customWidth="1"/>
    <col min="1292" max="1292" width="6.75" style="100" customWidth="1"/>
    <col min="1293" max="1293" width="12.5" style="100" customWidth="1"/>
    <col min="1294" max="1295" width="6.75" style="100" bestFit="1" customWidth="1"/>
    <col min="1296" max="1296" width="6.75" style="100" customWidth="1"/>
    <col min="1297" max="1536" width="9" style="100"/>
    <col min="1537" max="1537" width="12.5" style="100" customWidth="1"/>
    <col min="1538" max="1539" width="6.75" style="100" bestFit="1" customWidth="1"/>
    <col min="1540" max="1540" width="6.75" style="100" customWidth="1"/>
    <col min="1541" max="1541" width="12.5" style="100" customWidth="1"/>
    <col min="1542" max="1543" width="6.75" style="100" bestFit="1" customWidth="1"/>
    <col min="1544" max="1544" width="6.75" style="100" customWidth="1"/>
    <col min="1545" max="1545" width="12.5" style="100" customWidth="1"/>
    <col min="1546" max="1547" width="6.75" style="100" bestFit="1" customWidth="1"/>
    <col min="1548" max="1548" width="6.75" style="100" customWidth="1"/>
    <col min="1549" max="1549" width="12.5" style="100" customWidth="1"/>
    <col min="1550" max="1551" width="6.75" style="100" bestFit="1" customWidth="1"/>
    <col min="1552" max="1552" width="6.75" style="100" customWidth="1"/>
    <col min="1553" max="1792" width="9" style="100"/>
    <col min="1793" max="1793" width="12.5" style="100" customWidth="1"/>
    <col min="1794" max="1795" width="6.75" style="100" bestFit="1" customWidth="1"/>
    <col min="1796" max="1796" width="6.75" style="100" customWidth="1"/>
    <col min="1797" max="1797" width="12.5" style="100" customWidth="1"/>
    <col min="1798" max="1799" width="6.75" style="100" bestFit="1" customWidth="1"/>
    <col min="1800" max="1800" width="6.75" style="100" customWidth="1"/>
    <col min="1801" max="1801" width="12.5" style="100" customWidth="1"/>
    <col min="1802" max="1803" width="6.75" style="100" bestFit="1" customWidth="1"/>
    <col min="1804" max="1804" width="6.75" style="100" customWidth="1"/>
    <col min="1805" max="1805" width="12.5" style="100" customWidth="1"/>
    <col min="1806" max="1807" width="6.75" style="100" bestFit="1" customWidth="1"/>
    <col min="1808" max="1808" width="6.75" style="100" customWidth="1"/>
    <col min="1809" max="2048" width="9" style="100"/>
    <col min="2049" max="2049" width="12.5" style="100" customWidth="1"/>
    <col min="2050" max="2051" width="6.75" style="100" bestFit="1" customWidth="1"/>
    <col min="2052" max="2052" width="6.75" style="100" customWidth="1"/>
    <col min="2053" max="2053" width="12.5" style="100" customWidth="1"/>
    <col min="2054" max="2055" width="6.75" style="100" bestFit="1" customWidth="1"/>
    <col min="2056" max="2056" width="6.75" style="100" customWidth="1"/>
    <col min="2057" max="2057" width="12.5" style="100" customWidth="1"/>
    <col min="2058" max="2059" width="6.75" style="100" bestFit="1" customWidth="1"/>
    <col min="2060" max="2060" width="6.75" style="100" customWidth="1"/>
    <col min="2061" max="2061" width="12.5" style="100" customWidth="1"/>
    <col min="2062" max="2063" width="6.75" style="100" bestFit="1" customWidth="1"/>
    <col min="2064" max="2064" width="6.75" style="100" customWidth="1"/>
    <col min="2065" max="2304" width="9" style="100"/>
    <col min="2305" max="2305" width="12.5" style="100" customWidth="1"/>
    <col min="2306" max="2307" width="6.75" style="100" bestFit="1" customWidth="1"/>
    <col min="2308" max="2308" width="6.75" style="100" customWidth="1"/>
    <col min="2309" max="2309" width="12.5" style="100" customWidth="1"/>
    <col min="2310" max="2311" width="6.75" style="100" bestFit="1" customWidth="1"/>
    <col min="2312" max="2312" width="6.75" style="100" customWidth="1"/>
    <col min="2313" max="2313" width="12.5" style="100" customWidth="1"/>
    <col min="2314" max="2315" width="6.75" style="100" bestFit="1" customWidth="1"/>
    <col min="2316" max="2316" width="6.75" style="100" customWidth="1"/>
    <col min="2317" max="2317" width="12.5" style="100" customWidth="1"/>
    <col min="2318" max="2319" width="6.75" style="100" bestFit="1" customWidth="1"/>
    <col min="2320" max="2320" width="6.75" style="100" customWidth="1"/>
    <col min="2321" max="2560" width="9" style="100"/>
    <col min="2561" max="2561" width="12.5" style="100" customWidth="1"/>
    <col min="2562" max="2563" width="6.75" style="100" bestFit="1" customWidth="1"/>
    <col min="2564" max="2564" width="6.75" style="100" customWidth="1"/>
    <col min="2565" max="2565" width="12.5" style="100" customWidth="1"/>
    <col min="2566" max="2567" width="6.75" style="100" bestFit="1" customWidth="1"/>
    <col min="2568" max="2568" width="6.75" style="100" customWidth="1"/>
    <col min="2569" max="2569" width="12.5" style="100" customWidth="1"/>
    <col min="2570" max="2571" width="6.75" style="100" bestFit="1" customWidth="1"/>
    <col min="2572" max="2572" width="6.75" style="100" customWidth="1"/>
    <col min="2573" max="2573" width="12.5" style="100" customWidth="1"/>
    <col min="2574" max="2575" width="6.75" style="100" bestFit="1" customWidth="1"/>
    <col min="2576" max="2576" width="6.75" style="100" customWidth="1"/>
    <col min="2577" max="2816" width="9" style="100"/>
    <col min="2817" max="2817" width="12.5" style="100" customWidth="1"/>
    <col min="2818" max="2819" width="6.75" style="100" bestFit="1" customWidth="1"/>
    <col min="2820" max="2820" width="6.75" style="100" customWidth="1"/>
    <col min="2821" max="2821" width="12.5" style="100" customWidth="1"/>
    <col min="2822" max="2823" width="6.75" style="100" bestFit="1" customWidth="1"/>
    <col min="2824" max="2824" width="6.75" style="100" customWidth="1"/>
    <col min="2825" max="2825" width="12.5" style="100" customWidth="1"/>
    <col min="2826" max="2827" width="6.75" style="100" bestFit="1" customWidth="1"/>
    <col min="2828" max="2828" width="6.75" style="100" customWidth="1"/>
    <col min="2829" max="2829" width="12.5" style="100" customWidth="1"/>
    <col min="2830" max="2831" width="6.75" style="100" bestFit="1" customWidth="1"/>
    <col min="2832" max="2832" width="6.75" style="100" customWidth="1"/>
    <col min="2833" max="3072" width="9" style="100"/>
    <col min="3073" max="3073" width="12.5" style="100" customWidth="1"/>
    <col min="3074" max="3075" width="6.75" style="100" bestFit="1" customWidth="1"/>
    <col min="3076" max="3076" width="6.75" style="100" customWidth="1"/>
    <col min="3077" max="3077" width="12.5" style="100" customWidth="1"/>
    <col min="3078" max="3079" width="6.75" style="100" bestFit="1" customWidth="1"/>
    <col min="3080" max="3080" width="6.75" style="100" customWidth="1"/>
    <col min="3081" max="3081" width="12.5" style="100" customWidth="1"/>
    <col min="3082" max="3083" width="6.75" style="100" bestFit="1" customWidth="1"/>
    <col min="3084" max="3084" width="6.75" style="100" customWidth="1"/>
    <col min="3085" max="3085" width="12.5" style="100" customWidth="1"/>
    <col min="3086" max="3087" width="6.75" style="100" bestFit="1" customWidth="1"/>
    <col min="3088" max="3088" width="6.75" style="100" customWidth="1"/>
    <col min="3089" max="3328" width="9" style="100"/>
    <col min="3329" max="3329" width="12.5" style="100" customWidth="1"/>
    <col min="3330" max="3331" width="6.75" style="100" bestFit="1" customWidth="1"/>
    <col min="3332" max="3332" width="6.75" style="100" customWidth="1"/>
    <col min="3333" max="3333" width="12.5" style="100" customWidth="1"/>
    <col min="3334" max="3335" width="6.75" style="100" bestFit="1" customWidth="1"/>
    <col min="3336" max="3336" width="6.75" style="100" customWidth="1"/>
    <col min="3337" max="3337" width="12.5" style="100" customWidth="1"/>
    <col min="3338" max="3339" width="6.75" style="100" bestFit="1" customWidth="1"/>
    <col min="3340" max="3340" width="6.75" style="100" customWidth="1"/>
    <col min="3341" max="3341" width="12.5" style="100" customWidth="1"/>
    <col min="3342" max="3343" width="6.75" style="100" bestFit="1" customWidth="1"/>
    <col min="3344" max="3344" width="6.75" style="100" customWidth="1"/>
    <col min="3345" max="3584" width="9" style="100"/>
    <col min="3585" max="3585" width="12.5" style="100" customWidth="1"/>
    <col min="3586" max="3587" width="6.75" style="100" bestFit="1" customWidth="1"/>
    <col min="3588" max="3588" width="6.75" style="100" customWidth="1"/>
    <col min="3589" max="3589" width="12.5" style="100" customWidth="1"/>
    <col min="3590" max="3591" width="6.75" style="100" bestFit="1" customWidth="1"/>
    <col min="3592" max="3592" width="6.75" style="100" customWidth="1"/>
    <col min="3593" max="3593" width="12.5" style="100" customWidth="1"/>
    <col min="3594" max="3595" width="6.75" style="100" bestFit="1" customWidth="1"/>
    <col min="3596" max="3596" width="6.75" style="100" customWidth="1"/>
    <col min="3597" max="3597" width="12.5" style="100" customWidth="1"/>
    <col min="3598" max="3599" width="6.75" style="100" bestFit="1" customWidth="1"/>
    <col min="3600" max="3600" width="6.75" style="100" customWidth="1"/>
    <col min="3601" max="3840" width="9" style="100"/>
    <col min="3841" max="3841" width="12.5" style="100" customWidth="1"/>
    <col min="3842" max="3843" width="6.75" style="100" bestFit="1" customWidth="1"/>
    <col min="3844" max="3844" width="6.75" style="100" customWidth="1"/>
    <col min="3845" max="3845" width="12.5" style="100" customWidth="1"/>
    <col min="3846" max="3847" width="6.75" style="100" bestFit="1" customWidth="1"/>
    <col min="3848" max="3848" width="6.75" style="100" customWidth="1"/>
    <col min="3849" max="3849" width="12.5" style="100" customWidth="1"/>
    <col min="3850" max="3851" width="6.75" style="100" bestFit="1" customWidth="1"/>
    <col min="3852" max="3852" width="6.75" style="100" customWidth="1"/>
    <col min="3853" max="3853" width="12.5" style="100" customWidth="1"/>
    <col min="3854" max="3855" width="6.75" style="100" bestFit="1" customWidth="1"/>
    <col min="3856" max="3856" width="6.75" style="100" customWidth="1"/>
    <col min="3857" max="4096" width="9" style="100"/>
    <col min="4097" max="4097" width="12.5" style="100" customWidth="1"/>
    <col min="4098" max="4099" width="6.75" style="100" bestFit="1" customWidth="1"/>
    <col min="4100" max="4100" width="6.75" style="100" customWidth="1"/>
    <col min="4101" max="4101" width="12.5" style="100" customWidth="1"/>
    <col min="4102" max="4103" width="6.75" style="100" bestFit="1" customWidth="1"/>
    <col min="4104" max="4104" width="6.75" style="100" customWidth="1"/>
    <col min="4105" max="4105" width="12.5" style="100" customWidth="1"/>
    <col min="4106" max="4107" width="6.75" style="100" bestFit="1" customWidth="1"/>
    <col min="4108" max="4108" width="6.75" style="100" customWidth="1"/>
    <col min="4109" max="4109" width="12.5" style="100" customWidth="1"/>
    <col min="4110" max="4111" width="6.75" style="100" bestFit="1" customWidth="1"/>
    <col min="4112" max="4112" width="6.75" style="100" customWidth="1"/>
    <col min="4113" max="4352" width="9" style="100"/>
    <col min="4353" max="4353" width="12.5" style="100" customWidth="1"/>
    <col min="4354" max="4355" width="6.75" style="100" bestFit="1" customWidth="1"/>
    <col min="4356" max="4356" width="6.75" style="100" customWidth="1"/>
    <col min="4357" max="4357" width="12.5" style="100" customWidth="1"/>
    <col min="4358" max="4359" width="6.75" style="100" bestFit="1" customWidth="1"/>
    <col min="4360" max="4360" width="6.75" style="100" customWidth="1"/>
    <col min="4361" max="4361" width="12.5" style="100" customWidth="1"/>
    <col min="4362" max="4363" width="6.75" style="100" bestFit="1" customWidth="1"/>
    <col min="4364" max="4364" width="6.75" style="100" customWidth="1"/>
    <col min="4365" max="4365" width="12.5" style="100" customWidth="1"/>
    <col min="4366" max="4367" width="6.75" style="100" bestFit="1" customWidth="1"/>
    <col min="4368" max="4368" width="6.75" style="100" customWidth="1"/>
    <col min="4369" max="4608" width="9" style="100"/>
    <col min="4609" max="4609" width="12.5" style="100" customWidth="1"/>
    <col min="4610" max="4611" width="6.75" style="100" bestFit="1" customWidth="1"/>
    <col min="4612" max="4612" width="6.75" style="100" customWidth="1"/>
    <col min="4613" max="4613" width="12.5" style="100" customWidth="1"/>
    <col min="4614" max="4615" width="6.75" style="100" bestFit="1" customWidth="1"/>
    <col min="4616" max="4616" width="6.75" style="100" customWidth="1"/>
    <col min="4617" max="4617" width="12.5" style="100" customWidth="1"/>
    <col min="4618" max="4619" width="6.75" style="100" bestFit="1" customWidth="1"/>
    <col min="4620" max="4620" width="6.75" style="100" customWidth="1"/>
    <col min="4621" max="4621" width="12.5" style="100" customWidth="1"/>
    <col min="4622" max="4623" width="6.75" style="100" bestFit="1" customWidth="1"/>
    <col min="4624" max="4624" width="6.75" style="100" customWidth="1"/>
    <col min="4625" max="4864" width="9" style="100"/>
    <col min="4865" max="4865" width="12.5" style="100" customWidth="1"/>
    <col min="4866" max="4867" width="6.75" style="100" bestFit="1" customWidth="1"/>
    <col min="4868" max="4868" width="6.75" style="100" customWidth="1"/>
    <col min="4869" max="4869" width="12.5" style="100" customWidth="1"/>
    <col min="4870" max="4871" width="6.75" style="100" bestFit="1" customWidth="1"/>
    <col min="4872" max="4872" width="6.75" style="100" customWidth="1"/>
    <col min="4873" max="4873" width="12.5" style="100" customWidth="1"/>
    <col min="4874" max="4875" width="6.75" style="100" bestFit="1" customWidth="1"/>
    <col min="4876" max="4876" width="6.75" style="100" customWidth="1"/>
    <col min="4877" max="4877" width="12.5" style="100" customWidth="1"/>
    <col min="4878" max="4879" width="6.75" style="100" bestFit="1" customWidth="1"/>
    <col min="4880" max="4880" width="6.75" style="100" customWidth="1"/>
    <col min="4881" max="5120" width="9" style="100"/>
    <col min="5121" max="5121" width="12.5" style="100" customWidth="1"/>
    <col min="5122" max="5123" width="6.75" style="100" bestFit="1" customWidth="1"/>
    <col min="5124" max="5124" width="6.75" style="100" customWidth="1"/>
    <col min="5125" max="5125" width="12.5" style="100" customWidth="1"/>
    <col min="5126" max="5127" width="6.75" style="100" bestFit="1" customWidth="1"/>
    <col min="5128" max="5128" width="6.75" style="100" customWidth="1"/>
    <col min="5129" max="5129" width="12.5" style="100" customWidth="1"/>
    <col min="5130" max="5131" width="6.75" style="100" bestFit="1" customWidth="1"/>
    <col min="5132" max="5132" width="6.75" style="100" customWidth="1"/>
    <col min="5133" max="5133" width="12.5" style="100" customWidth="1"/>
    <col min="5134" max="5135" width="6.75" style="100" bestFit="1" customWidth="1"/>
    <col min="5136" max="5136" width="6.75" style="100" customWidth="1"/>
    <col min="5137" max="5376" width="9" style="100"/>
    <col min="5377" max="5377" width="12.5" style="100" customWidth="1"/>
    <col min="5378" max="5379" width="6.75" style="100" bestFit="1" customWidth="1"/>
    <col min="5380" max="5380" width="6.75" style="100" customWidth="1"/>
    <col min="5381" max="5381" width="12.5" style="100" customWidth="1"/>
    <col min="5382" max="5383" width="6.75" style="100" bestFit="1" customWidth="1"/>
    <col min="5384" max="5384" width="6.75" style="100" customWidth="1"/>
    <col min="5385" max="5385" width="12.5" style="100" customWidth="1"/>
    <col min="5386" max="5387" width="6.75" style="100" bestFit="1" customWidth="1"/>
    <col min="5388" max="5388" width="6.75" style="100" customWidth="1"/>
    <col min="5389" max="5389" width="12.5" style="100" customWidth="1"/>
    <col min="5390" max="5391" width="6.75" style="100" bestFit="1" customWidth="1"/>
    <col min="5392" max="5392" width="6.75" style="100" customWidth="1"/>
    <col min="5393" max="5632" width="9" style="100"/>
    <col min="5633" max="5633" width="12.5" style="100" customWidth="1"/>
    <col min="5634" max="5635" width="6.75" style="100" bestFit="1" customWidth="1"/>
    <col min="5636" max="5636" width="6.75" style="100" customWidth="1"/>
    <col min="5637" max="5637" width="12.5" style="100" customWidth="1"/>
    <col min="5638" max="5639" width="6.75" style="100" bestFit="1" customWidth="1"/>
    <col min="5640" max="5640" width="6.75" style="100" customWidth="1"/>
    <col min="5641" max="5641" width="12.5" style="100" customWidth="1"/>
    <col min="5642" max="5643" width="6.75" style="100" bestFit="1" customWidth="1"/>
    <col min="5644" max="5644" width="6.75" style="100" customWidth="1"/>
    <col min="5645" max="5645" width="12.5" style="100" customWidth="1"/>
    <col min="5646" max="5647" width="6.75" style="100" bestFit="1" customWidth="1"/>
    <col min="5648" max="5648" width="6.75" style="100" customWidth="1"/>
    <col min="5649" max="5888" width="9" style="100"/>
    <col min="5889" max="5889" width="12.5" style="100" customWidth="1"/>
    <col min="5890" max="5891" width="6.75" style="100" bestFit="1" customWidth="1"/>
    <col min="5892" max="5892" width="6.75" style="100" customWidth="1"/>
    <col min="5893" max="5893" width="12.5" style="100" customWidth="1"/>
    <col min="5894" max="5895" width="6.75" style="100" bestFit="1" customWidth="1"/>
    <col min="5896" max="5896" width="6.75" style="100" customWidth="1"/>
    <col min="5897" max="5897" width="12.5" style="100" customWidth="1"/>
    <col min="5898" max="5899" width="6.75" style="100" bestFit="1" customWidth="1"/>
    <col min="5900" max="5900" width="6.75" style="100" customWidth="1"/>
    <col min="5901" max="5901" width="12.5" style="100" customWidth="1"/>
    <col min="5902" max="5903" width="6.75" style="100" bestFit="1" customWidth="1"/>
    <col min="5904" max="5904" width="6.75" style="100" customWidth="1"/>
    <col min="5905" max="6144" width="9" style="100"/>
    <col min="6145" max="6145" width="12.5" style="100" customWidth="1"/>
    <col min="6146" max="6147" width="6.75" style="100" bestFit="1" customWidth="1"/>
    <col min="6148" max="6148" width="6.75" style="100" customWidth="1"/>
    <col min="6149" max="6149" width="12.5" style="100" customWidth="1"/>
    <col min="6150" max="6151" width="6.75" style="100" bestFit="1" customWidth="1"/>
    <col min="6152" max="6152" width="6.75" style="100" customWidth="1"/>
    <col min="6153" max="6153" width="12.5" style="100" customWidth="1"/>
    <col min="6154" max="6155" width="6.75" style="100" bestFit="1" customWidth="1"/>
    <col min="6156" max="6156" width="6.75" style="100" customWidth="1"/>
    <col min="6157" max="6157" width="12.5" style="100" customWidth="1"/>
    <col min="6158" max="6159" width="6.75" style="100" bestFit="1" customWidth="1"/>
    <col min="6160" max="6160" width="6.75" style="100" customWidth="1"/>
    <col min="6161" max="6400" width="9" style="100"/>
    <col min="6401" max="6401" width="12.5" style="100" customWidth="1"/>
    <col min="6402" max="6403" width="6.75" style="100" bestFit="1" customWidth="1"/>
    <col min="6404" max="6404" width="6.75" style="100" customWidth="1"/>
    <col min="6405" max="6405" width="12.5" style="100" customWidth="1"/>
    <col min="6406" max="6407" width="6.75" style="100" bestFit="1" customWidth="1"/>
    <col min="6408" max="6408" width="6.75" style="100" customWidth="1"/>
    <col min="6409" max="6409" width="12.5" style="100" customWidth="1"/>
    <col min="6410" max="6411" width="6.75" style="100" bestFit="1" customWidth="1"/>
    <col min="6412" max="6412" width="6.75" style="100" customWidth="1"/>
    <col min="6413" max="6413" width="12.5" style="100" customWidth="1"/>
    <col min="6414" max="6415" width="6.75" style="100" bestFit="1" customWidth="1"/>
    <col min="6416" max="6416" width="6.75" style="100" customWidth="1"/>
    <col min="6417" max="6656" width="9" style="100"/>
    <col min="6657" max="6657" width="12.5" style="100" customWidth="1"/>
    <col min="6658" max="6659" width="6.75" style="100" bestFit="1" customWidth="1"/>
    <col min="6660" max="6660" width="6.75" style="100" customWidth="1"/>
    <col min="6661" max="6661" width="12.5" style="100" customWidth="1"/>
    <col min="6662" max="6663" width="6.75" style="100" bestFit="1" customWidth="1"/>
    <col min="6664" max="6664" width="6.75" style="100" customWidth="1"/>
    <col min="6665" max="6665" width="12.5" style="100" customWidth="1"/>
    <col min="6666" max="6667" width="6.75" style="100" bestFit="1" customWidth="1"/>
    <col min="6668" max="6668" width="6.75" style="100" customWidth="1"/>
    <col min="6669" max="6669" width="12.5" style="100" customWidth="1"/>
    <col min="6670" max="6671" width="6.75" style="100" bestFit="1" customWidth="1"/>
    <col min="6672" max="6672" width="6.75" style="100" customWidth="1"/>
    <col min="6673" max="6912" width="9" style="100"/>
    <col min="6913" max="6913" width="12.5" style="100" customWidth="1"/>
    <col min="6914" max="6915" width="6.75" style="100" bestFit="1" customWidth="1"/>
    <col min="6916" max="6916" width="6.75" style="100" customWidth="1"/>
    <col min="6917" max="6917" width="12.5" style="100" customWidth="1"/>
    <col min="6918" max="6919" width="6.75" style="100" bestFit="1" customWidth="1"/>
    <col min="6920" max="6920" width="6.75" style="100" customWidth="1"/>
    <col min="6921" max="6921" width="12.5" style="100" customWidth="1"/>
    <col min="6922" max="6923" width="6.75" style="100" bestFit="1" customWidth="1"/>
    <col min="6924" max="6924" width="6.75" style="100" customWidth="1"/>
    <col min="6925" max="6925" width="12.5" style="100" customWidth="1"/>
    <col min="6926" max="6927" width="6.75" style="100" bestFit="1" customWidth="1"/>
    <col min="6928" max="6928" width="6.75" style="100" customWidth="1"/>
    <col min="6929" max="7168" width="9" style="100"/>
    <col min="7169" max="7169" width="12.5" style="100" customWidth="1"/>
    <col min="7170" max="7171" width="6.75" style="100" bestFit="1" customWidth="1"/>
    <col min="7172" max="7172" width="6.75" style="100" customWidth="1"/>
    <col min="7173" max="7173" width="12.5" style="100" customWidth="1"/>
    <col min="7174" max="7175" width="6.75" style="100" bestFit="1" customWidth="1"/>
    <col min="7176" max="7176" width="6.75" style="100" customWidth="1"/>
    <col min="7177" max="7177" width="12.5" style="100" customWidth="1"/>
    <col min="7178" max="7179" width="6.75" style="100" bestFit="1" customWidth="1"/>
    <col min="7180" max="7180" width="6.75" style="100" customWidth="1"/>
    <col min="7181" max="7181" width="12.5" style="100" customWidth="1"/>
    <col min="7182" max="7183" width="6.75" style="100" bestFit="1" customWidth="1"/>
    <col min="7184" max="7184" width="6.75" style="100" customWidth="1"/>
    <col min="7185" max="7424" width="9" style="100"/>
    <col min="7425" max="7425" width="12.5" style="100" customWidth="1"/>
    <col min="7426" max="7427" width="6.75" style="100" bestFit="1" customWidth="1"/>
    <col min="7428" max="7428" width="6.75" style="100" customWidth="1"/>
    <col min="7429" max="7429" width="12.5" style="100" customWidth="1"/>
    <col min="7430" max="7431" width="6.75" style="100" bestFit="1" customWidth="1"/>
    <col min="7432" max="7432" width="6.75" style="100" customWidth="1"/>
    <col min="7433" max="7433" width="12.5" style="100" customWidth="1"/>
    <col min="7434" max="7435" width="6.75" style="100" bestFit="1" customWidth="1"/>
    <col min="7436" max="7436" width="6.75" style="100" customWidth="1"/>
    <col min="7437" max="7437" width="12.5" style="100" customWidth="1"/>
    <col min="7438" max="7439" width="6.75" style="100" bestFit="1" customWidth="1"/>
    <col min="7440" max="7440" width="6.75" style="100" customWidth="1"/>
    <col min="7441" max="7680" width="9" style="100"/>
    <col min="7681" max="7681" width="12.5" style="100" customWidth="1"/>
    <col min="7682" max="7683" width="6.75" style="100" bestFit="1" customWidth="1"/>
    <col min="7684" max="7684" width="6.75" style="100" customWidth="1"/>
    <col min="7685" max="7685" width="12.5" style="100" customWidth="1"/>
    <col min="7686" max="7687" width="6.75" style="100" bestFit="1" customWidth="1"/>
    <col min="7688" max="7688" width="6.75" style="100" customWidth="1"/>
    <col min="7689" max="7689" width="12.5" style="100" customWidth="1"/>
    <col min="7690" max="7691" width="6.75" style="100" bestFit="1" customWidth="1"/>
    <col min="7692" max="7692" width="6.75" style="100" customWidth="1"/>
    <col min="7693" max="7693" width="12.5" style="100" customWidth="1"/>
    <col min="7694" max="7695" width="6.75" style="100" bestFit="1" customWidth="1"/>
    <col min="7696" max="7696" width="6.75" style="100" customWidth="1"/>
    <col min="7697" max="7936" width="9" style="100"/>
    <col min="7937" max="7937" width="12.5" style="100" customWidth="1"/>
    <col min="7938" max="7939" width="6.75" style="100" bestFit="1" customWidth="1"/>
    <col min="7940" max="7940" width="6.75" style="100" customWidth="1"/>
    <col min="7941" max="7941" width="12.5" style="100" customWidth="1"/>
    <col min="7942" max="7943" width="6.75" style="100" bestFit="1" customWidth="1"/>
    <col min="7944" max="7944" width="6.75" style="100" customWidth="1"/>
    <col min="7945" max="7945" width="12.5" style="100" customWidth="1"/>
    <col min="7946" max="7947" width="6.75" style="100" bestFit="1" customWidth="1"/>
    <col min="7948" max="7948" width="6.75" style="100" customWidth="1"/>
    <col min="7949" max="7949" width="12.5" style="100" customWidth="1"/>
    <col min="7950" max="7951" width="6.75" style="100" bestFit="1" customWidth="1"/>
    <col min="7952" max="7952" width="6.75" style="100" customWidth="1"/>
    <col min="7953" max="8192" width="9" style="100"/>
    <col min="8193" max="8193" width="12.5" style="100" customWidth="1"/>
    <col min="8194" max="8195" width="6.75" style="100" bestFit="1" customWidth="1"/>
    <col min="8196" max="8196" width="6.75" style="100" customWidth="1"/>
    <col min="8197" max="8197" width="12.5" style="100" customWidth="1"/>
    <col min="8198" max="8199" width="6.75" style="100" bestFit="1" customWidth="1"/>
    <col min="8200" max="8200" width="6.75" style="100" customWidth="1"/>
    <col min="8201" max="8201" width="12.5" style="100" customWidth="1"/>
    <col min="8202" max="8203" width="6.75" style="100" bestFit="1" customWidth="1"/>
    <col min="8204" max="8204" width="6.75" style="100" customWidth="1"/>
    <col min="8205" max="8205" width="12.5" style="100" customWidth="1"/>
    <col min="8206" max="8207" width="6.75" style="100" bestFit="1" customWidth="1"/>
    <col min="8208" max="8208" width="6.75" style="100" customWidth="1"/>
    <col min="8209" max="8448" width="9" style="100"/>
    <col min="8449" max="8449" width="12.5" style="100" customWidth="1"/>
    <col min="8450" max="8451" width="6.75" style="100" bestFit="1" customWidth="1"/>
    <col min="8452" max="8452" width="6.75" style="100" customWidth="1"/>
    <col min="8453" max="8453" width="12.5" style="100" customWidth="1"/>
    <col min="8454" max="8455" width="6.75" style="100" bestFit="1" customWidth="1"/>
    <col min="8456" max="8456" width="6.75" style="100" customWidth="1"/>
    <col min="8457" max="8457" width="12.5" style="100" customWidth="1"/>
    <col min="8458" max="8459" width="6.75" style="100" bestFit="1" customWidth="1"/>
    <col min="8460" max="8460" width="6.75" style="100" customWidth="1"/>
    <col min="8461" max="8461" width="12.5" style="100" customWidth="1"/>
    <col min="8462" max="8463" width="6.75" style="100" bestFit="1" customWidth="1"/>
    <col min="8464" max="8464" width="6.75" style="100" customWidth="1"/>
    <col min="8465" max="8704" width="9" style="100"/>
    <col min="8705" max="8705" width="12.5" style="100" customWidth="1"/>
    <col min="8706" max="8707" width="6.75" style="100" bestFit="1" customWidth="1"/>
    <col min="8708" max="8708" width="6.75" style="100" customWidth="1"/>
    <col min="8709" max="8709" width="12.5" style="100" customWidth="1"/>
    <col min="8710" max="8711" width="6.75" style="100" bestFit="1" customWidth="1"/>
    <col min="8712" max="8712" width="6.75" style="100" customWidth="1"/>
    <col min="8713" max="8713" width="12.5" style="100" customWidth="1"/>
    <col min="8714" max="8715" width="6.75" style="100" bestFit="1" customWidth="1"/>
    <col min="8716" max="8716" width="6.75" style="100" customWidth="1"/>
    <col min="8717" max="8717" width="12.5" style="100" customWidth="1"/>
    <col min="8718" max="8719" width="6.75" style="100" bestFit="1" customWidth="1"/>
    <col min="8720" max="8720" width="6.75" style="100" customWidth="1"/>
    <col min="8721" max="8960" width="9" style="100"/>
    <col min="8961" max="8961" width="12.5" style="100" customWidth="1"/>
    <col min="8962" max="8963" width="6.75" style="100" bestFit="1" customWidth="1"/>
    <col min="8964" max="8964" width="6.75" style="100" customWidth="1"/>
    <col min="8965" max="8965" width="12.5" style="100" customWidth="1"/>
    <col min="8966" max="8967" width="6.75" style="100" bestFit="1" customWidth="1"/>
    <col min="8968" max="8968" width="6.75" style="100" customWidth="1"/>
    <col min="8969" max="8969" width="12.5" style="100" customWidth="1"/>
    <col min="8970" max="8971" width="6.75" style="100" bestFit="1" customWidth="1"/>
    <col min="8972" max="8972" width="6.75" style="100" customWidth="1"/>
    <col min="8973" max="8973" width="12.5" style="100" customWidth="1"/>
    <col min="8974" max="8975" width="6.75" style="100" bestFit="1" customWidth="1"/>
    <col min="8976" max="8976" width="6.75" style="100" customWidth="1"/>
    <col min="8977" max="9216" width="9" style="100"/>
    <col min="9217" max="9217" width="12.5" style="100" customWidth="1"/>
    <col min="9218" max="9219" width="6.75" style="100" bestFit="1" customWidth="1"/>
    <col min="9220" max="9220" width="6.75" style="100" customWidth="1"/>
    <col min="9221" max="9221" width="12.5" style="100" customWidth="1"/>
    <col min="9222" max="9223" width="6.75" style="100" bestFit="1" customWidth="1"/>
    <col min="9224" max="9224" width="6.75" style="100" customWidth="1"/>
    <col min="9225" max="9225" width="12.5" style="100" customWidth="1"/>
    <col min="9226" max="9227" width="6.75" style="100" bestFit="1" customWidth="1"/>
    <col min="9228" max="9228" width="6.75" style="100" customWidth="1"/>
    <col min="9229" max="9229" width="12.5" style="100" customWidth="1"/>
    <col min="9230" max="9231" width="6.75" style="100" bestFit="1" customWidth="1"/>
    <col min="9232" max="9232" width="6.75" style="100" customWidth="1"/>
    <col min="9233" max="9472" width="9" style="100"/>
    <col min="9473" max="9473" width="12.5" style="100" customWidth="1"/>
    <col min="9474" max="9475" width="6.75" style="100" bestFit="1" customWidth="1"/>
    <col min="9476" max="9476" width="6.75" style="100" customWidth="1"/>
    <col min="9477" max="9477" width="12.5" style="100" customWidth="1"/>
    <col min="9478" max="9479" width="6.75" style="100" bestFit="1" customWidth="1"/>
    <col min="9480" max="9480" width="6.75" style="100" customWidth="1"/>
    <col min="9481" max="9481" width="12.5" style="100" customWidth="1"/>
    <col min="9482" max="9483" width="6.75" style="100" bestFit="1" customWidth="1"/>
    <col min="9484" max="9484" width="6.75" style="100" customWidth="1"/>
    <col min="9485" max="9485" width="12.5" style="100" customWidth="1"/>
    <col min="9486" max="9487" width="6.75" style="100" bestFit="1" customWidth="1"/>
    <col min="9488" max="9488" width="6.75" style="100" customWidth="1"/>
    <col min="9489" max="9728" width="9" style="100"/>
    <col min="9729" max="9729" width="12.5" style="100" customWidth="1"/>
    <col min="9730" max="9731" width="6.75" style="100" bestFit="1" customWidth="1"/>
    <col min="9732" max="9732" width="6.75" style="100" customWidth="1"/>
    <col min="9733" max="9733" width="12.5" style="100" customWidth="1"/>
    <col min="9734" max="9735" width="6.75" style="100" bestFit="1" customWidth="1"/>
    <col min="9736" max="9736" width="6.75" style="100" customWidth="1"/>
    <col min="9737" max="9737" width="12.5" style="100" customWidth="1"/>
    <col min="9738" max="9739" width="6.75" style="100" bestFit="1" customWidth="1"/>
    <col min="9740" max="9740" width="6.75" style="100" customWidth="1"/>
    <col min="9741" max="9741" width="12.5" style="100" customWidth="1"/>
    <col min="9742" max="9743" width="6.75" style="100" bestFit="1" customWidth="1"/>
    <col min="9744" max="9744" width="6.75" style="100" customWidth="1"/>
    <col min="9745" max="9984" width="9" style="100"/>
    <col min="9985" max="9985" width="12.5" style="100" customWidth="1"/>
    <col min="9986" max="9987" width="6.75" style="100" bestFit="1" customWidth="1"/>
    <col min="9988" max="9988" width="6.75" style="100" customWidth="1"/>
    <col min="9989" max="9989" width="12.5" style="100" customWidth="1"/>
    <col min="9990" max="9991" width="6.75" style="100" bestFit="1" customWidth="1"/>
    <col min="9992" max="9992" width="6.75" style="100" customWidth="1"/>
    <col min="9993" max="9993" width="12.5" style="100" customWidth="1"/>
    <col min="9994" max="9995" width="6.75" style="100" bestFit="1" customWidth="1"/>
    <col min="9996" max="9996" width="6.75" style="100" customWidth="1"/>
    <col min="9997" max="9997" width="12.5" style="100" customWidth="1"/>
    <col min="9998" max="9999" width="6.75" style="100" bestFit="1" customWidth="1"/>
    <col min="10000" max="10000" width="6.75" style="100" customWidth="1"/>
    <col min="10001" max="10240" width="9" style="100"/>
    <col min="10241" max="10241" width="12.5" style="100" customWidth="1"/>
    <col min="10242" max="10243" width="6.75" style="100" bestFit="1" customWidth="1"/>
    <col min="10244" max="10244" width="6.75" style="100" customWidth="1"/>
    <col min="10245" max="10245" width="12.5" style="100" customWidth="1"/>
    <col min="10246" max="10247" width="6.75" style="100" bestFit="1" customWidth="1"/>
    <col min="10248" max="10248" width="6.75" style="100" customWidth="1"/>
    <col min="10249" max="10249" width="12.5" style="100" customWidth="1"/>
    <col min="10250" max="10251" width="6.75" style="100" bestFit="1" customWidth="1"/>
    <col min="10252" max="10252" width="6.75" style="100" customWidth="1"/>
    <col min="10253" max="10253" width="12.5" style="100" customWidth="1"/>
    <col min="10254" max="10255" width="6.75" style="100" bestFit="1" customWidth="1"/>
    <col min="10256" max="10256" width="6.75" style="100" customWidth="1"/>
    <col min="10257" max="10496" width="9" style="100"/>
    <col min="10497" max="10497" width="12.5" style="100" customWidth="1"/>
    <col min="10498" max="10499" width="6.75" style="100" bestFit="1" customWidth="1"/>
    <col min="10500" max="10500" width="6.75" style="100" customWidth="1"/>
    <col min="10501" max="10501" width="12.5" style="100" customWidth="1"/>
    <col min="10502" max="10503" width="6.75" style="100" bestFit="1" customWidth="1"/>
    <col min="10504" max="10504" width="6.75" style="100" customWidth="1"/>
    <col min="10505" max="10505" width="12.5" style="100" customWidth="1"/>
    <col min="10506" max="10507" width="6.75" style="100" bestFit="1" customWidth="1"/>
    <col min="10508" max="10508" width="6.75" style="100" customWidth="1"/>
    <col min="10509" max="10509" width="12.5" style="100" customWidth="1"/>
    <col min="10510" max="10511" width="6.75" style="100" bestFit="1" customWidth="1"/>
    <col min="10512" max="10512" width="6.75" style="100" customWidth="1"/>
    <col min="10513" max="10752" width="9" style="100"/>
    <col min="10753" max="10753" width="12.5" style="100" customWidth="1"/>
    <col min="10754" max="10755" width="6.75" style="100" bestFit="1" customWidth="1"/>
    <col min="10756" max="10756" width="6.75" style="100" customWidth="1"/>
    <col min="10757" max="10757" width="12.5" style="100" customWidth="1"/>
    <col min="10758" max="10759" width="6.75" style="100" bestFit="1" customWidth="1"/>
    <col min="10760" max="10760" width="6.75" style="100" customWidth="1"/>
    <col min="10761" max="10761" width="12.5" style="100" customWidth="1"/>
    <col min="10762" max="10763" width="6.75" style="100" bestFit="1" customWidth="1"/>
    <col min="10764" max="10764" width="6.75" style="100" customWidth="1"/>
    <col min="10765" max="10765" width="12.5" style="100" customWidth="1"/>
    <col min="10766" max="10767" width="6.75" style="100" bestFit="1" customWidth="1"/>
    <col min="10768" max="10768" width="6.75" style="100" customWidth="1"/>
    <col min="10769" max="11008" width="9" style="100"/>
    <col min="11009" max="11009" width="12.5" style="100" customWidth="1"/>
    <col min="11010" max="11011" width="6.75" style="100" bestFit="1" customWidth="1"/>
    <col min="11012" max="11012" width="6.75" style="100" customWidth="1"/>
    <col min="11013" max="11013" width="12.5" style="100" customWidth="1"/>
    <col min="11014" max="11015" width="6.75" style="100" bestFit="1" customWidth="1"/>
    <col min="11016" max="11016" width="6.75" style="100" customWidth="1"/>
    <col min="11017" max="11017" width="12.5" style="100" customWidth="1"/>
    <col min="11018" max="11019" width="6.75" style="100" bestFit="1" customWidth="1"/>
    <col min="11020" max="11020" width="6.75" style="100" customWidth="1"/>
    <col min="11021" max="11021" width="12.5" style="100" customWidth="1"/>
    <col min="11022" max="11023" width="6.75" style="100" bestFit="1" customWidth="1"/>
    <col min="11024" max="11024" width="6.75" style="100" customWidth="1"/>
    <col min="11025" max="11264" width="9" style="100"/>
    <col min="11265" max="11265" width="12.5" style="100" customWidth="1"/>
    <col min="11266" max="11267" width="6.75" style="100" bestFit="1" customWidth="1"/>
    <col min="11268" max="11268" width="6.75" style="100" customWidth="1"/>
    <col min="11269" max="11269" width="12.5" style="100" customWidth="1"/>
    <col min="11270" max="11271" width="6.75" style="100" bestFit="1" customWidth="1"/>
    <col min="11272" max="11272" width="6.75" style="100" customWidth="1"/>
    <col min="11273" max="11273" width="12.5" style="100" customWidth="1"/>
    <col min="11274" max="11275" width="6.75" style="100" bestFit="1" customWidth="1"/>
    <col min="11276" max="11276" width="6.75" style="100" customWidth="1"/>
    <col min="11277" max="11277" width="12.5" style="100" customWidth="1"/>
    <col min="11278" max="11279" width="6.75" style="100" bestFit="1" customWidth="1"/>
    <col min="11280" max="11280" width="6.75" style="100" customWidth="1"/>
    <col min="11281" max="11520" width="9" style="100"/>
    <col min="11521" max="11521" width="12.5" style="100" customWidth="1"/>
    <col min="11522" max="11523" width="6.75" style="100" bestFit="1" customWidth="1"/>
    <col min="11524" max="11524" width="6.75" style="100" customWidth="1"/>
    <col min="11525" max="11525" width="12.5" style="100" customWidth="1"/>
    <col min="11526" max="11527" width="6.75" style="100" bestFit="1" customWidth="1"/>
    <col min="11528" max="11528" width="6.75" style="100" customWidth="1"/>
    <col min="11529" max="11529" width="12.5" style="100" customWidth="1"/>
    <col min="11530" max="11531" width="6.75" style="100" bestFit="1" customWidth="1"/>
    <col min="11532" max="11532" width="6.75" style="100" customWidth="1"/>
    <col min="11533" max="11533" width="12.5" style="100" customWidth="1"/>
    <col min="11534" max="11535" width="6.75" style="100" bestFit="1" customWidth="1"/>
    <col min="11536" max="11536" width="6.75" style="100" customWidth="1"/>
    <col min="11537" max="11776" width="9" style="100"/>
    <col min="11777" max="11777" width="12.5" style="100" customWidth="1"/>
    <col min="11778" max="11779" width="6.75" style="100" bestFit="1" customWidth="1"/>
    <col min="11780" max="11780" width="6.75" style="100" customWidth="1"/>
    <col min="11781" max="11781" width="12.5" style="100" customWidth="1"/>
    <col min="11782" max="11783" width="6.75" style="100" bestFit="1" customWidth="1"/>
    <col min="11784" max="11784" width="6.75" style="100" customWidth="1"/>
    <col min="11785" max="11785" width="12.5" style="100" customWidth="1"/>
    <col min="11786" max="11787" width="6.75" style="100" bestFit="1" customWidth="1"/>
    <col min="11788" max="11788" width="6.75" style="100" customWidth="1"/>
    <col min="11789" max="11789" width="12.5" style="100" customWidth="1"/>
    <col min="11790" max="11791" width="6.75" style="100" bestFit="1" customWidth="1"/>
    <col min="11792" max="11792" width="6.75" style="100" customWidth="1"/>
    <col min="11793" max="12032" width="9" style="100"/>
    <col min="12033" max="12033" width="12.5" style="100" customWidth="1"/>
    <col min="12034" max="12035" width="6.75" style="100" bestFit="1" customWidth="1"/>
    <col min="12036" max="12036" width="6.75" style="100" customWidth="1"/>
    <col min="12037" max="12037" width="12.5" style="100" customWidth="1"/>
    <col min="12038" max="12039" width="6.75" style="100" bestFit="1" customWidth="1"/>
    <col min="12040" max="12040" width="6.75" style="100" customWidth="1"/>
    <col min="12041" max="12041" width="12.5" style="100" customWidth="1"/>
    <col min="12042" max="12043" width="6.75" style="100" bestFit="1" customWidth="1"/>
    <col min="12044" max="12044" width="6.75" style="100" customWidth="1"/>
    <col min="12045" max="12045" width="12.5" style="100" customWidth="1"/>
    <col min="12046" max="12047" width="6.75" style="100" bestFit="1" customWidth="1"/>
    <col min="12048" max="12048" width="6.75" style="100" customWidth="1"/>
    <col min="12049" max="12288" width="9" style="100"/>
    <col min="12289" max="12289" width="12.5" style="100" customWidth="1"/>
    <col min="12290" max="12291" width="6.75" style="100" bestFit="1" customWidth="1"/>
    <col min="12292" max="12292" width="6.75" style="100" customWidth="1"/>
    <col min="12293" max="12293" width="12.5" style="100" customWidth="1"/>
    <col min="12294" max="12295" width="6.75" style="100" bestFit="1" customWidth="1"/>
    <col min="12296" max="12296" width="6.75" style="100" customWidth="1"/>
    <col min="12297" max="12297" width="12.5" style="100" customWidth="1"/>
    <col min="12298" max="12299" width="6.75" style="100" bestFit="1" customWidth="1"/>
    <col min="12300" max="12300" width="6.75" style="100" customWidth="1"/>
    <col min="12301" max="12301" width="12.5" style="100" customWidth="1"/>
    <col min="12302" max="12303" width="6.75" style="100" bestFit="1" customWidth="1"/>
    <col min="12304" max="12304" width="6.75" style="100" customWidth="1"/>
    <col min="12305" max="12544" width="9" style="100"/>
    <col min="12545" max="12545" width="12.5" style="100" customWidth="1"/>
    <col min="12546" max="12547" width="6.75" style="100" bestFit="1" customWidth="1"/>
    <col min="12548" max="12548" width="6.75" style="100" customWidth="1"/>
    <col min="12549" max="12549" width="12.5" style="100" customWidth="1"/>
    <col min="12550" max="12551" width="6.75" style="100" bestFit="1" customWidth="1"/>
    <col min="12552" max="12552" width="6.75" style="100" customWidth="1"/>
    <col min="12553" max="12553" width="12.5" style="100" customWidth="1"/>
    <col min="12554" max="12555" width="6.75" style="100" bestFit="1" customWidth="1"/>
    <col min="12556" max="12556" width="6.75" style="100" customWidth="1"/>
    <col min="12557" max="12557" width="12.5" style="100" customWidth="1"/>
    <col min="12558" max="12559" width="6.75" style="100" bestFit="1" customWidth="1"/>
    <col min="12560" max="12560" width="6.75" style="100" customWidth="1"/>
    <col min="12561" max="12800" width="9" style="100"/>
    <col min="12801" max="12801" width="12.5" style="100" customWidth="1"/>
    <col min="12802" max="12803" width="6.75" style="100" bestFit="1" customWidth="1"/>
    <col min="12804" max="12804" width="6.75" style="100" customWidth="1"/>
    <col min="12805" max="12805" width="12.5" style="100" customWidth="1"/>
    <col min="12806" max="12807" width="6.75" style="100" bestFit="1" customWidth="1"/>
    <col min="12808" max="12808" width="6.75" style="100" customWidth="1"/>
    <col min="12809" max="12809" width="12.5" style="100" customWidth="1"/>
    <col min="12810" max="12811" width="6.75" style="100" bestFit="1" customWidth="1"/>
    <col min="12812" max="12812" width="6.75" style="100" customWidth="1"/>
    <col min="12813" max="12813" width="12.5" style="100" customWidth="1"/>
    <col min="12814" max="12815" width="6.75" style="100" bestFit="1" customWidth="1"/>
    <col min="12816" max="12816" width="6.75" style="100" customWidth="1"/>
    <col min="12817" max="13056" width="9" style="100"/>
    <col min="13057" max="13057" width="12.5" style="100" customWidth="1"/>
    <col min="13058" max="13059" width="6.75" style="100" bestFit="1" customWidth="1"/>
    <col min="13060" max="13060" width="6.75" style="100" customWidth="1"/>
    <col min="13061" max="13061" width="12.5" style="100" customWidth="1"/>
    <col min="13062" max="13063" width="6.75" style="100" bestFit="1" customWidth="1"/>
    <col min="13064" max="13064" width="6.75" style="100" customWidth="1"/>
    <col min="13065" max="13065" width="12.5" style="100" customWidth="1"/>
    <col min="13066" max="13067" width="6.75" style="100" bestFit="1" customWidth="1"/>
    <col min="13068" max="13068" width="6.75" style="100" customWidth="1"/>
    <col min="13069" max="13069" width="12.5" style="100" customWidth="1"/>
    <col min="13070" max="13071" width="6.75" style="100" bestFit="1" customWidth="1"/>
    <col min="13072" max="13072" width="6.75" style="100" customWidth="1"/>
    <col min="13073" max="13312" width="9" style="100"/>
    <col min="13313" max="13313" width="12.5" style="100" customWidth="1"/>
    <col min="13314" max="13315" width="6.75" style="100" bestFit="1" customWidth="1"/>
    <col min="13316" max="13316" width="6.75" style="100" customWidth="1"/>
    <col min="13317" max="13317" width="12.5" style="100" customWidth="1"/>
    <col min="13318" max="13319" width="6.75" style="100" bestFit="1" customWidth="1"/>
    <col min="13320" max="13320" width="6.75" style="100" customWidth="1"/>
    <col min="13321" max="13321" width="12.5" style="100" customWidth="1"/>
    <col min="13322" max="13323" width="6.75" style="100" bestFit="1" customWidth="1"/>
    <col min="13324" max="13324" width="6.75" style="100" customWidth="1"/>
    <col min="13325" max="13325" width="12.5" style="100" customWidth="1"/>
    <col min="13326" max="13327" width="6.75" style="100" bestFit="1" customWidth="1"/>
    <col min="13328" max="13328" width="6.75" style="100" customWidth="1"/>
    <col min="13329" max="13568" width="9" style="100"/>
    <col min="13569" max="13569" width="12.5" style="100" customWidth="1"/>
    <col min="13570" max="13571" width="6.75" style="100" bestFit="1" customWidth="1"/>
    <col min="13572" max="13572" width="6.75" style="100" customWidth="1"/>
    <col min="13573" max="13573" width="12.5" style="100" customWidth="1"/>
    <col min="13574" max="13575" width="6.75" style="100" bestFit="1" customWidth="1"/>
    <col min="13576" max="13576" width="6.75" style="100" customWidth="1"/>
    <col min="13577" max="13577" width="12.5" style="100" customWidth="1"/>
    <col min="13578" max="13579" width="6.75" style="100" bestFit="1" customWidth="1"/>
    <col min="13580" max="13580" width="6.75" style="100" customWidth="1"/>
    <col min="13581" max="13581" width="12.5" style="100" customWidth="1"/>
    <col min="13582" max="13583" width="6.75" style="100" bestFit="1" customWidth="1"/>
    <col min="13584" max="13584" width="6.75" style="100" customWidth="1"/>
    <col min="13585" max="13824" width="9" style="100"/>
    <col min="13825" max="13825" width="12.5" style="100" customWidth="1"/>
    <col min="13826" max="13827" width="6.75" style="100" bestFit="1" customWidth="1"/>
    <col min="13828" max="13828" width="6.75" style="100" customWidth="1"/>
    <col min="13829" max="13829" width="12.5" style="100" customWidth="1"/>
    <col min="13830" max="13831" width="6.75" style="100" bestFit="1" customWidth="1"/>
    <col min="13832" max="13832" width="6.75" style="100" customWidth="1"/>
    <col min="13833" max="13833" width="12.5" style="100" customWidth="1"/>
    <col min="13834" max="13835" width="6.75" style="100" bestFit="1" customWidth="1"/>
    <col min="13836" max="13836" width="6.75" style="100" customWidth="1"/>
    <col min="13837" max="13837" width="12.5" style="100" customWidth="1"/>
    <col min="13838" max="13839" width="6.75" style="100" bestFit="1" customWidth="1"/>
    <col min="13840" max="13840" width="6.75" style="100" customWidth="1"/>
    <col min="13841" max="14080" width="9" style="100"/>
    <col min="14081" max="14081" width="12.5" style="100" customWidth="1"/>
    <col min="14082" max="14083" width="6.75" style="100" bestFit="1" customWidth="1"/>
    <col min="14084" max="14084" width="6.75" style="100" customWidth="1"/>
    <col min="14085" max="14085" width="12.5" style="100" customWidth="1"/>
    <col min="14086" max="14087" width="6.75" style="100" bestFit="1" customWidth="1"/>
    <col min="14088" max="14088" width="6.75" style="100" customWidth="1"/>
    <col min="14089" max="14089" width="12.5" style="100" customWidth="1"/>
    <col min="14090" max="14091" width="6.75" style="100" bestFit="1" customWidth="1"/>
    <col min="14092" max="14092" width="6.75" style="100" customWidth="1"/>
    <col min="14093" max="14093" width="12.5" style="100" customWidth="1"/>
    <col min="14094" max="14095" width="6.75" style="100" bestFit="1" customWidth="1"/>
    <col min="14096" max="14096" width="6.75" style="100" customWidth="1"/>
    <col min="14097" max="14336" width="9" style="100"/>
    <col min="14337" max="14337" width="12.5" style="100" customWidth="1"/>
    <col min="14338" max="14339" width="6.75" style="100" bestFit="1" customWidth="1"/>
    <col min="14340" max="14340" width="6.75" style="100" customWidth="1"/>
    <col min="14341" max="14341" width="12.5" style="100" customWidth="1"/>
    <col min="14342" max="14343" width="6.75" style="100" bestFit="1" customWidth="1"/>
    <col min="14344" max="14344" width="6.75" style="100" customWidth="1"/>
    <col min="14345" max="14345" width="12.5" style="100" customWidth="1"/>
    <col min="14346" max="14347" width="6.75" style="100" bestFit="1" customWidth="1"/>
    <col min="14348" max="14348" width="6.75" style="100" customWidth="1"/>
    <col min="14349" max="14349" width="12.5" style="100" customWidth="1"/>
    <col min="14350" max="14351" width="6.75" style="100" bestFit="1" customWidth="1"/>
    <col min="14352" max="14352" width="6.75" style="100" customWidth="1"/>
    <col min="14353" max="14592" width="9" style="100"/>
    <col min="14593" max="14593" width="12.5" style="100" customWidth="1"/>
    <col min="14594" max="14595" width="6.75" style="100" bestFit="1" customWidth="1"/>
    <col min="14596" max="14596" width="6.75" style="100" customWidth="1"/>
    <col min="14597" max="14597" width="12.5" style="100" customWidth="1"/>
    <col min="14598" max="14599" width="6.75" style="100" bestFit="1" customWidth="1"/>
    <col min="14600" max="14600" width="6.75" style="100" customWidth="1"/>
    <col min="14601" max="14601" width="12.5" style="100" customWidth="1"/>
    <col min="14602" max="14603" width="6.75" style="100" bestFit="1" customWidth="1"/>
    <col min="14604" max="14604" width="6.75" style="100" customWidth="1"/>
    <col min="14605" max="14605" width="12.5" style="100" customWidth="1"/>
    <col min="14606" max="14607" width="6.75" style="100" bestFit="1" customWidth="1"/>
    <col min="14608" max="14608" width="6.75" style="100" customWidth="1"/>
    <col min="14609" max="14848" width="9" style="100"/>
    <col min="14849" max="14849" width="12.5" style="100" customWidth="1"/>
    <col min="14850" max="14851" width="6.75" style="100" bestFit="1" customWidth="1"/>
    <col min="14852" max="14852" width="6.75" style="100" customWidth="1"/>
    <col min="14853" max="14853" width="12.5" style="100" customWidth="1"/>
    <col min="14854" max="14855" width="6.75" style="100" bestFit="1" customWidth="1"/>
    <col min="14856" max="14856" width="6.75" style="100" customWidth="1"/>
    <col min="14857" max="14857" width="12.5" style="100" customWidth="1"/>
    <col min="14858" max="14859" width="6.75" style="100" bestFit="1" customWidth="1"/>
    <col min="14860" max="14860" width="6.75" style="100" customWidth="1"/>
    <col min="14861" max="14861" width="12.5" style="100" customWidth="1"/>
    <col min="14862" max="14863" width="6.75" style="100" bestFit="1" customWidth="1"/>
    <col min="14864" max="14864" width="6.75" style="100" customWidth="1"/>
    <col min="14865" max="15104" width="9" style="100"/>
    <col min="15105" max="15105" width="12.5" style="100" customWidth="1"/>
    <col min="15106" max="15107" width="6.75" style="100" bestFit="1" customWidth="1"/>
    <col min="15108" max="15108" width="6.75" style="100" customWidth="1"/>
    <col min="15109" max="15109" width="12.5" style="100" customWidth="1"/>
    <col min="15110" max="15111" width="6.75" style="100" bestFit="1" customWidth="1"/>
    <col min="15112" max="15112" width="6.75" style="100" customWidth="1"/>
    <col min="15113" max="15113" width="12.5" style="100" customWidth="1"/>
    <col min="15114" max="15115" width="6.75" style="100" bestFit="1" customWidth="1"/>
    <col min="15116" max="15116" width="6.75" style="100" customWidth="1"/>
    <col min="15117" max="15117" width="12.5" style="100" customWidth="1"/>
    <col min="15118" max="15119" width="6.75" style="100" bestFit="1" customWidth="1"/>
    <col min="15120" max="15120" width="6.75" style="100" customWidth="1"/>
    <col min="15121" max="15360" width="9" style="100"/>
    <col min="15361" max="15361" width="12.5" style="100" customWidth="1"/>
    <col min="15362" max="15363" width="6.75" style="100" bestFit="1" customWidth="1"/>
    <col min="15364" max="15364" width="6.75" style="100" customWidth="1"/>
    <col min="15365" max="15365" width="12.5" style="100" customWidth="1"/>
    <col min="15366" max="15367" width="6.75" style="100" bestFit="1" customWidth="1"/>
    <col min="15368" max="15368" width="6.75" style="100" customWidth="1"/>
    <col min="15369" max="15369" width="12.5" style="100" customWidth="1"/>
    <col min="15370" max="15371" width="6.75" style="100" bestFit="1" customWidth="1"/>
    <col min="15372" max="15372" width="6.75" style="100" customWidth="1"/>
    <col min="15373" max="15373" width="12.5" style="100" customWidth="1"/>
    <col min="15374" max="15375" width="6.75" style="100" bestFit="1" customWidth="1"/>
    <col min="15376" max="15376" width="6.75" style="100" customWidth="1"/>
    <col min="15377" max="15616" width="9" style="100"/>
    <col min="15617" max="15617" width="12.5" style="100" customWidth="1"/>
    <col min="15618" max="15619" width="6.75" style="100" bestFit="1" customWidth="1"/>
    <col min="15620" max="15620" width="6.75" style="100" customWidth="1"/>
    <col min="15621" max="15621" width="12.5" style="100" customWidth="1"/>
    <col min="15622" max="15623" width="6.75" style="100" bestFit="1" customWidth="1"/>
    <col min="15624" max="15624" width="6.75" style="100" customWidth="1"/>
    <col min="15625" max="15625" width="12.5" style="100" customWidth="1"/>
    <col min="15626" max="15627" width="6.75" style="100" bestFit="1" customWidth="1"/>
    <col min="15628" max="15628" width="6.75" style="100" customWidth="1"/>
    <col min="15629" max="15629" width="12.5" style="100" customWidth="1"/>
    <col min="15630" max="15631" width="6.75" style="100" bestFit="1" customWidth="1"/>
    <col min="15632" max="15632" width="6.75" style="100" customWidth="1"/>
    <col min="15633" max="15872" width="9" style="100"/>
    <col min="15873" max="15873" width="12.5" style="100" customWidth="1"/>
    <col min="15874" max="15875" width="6.75" style="100" bestFit="1" customWidth="1"/>
    <col min="15876" max="15876" width="6.75" style="100" customWidth="1"/>
    <col min="15877" max="15877" width="12.5" style="100" customWidth="1"/>
    <col min="15878" max="15879" width="6.75" style="100" bestFit="1" customWidth="1"/>
    <col min="15880" max="15880" width="6.75" style="100" customWidth="1"/>
    <col min="15881" max="15881" width="12.5" style="100" customWidth="1"/>
    <col min="15882" max="15883" width="6.75" style="100" bestFit="1" customWidth="1"/>
    <col min="15884" max="15884" width="6.75" style="100" customWidth="1"/>
    <col min="15885" max="15885" width="12.5" style="100" customWidth="1"/>
    <col min="15886" max="15887" width="6.75" style="100" bestFit="1" customWidth="1"/>
    <col min="15888" max="15888" width="6.75" style="100" customWidth="1"/>
    <col min="15889" max="16128" width="9" style="100"/>
    <col min="16129" max="16129" width="12.5" style="100" customWidth="1"/>
    <col min="16130" max="16131" width="6.75" style="100" bestFit="1" customWidth="1"/>
    <col min="16132" max="16132" width="6.75" style="100" customWidth="1"/>
    <col min="16133" max="16133" width="12.5" style="100" customWidth="1"/>
    <col min="16134" max="16135" width="6.75" style="100" bestFit="1" customWidth="1"/>
    <col min="16136" max="16136" width="6.75" style="100" customWidth="1"/>
    <col min="16137" max="16137" width="12.5" style="100" customWidth="1"/>
    <col min="16138" max="16139" width="6.75" style="100" bestFit="1" customWidth="1"/>
    <col min="16140" max="16140" width="6.75" style="100" customWidth="1"/>
    <col min="16141" max="16141" width="12.5" style="100" customWidth="1"/>
    <col min="16142" max="16143" width="6.75" style="100" bestFit="1" customWidth="1"/>
    <col min="16144" max="16144" width="6.75" style="100" customWidth="1"/>
    <col min="16145" max="16384" width="9" style="100"/>
  </cols>
  <sheetData>
    <row r="1" spans="1:16">
      <c r="A1" s="1356" t="s">
        <v>2086</v>
      </c>
      <c r="B1" s="1357"/>
      <c r="C1" s="1357"/>
      <c r="D1" s="1357"/>
      <c r="E1" s="1357"/>
      <c r="F1" s="1357"/>
      <c r="G1" s="1357"/>
      <c r="H1" s="1357"/>
      <c r="I1" s="1357"/>
      <c r="J1" s="1357"/>
      <c r="K1" s="1357"/>
      <c r="L1" s="1357"/>
      <c r="M1" s="1357"/>
      <c r="N1" s="1357"/>
      <c r="O1" s="1358"/>
      <c r="P1" s="1358"/>
    </row>
    <row r="2" spans="1:16" ht="17.25">
      <c r="A2" s="4060" t="s">
        <v>2087</v>
      </c>
      <c r="B2" s="4060"/>
      <c r="C2" s="4060"/>
      <c r="D2" s="4060"/>
      <c r="E2" s="4060"/>
      <c r="F2" s="4060"/>
      <c r="G2" s="4060"/>
      <c r="H2" s="4060"/>
      <c r="I2" s="4060"/>
      <c r="J2" s="4060"/>
      <c r="K2" s="4060"/>
      <c r="L2" s="4060"/>
      <c r="M2" s="4060"/>
      <c r="N2" s="4060"/>
      <c r="O2" s="4060"/>
      <c r="P2" s="4060"/>
    </row>
    <row r="3" spans="1:16">
      <c r="A3" s="1357"/>
      <c r="B3" s="1357"/>
      <c r="C3" s="1357"/>
      <c r="D3" s="1357"/>
      <c r="E3" s="1357"/>
      <c r="F3" s="1357"/>
      <c r="G3" s="1357"/>
      <c r="H3" s="1357"/>
      <c r="I3" s="1357"/>
      <c r="J3" s="1357"/>
      <c r="K3" s="1357"/>
      <c r="L3" s="1357"/>
      <c r="M3" s="1357"/>
      <c r="N3" s="1357"/>
      <c r="O3" s="1358"/>
      <c r="P3" s="1358"/>
    </row>
    <row r="4" spans="1:16">
      <c r="A4" s="1357"/>
      <c r="B4" s="1359" t="s">
        <v>2088</v>
      </c>
      <c r="C4" s="4061"/>
      <c r="D4" s="4061"/>
      <c r="E4" s="4061"/>
      <c r="F4" s="4061"/>
      <c r="G4" s="1357"/>
      <c r="H4" s="1357"/>
      <c r="I4" s="1357"/>
      <c r="J4" s="1357"/>
      <c r="K4" s="1357"/>
      <c r="L4" s="1357"/>
      <c r="M4" s="1357"/>
      <c r="N4" s="1357"/>
      <c r="O4" s="1358"/>
      <c r="P4" s="1358"/>
    </row>
    <row r="5" spans="1:16">
      <c r="A5" s="1357"/>
      <c r="B5" s="1360"/>
      <c r="C5" s="1361"/>
      <c r="D5" s="1361"/>
      <c r="E5" s="1361"/>
      <c r="F5" s="1362"/>
      <c r="G5" s="1357"/>
      <c r="H5" s="1357"/>
      <c r="I5" s="1357"/>
      <c r="J5" s="1357"/>
      <c r="K5" s="1357"/>
      <c r="L5" s="1357"/>
      <c r="M5" s="1357"/>
      <c r="N5" s="1357"/>
      <c r="O5" s="1358"/>
      <c r="P5" s="1358"/>
    </row>
    <row r="6" spans="1:16">
      <c r="A6" s="1357"/>
      <c r="B6" s="1359" t="s">
        <v>2089</v>
      </c>
      <c r="C6" s="4061"/>
      <c r="D6" s="4061"/>
      <c r="E6" s="4061"/>
      <c r="F6" s="4061"/>
      <c r="G6" s="1357"/>
      <c r="H6" s="1357"/>
      <c r="I6" s="1358"/>
      <c r="J6" s="1358"/>
      <c r="K6" s="1358"/>
      <c r="L6" s="1359" t="s">
        <v>2090</v>
      </c>
      <c r="M6" s="4061"/>
      <c r="N6" s="4061"/>
      <c r="O6" s="4061"/>
      <c r="P6" s="1359"/>
    </row>
    <row r="7" spans="1:16" ht="14.25" thickBot="1">
      <c r="A7" s="1358"/>
      <c r="B7" s="1358"/>
      <c r="C7" s="1358"/>
      <c r="D7" s="1358"/>
      <c r="E7" s="1358"/>
      <c r="F7" s="1358"/>
      <c r="G7" s="1358"/>
      <c r="H7" s="1358"/>
      <c r="I7" s="1358"/>
      <c r="J7" s="1358"/>
      <c r="K7" s="1358"/>
      <c r="L7" s="1358"/>
      <c r="M7" s="1358"/>
      <c r="N7" s="1358"/>
      <c r="O7" s="1358"/>
      <c r="P7" s="1358"/>
    </row>
    <row r="8" spans="1:16">
      <c r="A8" s="4062"/>
      <c r="B8" s="4065"/>
      <c r="C8" s="4066"/>
      <c r="D8" s="4066"/>
      <c r="E8" s="4066"/>
      <c r="F8" s="4066"/>
      <c r="G8" s="4066"/>
      <c r="H8" s="4066"/>
      <c r="I8" s="4066"/>
      <c r="J8" s="4066"/>
      <c r="K8" s="4066"/>
      <c r="L8" s="4067"/>
      <c r="M8" s="4074" t="s">
        <v>2091</v>
      </c>
      <c r="N8" s="4075"/>
      <c r="O8" s="4075"/>
      <c r="P8" s="4076"/>
    </row>
    <row r="9" spans="1:16">
      <c r="A9" s="4063"/>
      <c r="B9" s="4068"/>
      <c r="C9" s="4069"/>
      <c r="D9" s="4069"/>
      <c r="E9" s="4069"/>
      <c r="F9" s="4069"/>
      <c r="G9" s="4069"/>
      <c r="H9" s="4069"/>
      <c r="I9" s="4069"/>
      <c r="J9" s="4069"/>
      <c r="K9" s="4069"/>
      <c r="L9" s="4070"/>
      <c r="M9" s="4077"/>
      <c r="N9" s="4078"/>
      <c r="O9" s="4078"/>
      <c r="P9" s="4079"/>
    </row>
    <row r="10" spans="1:16">
      <c r="A10" s="4063"/>
      <c r="B10" s="4068"/>
      <c r="C10" s="4069"/>
      <c r="D10" s="4069"/>
      <c r="E10" s="4069"/>
      <c r="F10" s="4069"/>
      <c r="G10" s="4069"/>
      <c r="H10" s="4069"/>
      <c r="I10" s="4069"/>
      <c r="J10" s="4069"/>
      <c r="K10" s="4069"/>
      <c r="L10" s="4070"/>
      <c r="M10" s="1363"/>
      <c r="N10" s="1364"/>
      <c r="O10" s="1364"/>
      <c r="P10" s="1365"/>
    </row>
    <row r="11" spans="1:16">
      <c r="A11" s="4063"/>
      <c r="B11" s="4068"/>
      <c r="C11" s="4069"/>
      <c r="D11" s="4069"/>
      <c r="E11" s="4069"/>
      <c r="F11" s="4069"/>
      <c r="G11" s="4069"/>
      <c r="H11" s="4069"/>
      <c r="I11" s="4069"/>
      <c r="J11" s="4069"/>
      <c r="K11" s="4069"/>
      <c r="L11" s="4070"/>
      <c r="M11" s="1366"/>
      <c r="N11" s="1367"/>
      <c r="O11" s="1367"/>
      <c r="P11" s="1368"/>
    </row>
    <row r="12" spans="1:16" ht="27" customHeight="1" thickBot="1">
      <c r="A12" s="4064"/>
      <c r="B12" s="4071"/>
      <c r="C12" s="4072"/>
      <c r="D12" s="4072"/>
      <c r="E12" s="4072"/>
      <c r="F12" s="4072"/>
      <c r="G12" s="4072"/>
      <c r="H12" s="4072"/>
      <c r="I12" s="4072"/>
      <c r="J12" s="4072"/>
      <c r="K12" s="4072"/>
      <c r="L12" s="4073"/>
      <c r="M12" s="1366"/>
      <c r="N12" s="1367"/>
      <c r="O12" s="1367"/>
      <c r="P12" s="1368"/>
    </row>
    <row r="13" spans="1:16">
      <c r="A13" s="4080"/>
      <c r="B13" s="4083"/>
      <c r="C13" s="4084"/>
      <c r="D13" s="4084"/>
      <c r="E13" s="4084"/>
      <c r="F13" s="4084"/>
      <c r="G13" s="4084"/>
      <c r="H13" s="4084"/>
      <c r="I13" s="4084"/>
      <c r="J13" s="4084"/>
      <c r="K13" s="4084"/>
      <c r="L13" s="4085"/>
      <c r="M13" s="1369"/>
      <c r="N13" s="1370"/>
      <c r="O13" s="1370"/>
      <c r="P13" s="1371"/>
    </row>
    <row r="14" spans="1:16">
      <c r="A14" s="4081"/>
      <c r="B14" s="4086"/>
      <c r="C14" s="4087"/>
      <c r="D14" s="4087"/>
      <c r="E14" s="4087"/>
      <c r="F14" s="4087"/>
      <c r="G14" s="4087"/>
      <c r="H14" s="4087"/>
      <c r="I14" s="4087"/>
      <c r="J14" s="4087"/>
      <c r="K14" s="4087"/>
      <c r="L14" s="4088"/>
      <c r="M14" s="1369"/>
      <c r="N14" s="1370"/>
      <c r="O14" s="1370"/>
      <c r="P14" s="1371"/>
    </row>
    <row r="15" spans="1:16">
      <c r="A15" s="4081"/>
      <c r="B15" s="4086"/>
      <c r="C15" s="4087"/>
      <c r="D15" s="4087"/>
      <c r="E15" s="4087"/>
      <c r="F15" s="4087"/>
      <c r="G15" s="4087"/>
      <c r="H15" s="4087"/>
      <c r="I15" s="4087"/>
      <c r="J15" s="4087"/>
      <c r="K15" s="4087"/>
      <c r="L15" s="4088"/>
      <c r="M15" s="1369"/>
      <c r="N15" s="1370"/>
      <c r="O15" s="1370"/>
      <c r="P15" s="1371"/>
    </row>
    <row r="16" spans="1:16">
      <c r="A16" s="4081"/>
      <c r="B16" s="4086"/>
      <c r="C16" s="4087"/>
      <c r="D16" s="4087"/>
      <c r="E16" s="4087"/>
      <c r="F16" s="4087"/>
      <c r="G16" s="4087"/>
      <c r="H16" s="4087"/>
      <c r="I16" s="4087"/>
      <c r="J16" s="4087"/>
      <c r="K16" s="4087"/>
      <c r="L16" s="4088"/>
      <c r="M16" s="1369"/>
      <c r="N16" s="1370"/>
      <c r="O16" s="1370"/>
      <c r="P16" s="1371"/>
    </row>
    <row r="17" spans="1:16">
      <c r="A17" s="4081"/>
      <c r="B17" s="4086"/>
      <c r="C17" s="4087"/>
      <c r="D17" s="4087"/>
      <c r="E17" s="4087"/>
      <c r="F17" s="4087"/>
      <c r="G17" s="4087"/>
      <c r="H17" s="4087"/>
      <c r="I17" s="4087"/>
      <c r="J17" s="4087"/>
      <c r="K17" s="4087"/>
      <c r="L17" s="4088"/>
      <c r="M17" s="1369"/>
      <c r="N17" s="1370"/>
      <c r="O17" s="1370"/>
      <c r="P17" s="1371"/>
    </row>
    <row r="18" spans="1:16">
      <c r="A18" s="4081"/>
      <c r="B18" s="4086"/>
      <c r="C18" s="4087"/>
      <c r="D18" s="4087"/>
      <c r="E18" s="4087"/>
      <c r="F18" s="4087"/>
      <c r="G18" s="4087"/>
      <c r="H18" s="4087"/>
      <c r="I18" s="4087"/>
      <c r="J18" s="4087"/>
      <c r="K18" s="4087"/>
      <c r="L18" s="4088"/>
      <c r="M18" s="1369"/>
      <c r="N18" s="1370"/>
      <c r="O18" s="1370"/>
      <c r="P18" s="1371"/>
    </row>
    <row r="19" spans="1:16" ht="14.25" thickBot="1">
      <c r="A19" s="4082"/>
      <c r="B19" s="4089"/>
      <c r="C19" s="4090"/>
      <c r="D19" s="4090"/>
      <c r="E19" s="4090"/>
      <c r="F19" s="4090"/>
      <c r="G19" s="4090"/>
      <c r="H19" s="4090"/>
      <c r="I19" s="4090"/>
      <c r="J19" s="4090"/>
      <c r="K19" s="4090"/>
      <c r="L19" s="4091"/>
      <c r="M19" s="1369"/>
      <c r="N19" s="1370"/>
      <c r="O19" s="1370"/>
      <c r="P19" s="1371"/>
    </row>
    <row r="20" spans="1:16" ht="15.75" customHeight="1">
      <c r="A20" s="1372" t="s">
        <v>2092</v>
      </c>
      <c r="B20" s="4092"/>
      <c r="C20" s="4092"/>
      <c r="D20" s="4093"/>
      <c r="E20" s="1373" t="s">
        <v>2092</v>
      </c>
      <c r="F20" s="4094"/>
      <c r="G20" s="4094"/>
      <c r="H20" s="4094"/>
      <c r="I20" s="1374" t="s">
        <v>2092</v>
      </c>
      <c r="J20" s="4094"/>
      <c r="K20" s="4094"/>
      <c r="L20" s="4095"/>
      <c r="M20" s="1375"/>
      <c r="N20" s="4058"/>
      <c r="O20" s="4058"/>
      <c r="P20" s="4059"/>
    </row>
    <row r="21" spans="1:16" ht="15.75" customHeight="1">
      <c r="A21" s="1376" t="s">
        <v>2093</v>
      </c>
      <c r="B21" s="4096"/>
      <c r="C21" s="4096"/>
      <c r="D21" s="4097"/>
      <c r="E21" s="1376" t="s">
        <v>2093</v>
      </c>
      <c r="F21" s="4096"/>
      <c r="G21" s="4096"/>
      <c r="H21" s="4096"/>
      <c r="I21" s="1377" t="s">
        <v>2093</v>
      </c>
      <c r="J21" s="4096"/>
      <c r="K21" s="4096"/>
      <c r="L21" s="4097"/>
      <c r="M21" s="1375"/>
      <c r="N21" s="4058"/>
      <c r="O21" s="4058"/>
      <c r="P21" s="4059"/>
    </row>
    <row r="22" spans="1:16" ht="15.75" customHeight="1">
      <c r="A22" s="1378" t="s">
        <v>2094</v>
      </c>
      <c r="B22" s="1377" t="s">
        <v>2095</v>
      </c>
      <c r="C22" s="1377" t="s">
        <v>2096</v>
      </c>
      <c r="D22" s="1379" t="s">
        <v>2097</v>
      </c>
      <c r="E22" s="1378" t="s">
        <v>2094</v>
      </c>
      <c r="F22" s="1377" t="s">
        <v>2095</v>
      </c>
      <c r="G22" s="1377" t="s">
        <v>2096</v>
      </c>
      <c r="H22" s="1377" t="s">
        <v>2097</v>
      </c>
      <c r="I22" s="1380" t="s">
        <v>2094</v>
      </c>
      <c r="J22" s="1377" t="s">
        <v>2095</v>
      </c>
      <c r="K22" s="1377" t="s">
        <v>2096</v>
      </c>
      <c r="L22" s="1379" t="s">
        <v>2097</v>
      </c>
      <c r="M22" s="1381"/>
      <c r="N22" s="1360"/>
      <c r="O22" s="1360"/>
      <c r="P22" s="1382"/>
    </row>
    <row r="23" spans="1:16">
      <c r="A23" s="1376"/>
      <c r="B23" s="1383"/>
      <c r="C23" s="1383"/>
      <c r="D23" s="1384"/>
      <c r="E23" s="1376"/>
      <c r="F23" s="1383"/>
      <c r="G23" s="1383"/>
      <c r="H23" s="1383"/>
      <c r="I23" s="1377"/>
      <c r="J23" s="1383"/>
      <c r="K23" s="1383"/>
      <c r="L23" s="1384"/>
      <c r="M23" s="1375"/>
      <c r="N23" s="1385"/>
      <c r="O23" s="1385"/>
      <c r="P23" s="1386"/>
    </row>
    <row r="24" spans="1:16">
      <c r="A24" s="1376" t="s">
        <v>2098</v>
      </c>
      <c r="B24" s="1383"/>
      <c r="C24" s="1383"/>
      <c r="D24" s="1384"/>
      <c r="E24" s="1387"/>
      <c r="F24" s="1383"/>
      <c r="G24" s="1383"/>
      <c r="H24" s="1383"/>
      <c r="I24" s="1388"/>
      <c r="J24" s="1383"/>
      <c r="K24" s="1383"/>
      <c r="L24" s="1384"/>
      <c r="M24" s="1375"/>
      <c r="N24" s="1385"/>
      <c r="O24" s="1385"/>
      <c r="P24" s="1386"/>
    </row>
    <row r="25" spans="1:16">
      <c r="A25" s="1376" t="s">
        <v>2099</v>
      </c>
      <c r="B25" s="1383"/>
      <c r="C25" s="1383"/>
      <c r="D25" s="1384"/>
      <c r="E25" s="1387"/>
      <c r="F25" s="1383"/>
      <c r="G25" s="1383"/>
      <c r="H25" s="1383"/>
      <c r="I25" s="1388"/>
      <c r="J25" s="1383"/>
      <c r="K25" s="1383"/>
      <c r="L25" s="1384"/>
      <c r="M25" s="1375"/>
      <c r="N25" s="1385"/>
      <c r="O25" s="1385"/>
      <c r="P25" s="1386"/>
    </row>
    <row r="26" spans="1:16">
      <c r="A26" s="1376" t="s">
        <v>2100</v>
      </c>
      <c r="B26" s="1383"/>
      <c r="C26" s="1383"/>
      <c r="D26" s="1384"/>
      <c r="E26" s="1387"/>
      <c r="F26" s="1383"/>
      <c r="G26" s="1383"/>
      <c r="H26" s="1383"/>
      <c r="I26" s="1388"/>
      <c r="J26" s="1383"/>
      <c r="K26" s="1383"/>
      <c r="L26" s="1384"/>
      <c r="M26" s="1375"/>
      <c r="N26" s="1385"/>
      <c r="O26" s="1385"/>
      <c r="P26" s="1386"/>
    </row>
    <row r="27" spans="1:16">
      <c r="A27" s="1376" t="s">
        <v>2101</v>
      </c>
      <c r="B27" s="1383"/>
      <c r="C27" s="1383"/>
      <c r="D27" s="1384"/>
      <c r="E27" s="1387"/>
      <c r="F27" s="1383"/>
      <c r="G27" s="1383"/>
      <c r="H27" s="1383"/>
      <c r="I27" s="1388"/>
      <c r="J27" s="1383"/>
      <c r="K27" s="1383"/>
      <c r="L27" s="1384"/>
      <c r="M27" s="1375"/>
      <c r="N27" s="1385"/>
      <c r="O27" s="1385"/>
      <c r="P27" s="1386"/>
    </row>
    <row r="28" spans="1:16">
      <c r="A28" s="1376" t="s">
        <v>2102</v>
      </c>
      <c r="B28" s="1383"/>
      <c r="C28" s="1383"/>
      <c r="D28" s="1384"/>
      <c r="E28" s="1387"/>
      <c r="F28" s="1383"/>
      <c r="G28" s="1383"/>
      <c r="H28" s="1383"/>
      <c r="I28" s="1388"/>
      <c r="J28" s="1383"/>
      <c r="K28" s="1383"/>
      <c r="L28" s="1384"/>
      <c r="M28" s="1375"/>
      <c r="N28" s="1385"/>
      <c r="O28" s="1385"/>
      <c r="P28" s="1386"/>
    </row>
    <row r="29" spans="1:16">
      <c r="A29" s="1376" t="s">
        <v>2103</v>
      </c>
      <c r="B29" s="1383"/>
      <c r="C29" s="1383"/>
      <c r="D29" s="1384"/>
      <c r="E29" s="1387"/>
      <c r="F29" s="1383"/>
      <c r="G29" s="1383"/>
      <c r="H29" s="1383"/>
      <c r="I29" s="1388"/>
      <c r="J29" s="1383"/>
      <c r="K29" s="1383"/>
      <c r="L29" s="1384"/>
      <c r="M29" s="1375"/>
      <c r="N29" s="1385"/>
      <c r="O29" s="1385"/>
      <c r="P29" s="1386"/>
    </row>
    <row r="30" spans="1:16">
      <c r="A30" s="4098"/>
      <c r="B30" s="4099"/>
      <c r="C30" s="4099"/>
      <c r="D30" s="4100"/>
      <c r="E30" s="1389"/>
      <c r="F30" s="1390"/>
      <c r="G30" s="1390"/>
      <c r="H30" s="1390"/>
      <c r="I30" s="1391"/>
      <c r="J30" s="1390"/>
      <c r="K30" s="1390"/>
      <c r="L30" s="1392"/>
      <c r="M30" s="1393"/>
      <c r="N30" s="1394"/>
      <c r="O30" s="1394"/>
      <c r="P30" s="1395"/>
    </row>
    <row r="31" spans="1:16">
      <c r="A31" s="4101"/>
      <c r="B31" s="4102"/>
      <c r="C31" s="4102"/>
      <c r="D31" s="4103"/>
      <c r="E31" s="1389"/>
      <c r="F31" s="1390"/>
      <c r="G31" s="1390"/>
      <c r="H31" s="1390"/>
      <c r="I31" s="1391"/>
      <c r="J31" s="1390"/>
      <c r="K31" s="1390"/>
      <c r="L31" s="1392"/>
      <c r="M31" s="1393"/>
      <c r="N31" s="1394"/>
      <c r="O31" s="1394"/>
      <c r="P31" s="1395"/>
    </row>
    <row r="32" spans="1:16" ht="14.25" thickBot="1">
      <c r="A32" s="4104"/>
      <c r="B32" s="4105"/>
      <c r="C32" s="4105"/>
      <c r="D32" s="4106"/>
      <c r="E32" s="1396"/>
      <c r="F32" s="1397"/>
      <c r="G32" s="1397"/>
      <c r="H32" s="1397"/>
      <c r="I32" s="1398"/>
      <c r="J32" s="1397"/>
      <c r="K32" s="1397"/>
      <c r="L32" s="1399"/>
      <c r="M32" s="1400"/>
      <c r="N32" s="1401"/>
      <c r="O32" s="1401"/>
      <c r="P32" s="1402"/>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7"/>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view="pageBreakPreview" zoomScale="80" zoomScaleNormal="95" zoomScaleSheetLayoutView="80" workbookViewId="0"/>
  </sheetViews>
  <sheetFormatPr defaultRowHeight="13.5"/>
  <cols>
    <col min="1" max="1" width="9" style="100"/>
    <col min="2" max="2" width="10.375" style="100" customWidth="1"/>
    <col min="3" max="3" width="18" style="100" customWidth="1"/>
    <col min="4" max="4" width="13.125" style="100" customWidth="1"/>
    <col min="5" max="5" width="10.875" style="100" customWidth="1"/>
    <col min="6" max="13" width="9" style="100"/>
    <col min="14" max="14" width="13.375" style="100" customWidth="1"/>
    <col min="15" max="15" width="3.625" style="100" customWidth="1"/>
    <col min="16" max="257" width="9" style="100"/>
    <col min="258" max="258" width="10.375" style="100" customWidth="1"/>
    <col min="259" max="259" width="18" style="100" customWidth="1"/>
    <col min="260" max="260" width="13.125" style="100" customWidth="1"/>
    <col min="261" max="261" width="10.875" style="100" customWidth="1"/>
    <col min="262" max="269" width="9" style="100"/>
    <col min="270" max="270" width="13.375" style="100" customWidth="1"/>
    <col min="271" max="271" width="3.625" style="100" customWidth="1"/>
    <col min="272" max="513" width="9" style="100"/>
    <col min="514" max="514" width="10.375" style="100" customWidth="1"/>
    <col min="515" max="515" width="18" style="100" customWidth="1"/>
    <col min="516" max="516" width="13.125" style="100" customWidth="1"/>
    <col min="517" max="517" width="10.875" style="100" customWidth="1"/>
    <col min="518" max="525" width="9" style="100"/>
    <col min="526" max="526" width="13.375" style="100" customWidth="1"/>
    <col min="527" max="527" width="3.625" style="100" customWidth="1"/>
    <col min="528" max="769" width="9" style="100"/>
    <col min="770" max="770" width="10.375" style="100" customWidth="1"/>
    <col min="771" max="771" width="18" style="100" customWidth="1"/>
    <col min="772" max="772" width="13.125" style="100" customWidth="1"/>
    <col min="773" max="773" width="10.875" style="100" customWidth="1"/>
    <col min="774" max="781" width="9" style="100"/>
    <col min="782" max="782" width="13.375" style="100" customWidth="1"/>
    <col min="783" max="783" width="3.625" style="100" customWidth="1"/>
    <col min="784" max="1025" width="9" style="100"/>
    <col min="1026" max="1026" width="10.375" style="100" customWidth="1"/>
    <col min="1027" max="1027" width="18" style="100" customWidth="1"/>
    <col min="1028" max="1028" width="13.125" style="100" customWidth="1"/>
    <col min="1029" max="1029" width="10.875" style="100" customWidth="1"/>
    <col min="1030" max="1037" width="9" style="100"/>
    <col min="1038" max="1038" width="13.375" style="100" customWidth="1"/>
    <col min="1039" max="1039" width="3.625" style="100" customWidth="1"/>
    <col min="1040" max="1281" width="9" style="100"/>
    <col min="1282" max="1282" width="10.375" style="100" customWidth="1"/>
    <col min="1283" max="1283" width="18" style="100" customWidth="1"/>
    <col min="1284" max="1284" width="13.125" style="100" customWidth="1"/>
    <col min="1285" max="1285" width="10.875" style="100" customWidth="1"/>
    <col min="1286" max="1293" width="9" style="100"/>
    <col min="1294" max="1294" width="13.375" style="100" customWidth="1"/>
    <col min="1295" max="1295" width="3.625" style="100" customWidth="1"/>
    <col min="1296" max="1537" width="9" style="100"/>
    <col min="1538" max="1538" width="10.375" style="100" customWidth="1"/>
    <col min="1539" max="1539" width="18" style="100" customWidth="1"/>
    <col min="1540" max="1540" width="13.125" style="100" customWidth="1"/>
    <col min="1541" max="1541" width="10.875" style="100" customWidth="1"/>
    <col min="1542" max="1549" width="9" style="100"/>
    <col min="1550" max="1550" width="13.375" style="100" customWidth="1"/>
    <col min="1551" max="1551" width="3.625" style="100" customWidth="1"/>
    <col min="1552" max="1793" width="9" style="100"/>
    <col min="1794" max="1794" width="10.375" style="100" customWidth="1"/>
    <col min="1795" max="1795" width="18" style="100" customWidth="1"/>
    <col min="1796" max="1796" width="13.125" style="100" customWidth="1"/>
    <col min="1797" max="1797" width="10.875" style="100" customWidth="1"/>
    <col min="1798" max="1805" width="9" style="100"/>
    <col min="1806" max="1806" width="13.375" style="100" customWidth="1"/>
    <col min="1807" max="1807" width="3.625" style="100" customWidth="1"/>
    <col min="1808" max="2049" width="9" style="100"/>
    <col min="2050" max="2050" width="10.375" style="100" customWidth="1"/>
    <col min="2051" max="2051" width="18" style="100" customWidth="1"/>
    <col min="2052" max="2052" width="13.125" style="100" customWidth="1"/>
    <col min="2053" max="2053" width="10.875" style="100" customWidth="1"/>
    <col min="2054" max="2061" width="9" style="100"/>
    <col min="2062" max="2062" width="13.375" style="100" customWidth="1"/>
    <col min="2063" max="2063" width="3.625" style="100" customWidth="1"/>
    <col min="2064" max="2305" width="9" style="100"/>
    <col min="2306" max="2306" width="10.375" style="100" customWidth="1"/>
    <col min="2307" max="2307" width="18" style="100" customWidth="1"/>
    <col min="2308" max="2308" width="13.125" style="100" customWidth="1"/>
    <col min="2309" max="2309" width="10.875" style="100" customWidth="1"/>
    <col min="2310" max="2317" width="9" style="100"/>
    <col min="2318" max="2318" width="13.375" style="100" customWidth="1"/>
    <col min="2319" max="2319" width="3.625" style="100" customWidth="1"/>
    <col min="2320" max="2561" width="9" style="100"/>
    <col min="2562" max="2562" width="10.375" style="100" customWidth="1"/>
    <col min="2563" max="2563" width="18" style="100" customWidth="1"/>
    <col min="2564" max="2564" width="13.125" style="100" customWidth="1"/>
    <col min="2565" max="2565" width="10.875" style="100" customWidth="1"/>
    <col min="2566" max="2573" width="9" style="100"/>
    <col min="2574" max="2574" width="13.375" style="100" customWidth="1"/>
    <col min="2575" max="2575" width="3.625" style="100" customWidth="1"/>
    <col min="2576" max="2817" width="9" style="100"/>
    <col min="2818" max="2818" width="10.375" style="100" customWidth="1"/>
    <col min="2819" max="2819" width="18" style="100" customWidth="1"/>
    <col min="2820" max="2820" width="13.125" style="100" customWidth="1"/>
    <col min="2821" max="2821" width="10.875" style="100" customWidth="1"/>
    <col min="2822" max="2829" width="9" style="100"/>
    <col min="2830" max="2830" width="13.375" style="100" customWidth="1"/>
    <col min="2831" max="2831" width="3.625" style="100" customWidth="1"/>
    <col min="2832" max="3073" width="9" style="100"/>
    <col min="3074" max="3074" width="10.375" style="100" customWidth="1"/>
    <col min="3075" max="3075" width="18" style="100" customWidth="1"/>
    <col min="3076" max="3076" width="13.125" style="100" customWidth="1"/>
    <col min="3077" max="3077" width="10.875" style="100" customWidth="1"/>
    <col min="3078" max="3085" width="9" style="100"/>
    <col min="3086" max="3086" width="13.375" style="100" customWidth="1"/>
    <col min="3087" max="3087" width="3.625" style="100" customWidth="1"/>
    <col min="3088" max="3329" width="9" style="100"/>
    <col min="3330" max="3330" width="10.375" style="100" customWidth="1"/>
    <col min="3331" max="3331" width="18" style="100" customWidth="1"/>
    <col min="3332" max="3332" width="13.125" style="100" customWidth="1"/>
    <col min="3333" max="3333" width="10.875" style="100" customWidth="1"/>
    <col min="3334" max="3341" width="9" style="100"/>
    <col min="3342" max="3342" width="13.375" style="100" customWidth="1"/>
    <col min="3343" max="3343" width="3.625" style="100" customWidth="1"/>
    <col min="3344" max="3585" width="9" style="100"/>
    <col min="3586" max="3586" width="10.375" style="100" customWidth="1"/>
    <col min="3587" max="3587" width="18" style="100" customWidth="1"/>
    <col min="3588" max="3588" width="13.125" style="100" customWidth="1"/>
    <col min="3589" max="3589" width="10.875" style="100" customWidth="1"/>
    <col min="3590" max="3597" width="9" style="100"/>
    <col min="3598" max="3598" width="13.375" style="100" customWidth="1"/>
    <col min="3599" max="3599" width="3.625" style="100" customWidth="1"/>
    <col min="3600" max="3841" width="9" style="100"/>
    <col min="3842" max="3842" width="10.375" style="100" customWidth="1"/>
    <col min="3843" max="3843" width="18" style="100" customWidth="1"/>
    <col min="3844" max="3844" width="13.125" style="100" customWidth="1"/>
    <col min="3845" max="3845" width="10.875" style="100" customWidth="1"/>
    <col min="3846" max="3853" width="9" style="100"/>
    <col min="3854" max="3854" width="13.375" style="100" customWidth="1"/>
    <col min="3855" max="3855" width="3.625" style="100" customWidth="1"/>
    <col min="3856" max="4097" width="9" style="100"/>
    <col min="4098" max="4098" width="10.375" style="100" customWidth="1"/>
    <col min="4099" max="4099" width="18" style="100" customWidth="1"/>
    <col min="4100" max="4100" width="13.125" style="100" customWidth="1"/>
    <col min="4101" max="4101" width="10.875" style="100" customWidth="1"/>
    <col min="4102" max="4109" width="9" style="100"/>
    <col min="4110" max="4110" width="13.375" style="100" customWidth="1"/>
    <col min="4111" max="4111" width="3.625" style="100" customWidth="1"/>
    <col min="4112" max="4353" width="9" style="100"/>
    <col min="4354" max="4354" width="10.375" style="100" customWidth="1"/>
    <col min="4355" max="4355" width="18" style="100" customWidth="1"/>
    <col min="4356" max="4356" width="13.125" style="100" customWidth="1"/>
    <col min="4357" max="4357" width="10.875" style="100" customWidth="1"/>
    <col min="4358" max="4365" width="9" style="100"/>
    <col min="4366" max="4366" width="13.375" style="100" customWidth="1"/>
    <col min="4367" max="4367" width="3.625" style="100" customWidth="1"/>
    <col min="4368" max="4609" width="9" style="100"/>
    <col min="4610" max="4610" width="10.375" style="100" customWidth="1"/>
    <col min="4611" max="4611" width="18" style="100" customWidth="1"/>
    <col min="4612" max="4612" width="13.125" style="100" customWidth="1"/>
    <col min="4613" max="4613" width="10.875" style="100" customWidth="1"/>
    <col min="4614" max="4621" width="9" style="100"/>
    <col min="4622" max="4622" width="13.375" style="100" customWidth="1"/>
    <col min="4623" max="4623" width="3.625" style="100" customWidth="1"/>
    <col min="4624" max="4865" width="9" style="100"/>
    <col min="4866" max="4866" width="10.375" style="100" customWidth="1"/>
    <col min="4867" max="4867" width="18" style="100" customWidth="1"/>
    <col min="4868" max="4868" width="13.125" style="100" customWidth="1"/>
    <col min="4869" max="4869" width="10.875" style="100" customWidth="1"/>
    <col min="4870" max="4877" width="9" style="100"/>
    <col min="4878" max="4878" width="13.375" style="100" customWidth="1"/>
    <col min="4879" max="4879" width="3.625" style="100" customWidth="1"/>
    <col min="4880" max="5121" width="9" style="100"/>
    <col min="5122" max="5122" width="10.375" style="100" customWidth="1"/>
    <col min="5123" max="5123" width="18" style="100" customWidth="1"/>
    <col min="5124" max="5124" width="13.125" style="100" customWidth="1"/>
    <col min="5125" max="5125" width="10.875" style="100" customWidth="1"/>
    <col min="5126" max="5133" width="9" style="100"/>
    <col min="5134" max="5134" width="13.375" style="100" customWidth="1"/>
    <col min="5135" max="5135" width="3.625" style="100" customWidth="1"/>
    <col min="5136" max="5377" width="9" style="100"/>
    <col min="5378" max="5378" width="10.375" style="100" customWidth="1"/>
    <col min="5379" max="5379" width="18" style="100" customWidth="1"/>
    <col min="5380" max="5380" width="13.125" style="100" customWidth="1"/>
    <col min="5381" max="5381" width="10.875" style="100" customWidth="1"/>
    <col min="5382" max="5389" width="9" style="100"/>
    <col min="5390" max="5390" width="13.375" style="100" customWidth="1"/>
    <col min="5391" max="5391" width="3.625" style="100" customWidth="1"/>
    <col min="5392" max="5633" width="9" style="100"/>
    <col min="5634" max="5634" width="10.375" style="100" customWidth="1"/>
    <col min="5635" max="5635" width="18" style="100" customWidth="1"/>
    <col min="5636" max="5636" width="13.125" style="100" customWidth="1"/>
    <col min="5637" max="5637" width="10.875" style="100" customWidth="1"/>
    <col min="5638" max="5645" width="9" style="100"/>
    <col min="5646" max="5646" width="13.375" style="100" customWidth="1"/>
    <col min="5647" max="5647" width="3.625" style="100" customWidth="1"/>
    <col min="5648" max="5889" width="9" style="100"/>
    <col min="5890" max="5890" width="10.375" style="100" customWidth="1"/>
    <col min="5891" max="5891" width="18" style="100" customWidth="1"/>
    <col min="5892" max="5892" width="13.125" style="100" customWidth="1"/>
    <col min="5893" max="5893" width="10.875" style="100" customWidth="1"/>
    <col min="5894" max="5901" width="9" style="100"/>
    <col min="5902" max="5902" width="13.375" style="100" customWidth="1"/>
    <col min="5903" max="5903" width="3.625" style="100" customWidth="1"/>
    <col min="5904" max="6145" width="9" style="100"/>
    <col min="6146" max="6146" width="10.375" style="100" customWidth="1"/>
    <col min="6147" max="6147" width="18" style="100" customWidth="1"/>
    <col min="6148" max="6148" width="13.125" style="100" customWidth="1"/>
    <col min="6149" max="6149" width="10.875" style="100" customWidth="1"/>
    <col min="6150" max="6157" width="9" style="100"/>
    <col min="6158" max="6158" width="13.375" style="100" customWidth="1"/>
    <col min="6159" max="6159" width="3.625" style="100" customWidth="1"/>
    <col min="6160" max="6401" width="9" style="100"/>
    <col min="6402" max="6402" width="10.375" style="100" customWidth="1"/>
    <col min="6403" max="6403" width="18" style="100" customWidth="1"/>
    <col min="6404" max="6404" width="13.125" style="100" customWidth="1"/>
    <col min="6405" max="6405" width="10.875" style="100" customWidth="1"/>
    <col min="6406" max="6413" width="9" style="100"/>
    <col min="6414" max="6414" width="13.375" style="100" customWidth="1"/>
    <col min="6415" max="6415" width="3.625" style="100" customWidth="1"/>
    <col min="6416" max="6657" width="9" style="100"/>
    <col min="6658" max="6658" width="10.375" style="100" customWidth="1"/>
    <col min="6659" max="6659" width="18" style="100" customWidth="1"/>
    <col min="6660" max="6660" width="13.125" style="100" customWidth="1"/>
    <col min="6661" max="6661" width="10.875" style="100" customWidth="1"/>
    <col min="6662" max="6669" width="9" style="100"/>
    <col min="6670" max="6670" width="13.375" style="100" customWidth="1"/>
    <col min="6671" max="6671" width="3.625" style="100" customWidth="1"/>
    <col min="6672" max="6913" width="9" style="100"/>
    <col min="6914" max="6914" width="10.375" style="100" customWidth="1"/>
    <col min="6915" max="6915" width="18" style="100" customWidth="1"/>
    <col min="6916" max="6916" width="13.125" style="100" customWidth="1"/>
    <col min="6917" max="6917" width="10.875" style="100" customWidth="1"/>
    <col min="6918" max="6925" width="9" style="100"/>
    <col min="6926" max="6926" width="13.375" style="100" customWidth="1"/>
    <col min="6927" max="6927" width="3.625" style="100" customWidth="1"/>
    <col min="6928" max="7169" width="9" style="100"/>
    <col min="7170" max="7170" width="10.375" style="100" customWidth="1"/>
    <col min="7171" max="7171" width="18" style="100" customWidth="1"/>
    <col min="7172" max="7172" width="13.125" style="100" customWidth="1"/>
    <col min="7173" max="7173" width="10.875" style="100" customWidth="1"/>
    <col min="7174" max="7181" width="9" style="100"/>
    <col min="7182" max="7182" width="13.375" style="100" customWidth="1"/>
    <col min="7183" max="7183" width="3.625" style="100" customWidth="1"/>
    <col min="7184" max="7425" width="9" style="100"/>
    <col min="7426" max="7426" width="10.375" style="100" customWidth="1"/>
    <col min="7427" max="7427" width="18" style="100" customWidth="1"/>
    <col min="7428" max="7428" width="13.125" style="100" customWidth="1"/>
    <col min="7429" max="7429" width="10.875" style="100" customWidth="1"/>
    <col min="7430" max="7437" width="9" style="100"/>
    <col min="7438" max="7438" width="13.375" style="100" customWidth="1"/>
    <col min="7439" max="7439" width="3.625" style="100" customWidth="1"/>
    <col min="7440" max="7681" width="9" style="100"/>
    <col min="7682" max="7682" width="10.375" style="100" customWidth="1"/>
    <col min="7683" max="7683" width="18" style="100" customWidth="1"/>
    <col min="7684" max="7684" width="13.125" style="100" customWidth="1"/>
    <col min="7685" max="7685" width="10.875" style="100" customWidth="1"/>
    <col min="7686" max="7693" width="9" style="100"/>
    <col min="7694" max="7694" width="13.375" style="100" customWidth="1"/>
    <col min="7695" max="7695" width="3.625" style="100" customWidth="1"/>
    <col min="7696" max="7937" width="9" style="100"/>
    <col min="7938" max="7938" width="10.375" style="100" customWidth="1"/>
    <col min="7939" max="7939" width="18" style="100" customWidth="1"/>
    <col min="7940" max="7940" width="13.125" style="100" customWidth="1"/>
    <col min="7941" max="7941" width="10.875" style="100" customWidth="1"/>
    <col min="7942" max="7949" width="9" style="100"/>
    <col min="7950" max="7950" width="13.375" style="100" customWidth="1"/>
    <col min="7951" max="7951" width="3.625" style="100" customWidth="1"/>
    <col min="7952" max="8193" width="9" style="100"/>
    <col min="8194" max="8194" width="10.375" style="100" customWidth="1"/>
    <col min="8195" max="8195" width="18" style="100" customWidth="1"/>
    <col min="8196" max="8196" width="13.125" style="100" customWidth="1"/>
    <col min="8197" max="8197" width="10.875" style="100" customWidth="1"/>
    <col min="8198" max="8205" width="9" style="100"/>
    <col min="8206" max="8206" width="13.375" style="100" customWidth="1"/>
    <col min="8207" max="8207" width="3.625" style="100" customWidth="1"/>
    <col min="8208" max="8449" width="9" style="100"/>
    <col min="8450" max="8450" width="10.375" style="100" customWidth="1"/>
    <col min="8451" max="8451" width="18" style="100" customWidth="1"/>
    <col min="8452" max="8452" width="13.125" style="100" customWidth="1"/>
    <col min="8453" max="8453" width="10.875" style="100" customWidth="1"/>
    <col min="8454" max="8461" width="9" style="100"/>
    <col min="8462" max="8462" width="13.375" style="100" customWidth="1"/>
    <col min="8463" max="8463" width="3.625" style="100" customWidth="1"/>
    <col min="8464" max="8705" width="9" style="100"/>
    <col min="8706" max="8706" width="10.375" style="100" customWidth="1"/>
    <col min="8707" max="8707" width="18" style="100" customWidth="1"/>
    <col min="8708" max="8708" width="13.125" style="100" customWidth="1"/>
    <col min="8709" max="8709" width="10.875" style="100" customWidth="1"/>
    <col min="8710" max="8717" width="9" style="100"/>
    <col min="8718" max="8718" width="13.375" style="100" customWidth="1"/>
    <col min="8719" max="8719" width="3.625" style="100" customWidth="1"/>
    <col min="8720" max="8961" width="9" style="100"/>
    <col min="8962" max="8962" width="10.375" style="100" customWidth="1"/>
    <col min="8963" max="8963" width="18" style="100" customWidth="1"/>
    <col min="8964" max="8964" width="13.125" style="100" customWidth="1"/>
    <col min="8965" max="8965" width="10.875" style="100" customWidth="1"/>
    <col min="8966" max="8973" width="9" style="100"/>
    <col min="8974" max="8974" width="13.375" style="100" customWidth="1"/>
    <col min="8975" max="8975" width="3.625" style="100" customWidth="1"/>
    <col min="8976" max="9217" width="9" style="100"/>
    <col min="9218" max="9218" width="10.375" style="100" customWidth="1"/>
    <col min="9219" max="9219" width="18" style="100" customWidth="1"/>
    <col min="9220" max="9220" width="13.125" style="100" customWidth="1"/>
    <col min="9221" max="9221" width="10.875" style="100" customWidth="1"/>
    <col min="9222" max="9229" width="9" style="100"/>
    <col min="9230" max="9230" width="13.375" style="100" customWidth="1"/>
    <col min="9231" max="9231" width="3.625" style="100" customWidth="1"/>
    <col min="9232" max="9473" width="9" style="100"/>
    <col min="9474" max="9474" width="10.375" style="100" customWidth="1"/>
    <col min="9475" max="9475" width="18" style="100" customWidth="1"/>
    <col min="9476" max="9476" width="13.125" style="100" customWidth="1"/>
    <col min="9477" max="9477" width="10.875" style="100" customWidth="1"/>
    <col min="9478" max="9485" width="9" style="100"/>
    <col min="9486" max="9486" width="13.375" style="100" customWidth="1"/>
    <col min="9487" max="9487" width="3.625" style="100" customWidth="1"/>
    <col min="9488" max="9729" width="9" style="100"/>
    <col min="9730" max="9730" width="10.375" style="100" customWidth="1"/>
    <col min="9731" max="9731" width="18" style="100" customWidth="1"/>
    <col min="9732" max="9732" width="13.125" style="100" customWidth="1"/>
    <col min="9733" max="9733" width="10.875" style="100" customWidth="1"/>
    <col min="9734" max="9741" width="9" style="100"/>
    <col min="9742" max="9742" width="13.375" style="100" customWidth="1"/>
    <col min="9743" max="9743" width="3.625" style="100" customWidth="1"/>
    <col min="9744" max="9985" width="9" style="100"/>
    <col min="9986" max="9986" width="10.375" style="100" customWidth="1"/>
    <col min="9987" max="9987" width="18" style="100" customWidth="1"/>
    <col min="9988" max="9988" width="13.125" style="100" customWidth="1"/>
    <col min="9989" max="9989" width="10.875" style="100" customWidth="1"/>
    <col min="9990" max="9997" width="9" style="100"/>
    <col min="9998" max="9998" width="13.375" style="100" customWidth="1"/>
    <col min="9999" max="9999" width="3.625" style="100" customWidth="1"/>
    <col min="10000" max="10241" width="9" style="100"/>
    <col min="10242" max="10242" width="10.375" style="100" customWidth="1"/>
    <col min="10243" max="10243" width="18" style="100" customWidth="1"/>
    <col min="10244" max="10244" width="13.125" style="100" customWidth="1"/>
    <col min="10245" max="10245" width="10.875" style="100" customWidth="1"/>
    <col min="10246" max="10253" width="9" style="100"/>
    <col min="10254" max="10254" width="13.375" style="100" customWidth="1"/>
    <col min="10255" max="10255" width="3.625" style="100" customWidth="1"/>
    <col min="10256" max="10497" width="9" style="100"/>
    <col min="10498" max="10498" width="10.375" style="100" customWidth="1"/>
    <col min="10499" max="10499" width="18" style="100" customWidth="1"/>
    <col min="10500" max="10500" width="13.125" style="100" customWidth="1"/>
    <col min="10501" max="10501" width="10.875" style="100" customWidth="1"/>
    <col min="10502" max="10509" width="9" style="100"/>
    <col min="10510" max="10510" width="13.375" style="100" customWidth="1"/>
    <col min="10511" max="10511" width="3.625" style="100" customWidth="1"/>
    <col min="10512" max="10753" width="9" style="100"/>
    <col min="10754" max="10754" width="10.375" style="100" customWidth="1"/>
    <col min="10755" max="10755" width="18" style="100" customWidth="1"/>
    <col min="10756" max="10756" width="13.125" style="100" customWidth="1"/>
    <col min="10757" max="10757" width="10.875" style="100" customWidth="1"/>
    <col min="10758" max="10765" width="9" style="100"/>
    <col min="10766" max="10766" width="13.375" style="100" customWidth="1"/>
    <col min="10767" max="10767" width="3.625" style="100" customWidth="1"/>
    <col min="10768" max="11009" width="9" style="100"/>
    <col min="11010" max="11010" width="10.375" style="100" customWidth="1"/>
    <col min="11011" max="11011" width="18" style="100" customWidth="1"/>
    <col min="11012" max="11012" width="13.125" style="100" customWidth="1"/>
    <col min="11013" max="11013" width="10.875" style="100" customWidth="1"/>
    <col min="11014" max="11021" width="9" style="100"/>
    <col min="11022" max="11022" width="13.375" style="100" customWidth="1"/>
    <col min="11023" max="11023" width="3.625" style="100" customWidth="1"/>
    <col min="11024" max="11265" width="9" style="100"/>
    <col min="11266" max="11266" width="10.375" style="100" customWidth="1"/>
    <col min="11267" max="11267" width="18" style="100" customWidth="1"/>
    <col min="11268" max="11268" width="13.125" style="100" customWidth="1"/>
    <col min="11269" max="11269" width="10.875" style="100" customWidth="1"/>
    <col min="11270" max="11277" width="9" style="100"/>
    <col min="11278" max="11278" width="13.375" style="100" customWidth="1"/>
    <col min="11279" max="11279" width="3.625" style="100" customWidth="1"/>
    <col min="11280" max="11521" width="9" style="100"/>
    <col min="11522" max="11522" width="10.375" style="100" customWidth="1"/>
    <col min="11523" max="11523" width="18" style="100" customWidth="1"/>
    <col min="11524" max="11524" width="13.125" style="100" customWidth="1"/>
    <col min="11525" max="11525" width="10.875" style="100" customWidth="1"/>
    <col min="11526" max="11533" width="9" style="100"/>
    <col min="11534" max="11534" width="13.375" style="100" customWidth="1"/>
    <col min="11535" max="11535" width="3.625" style="100" customWidth="1"/>
    <col min="11536" max="11777" width="9" style="100"/>
    <col min="11778" max="11778" width="10.375" style="100" customWidth="1"/>
    <col min="11779" max="11779" width="18" style="100" customWidth="1"/>
    <col min="11780" max="11780" width="13.125" style="100" customWidth="1"/>
    <col min="11781" max="11781" width="10.875" style="100" customWidth="1"/>
    <col min="11782" max="11789" width="9" style="100"/>
    <col min="11790" max="11790" width="13.375" style="100" customWidth="1"/>
    <col min="11791" max="11791" width="3.625" style="100" customWidth="1"/>
    <col min="11792" max="12033" width="9" style="100"/>
    <col min="12034" max="12034" width="10.375" style="100" customWidth="1"/>
    <col min="12035" max="12035" width="18" style="100" customWidth="1"/>
    <col min="12036" max="12036" width="13.125" style="100" customWidth="1"/>
    <col min="12037" max="12037" width="10.875" style="100" customWidth="1"/>
    <col min="12038" max="12045" width="9" style="100"/>
    <col min="12046" max="12046" width="13.375" style="100" customWidth="1"/>
    <col min="12047" max="12047" width="3.625" style="100" customWidth="1"/>
    <col min="12048" max="12289" width="9" style="100"/>
    <col min="12290" max="12290" width="10.375" style="100" customWidth="1"/>
    <col min="12291" max="12291" width="18" style="100" customWidth="1"/>
    <col min="12292" max="12292" width="13.125" style="100" customWidth="1"/>
    <col min="12293" max="12293" width="10.875" style="100" customWidth="1"/>
    <col min="12294" max="12301" width="9" style="100"/>
    <col min="12302" max="12302" width="13.375" style="100" customWidth="1"/>
    <col min="12303" max="12303" width="3.625" style="100" customWidth="1"/>
    <col min="12304" max="12545" width="9" style="100"/>
    <col min="12546" max="12546" width="10.375" style="100" customWidth="1"/>
    <col min="12547" max="12547" width="18" style="100" customWidth="1"/>
    <col min="12548" max="12548" width="13.125" style="100" customWidth="1"/>
    <col min="12549" max="12549" width="10.875" style="100" customWidth="1"/>
    <col min="12550" max="12557" width="9" style="100"/>
    <col min="12558" max="12558" width="13.375" style="100" customWidth="1"/>
    <col min="12559" max="12559" width="3.625" style="100" customWidth="1"/>
    <col min="12560" max="12801" width="9" style="100"/>
    <col min="12802" max="12802" width="10.375" style="100" customWidth="1"/>
    <col min="12803" max="12803" width="18" style="100" customWidth="1"/>
    <col min="12804" max="12804" width="13.125" style="100" customWidth="1"/>
    <col min="12805" max="12805" width="10.875" style="100" customWidth="1"/>
    <col min="12806" max="12813" width="9" style="100"/>
    <col min="12814" max="12814" width="13.375" style="100" customWidth="1"/>
    <col min="12815" max="12815" width="3.625" style="100" customWidth="1"/>
    <col min="12816" max="13057" width="9" style="100"/>
    <col min="13058" max="13058" width="10.375" style="100" customWidth="1"/>
    <col min="13059" max="13059" width="18" style="100" customWidth="1"/>
    <col min="13060" max="13060" width="13.125" style="100" customWidth="1"/>
    <col min="13061" max="13061" width="10.875" style="100" customWidth="1"/>
    <col min="13062" max="13069" width="9" style="100"/>
    <col min="13070" max="13070" width="13.375" style="100" customWidth="1"/>
    <col min="13071" max="13071" width="3.625" style="100" customWidth="1"/>
    <col min="13072" max="13313" width="9" style="100"/>
    <col min="13314" max="13314" width="10.375" style="100" customWidth="1"/>
    <col min="13315" max="13315" width="18" style="100" customWidth="1"/>
    <col min="13316" max="13316" width="13.125" style="100" customWidth="1"/>
    <col min="13317" max="13317" width="10.875" style="100" customWidth="1"/>
    <col min="13318" max="13325" width="9" style="100"/>
    <col min="13326" max="13326" width="13.375" style="100" customWidth="1"/>
    <col min="13327" max="13327" width="3.625" style="100" customWidth="1"/>
    <col min="13328" max="13569" width="9" style="100"/>
    <col min="13570" max="13570" width="10.375" style="100" customWidth="1"/>
    <col min="13571" max="13571" width="18" style="100" customWidth="1"/>
    <col min="13572" max="13572" width="13.125" style="100" customWidth="1"/>
    <col min="13573" max="13573" width="10.875" style="100" customWidth="1"/>
    <col min="13574" max="13581" width="9" style="100"/>
    <col min="13582" max="13582" width="13.375" style="100" customWidth="1"/>
    <col min="13583" max="13583" width="3.625" style="100" customWidth="1"/>
    <col min="13584" max="13825" width="9" style="100"/>
    <col min="13826" max="13826" width="10.375" style="100" customWidth="1"/>
    <col min="13827" max="13827" width="18" style="100" customWidth="1"/>
    <col min="13828" max="13828" width="13.125" style="100" customWidth="1"/>
    <col min="13829" max="13829" width="10.875" style="100" customWidth="1"/>
    <col min="13830" max="13837" width="9" style="100"/>
    <col min="13838" max="13838" width="13.375" style="100" customWidth="1"/>
    <col min="13839" max="13839" width="3.625" style="100" customWidth="1"/>
    <col min="13840" max="14081" width="9" style="100"/>
    <col min="14082" max="14082" width="10.375" style="100" customWidth="1"/>
    <col min="14083" max="14083" width="18" style="100" customWidth="1"/>
    <col min="14084" max="14084" width="13.125" style="100" customWidth="1"/>
    <col min="14085" max="14085" width="10.875" style="100" customWidth="1"/>
    <col min="14086" max="14093" width="9" style="100"/>
    <col min="14094" max="14094" width="13.375" style="100" customWidth="1"/>
    <col min="14095" max="14095" width="3.625" style="100" customWidth="1"/>
    <col min="14096" max="14337" width="9" style="100"/>
    <col min="14338" max="14338" width="10.375" style="100" customWidth="1"/>
    <col min="14339" max="14339" width="18" style="100" customWidth="1"/>
    <col min="14340" max="14340" width="13.125" style="100" customWidth="1"/>
    <col min="14341" max="14341" width="10.875" style="100" customWidth="1"/>
    <col min="14342" max="14349" width="9" style="100"/>
    <col min="14350" max="14350" width="13.375" style="100" customWidth="1"/>
    <col min="14351" max="14351" width="3.625" style="100" customWidth="1"/>
    <col min="14352" max="14593" width="9" style="100"/>
    <col min="14594" max="14594" width="10.375" style="100" customWidth="1"/>
    <col min="14595" max="14595" width="18" style="100" customWidth="1"/>
    <col min="14596" max="14596" width="13.125" style="100" customWidth="1"/>
    <col min="14597" max="14597" width="10.875" style="100" customWidth="1"/>
    <col min="14598" max="14605" width="9" style="100"/>
    <col min="14606" max="14606" width="13.375" style="100" customWidth="1"/>
    <col min="14607" max="14607" width="3.625" style="100" customWidth="1"/>
    <col min="14608" max="14849" width="9" style="100"/>
    <col min="14850" max="14850" width="10.375" style="100" customWidth="1"/>
    <col min="14851" max="14851" width="18" style="100" customWidth="1"/>
    <col min="14852" max="14852" width="13.125" style="100" customWidth="1"/>
    <col min="14853" max="14853" width="10.875" style="100" customWidth="1"/>
    <col min="14854" max="14861" width="9" style="100"/>
    <col min="14862" max="14862" width="13.375" style="100" customWidth="1"/>
    <col min="14863" max="14863" width="3.625" style="100" customWidth="1"/>
    <col min="14864" max="15105" width="9" style="100"/>
    <col min="15106" max="15106" width="10.375" style="100" customWidth="1"/>
    <col min="15107" max="15107" width="18" style="100" customWidth="1"/>
    <col min="15108" max="15108" width="13.125" style="100" customWidth="1"/>
    <col min="15109" max="15109" width="10.875" style="100" customWidth="1"/>
    <col min="15110" max="15117" width="9" style="100"/>
    <col min="15118" max="15118" width="13.375" style="100" customWidth="1"/>
    <col min="15119" max="15119" width="3.625" style="100" customWidth="1"/>
    <col min="15120" max="15361" width="9" style="100"/>
    <col min="15362" max="15362" width="10.375" style="100" customWidth="1"/>
    <col min="15363" max="15363" width="18" style="100" customWidth="1"/>
    <col min="15364" max="15364" width="13.125" style="100" customWidth="1"/>
    <col min="15365" max="15365" width="10.875" style="100" customWidth="1"/>
    <col min="15366" max="15373" width="9" style="100"/>
    <col min="15374" max="15374" width="13.375" style="100" customWidth="1"/>
    <col min="15375" max="15375" width="3.625" style="100" customWidth="1"/>
    <col min="15376" max="15617" width="9" style="100"/>
    <col min="15618" max="15618" width="10.375" style="100" customWidth="1"/>
    <col min="15619" max="15619" width="18" style="100" customWidth="1"/>
    <col min="15620" max="15620" width="13.125" style="100" customWidth="1"/>
    <col min="15621" max="15621" width="10.875" style="100" customWidth="1"/>
    <col min="15622" max="15629" width="9" style="100"/>
    <col min="15630" max="15630" width="13.375" style="100" customWidth="1"/>
    <col min="15631" max="15631" width="3.625" style="100" customWidth="1"/>
    <col min="15632" max="15873" width="9" style="100"/>
    <col min="15874" max="15874" width="10.375" style="100" customWidth="1"/>
    <col min="15875" max="15875" width="18" style="100" customWidth="1"/>
    <col min="15876" max="15876" width="13.125" style="100" customWidth="1"/>
    <col min="15877" max="15877" width="10.875" style="100" customWidth="1"/>
    <col min="15878" max="15885" width="9" style="100"/>
    <col min="15886" max="15886" width="13.375" style="100" customWidth="1"/>
    <col min="15887" max="15887" width="3.625" style="100" customWidth="1"/>
    <col min="15888" max="16129" width="9" style="100"/>
    <col min="16130" max="16130" width="10.375" style="100" customWidth="1"/>
    <col min="16131" max="16131" width="18" style="100" customWidth="1"/>
    <col min="16132" max="16132" width="13.125" style="100" customWidth="1"/>
    <col min="16133" max="16133" width="10.875" style="100" customWidth="1"/>
    <col min="16134" max="16141" width="9" style="100"/>
    <col min="16142" max="16142" width="13.375" style="100" customWidth="1"/>
    <col min="16143" max="16143" width="3.625" style="100" customWidth="1"/>
    <col min="16144" max="16384" width="9" style="100"/>
  </cols>
  <sheetData>
    <row r="1" spans="1:15">
      <c r="A1" s="1403" t="s">
        <v>2104</v>
      </c>
      <c r="B1" s="1403"/>
      <c r="C1" s="1403"/>
      <c r="D1" s="1403"/>
      <c r="E1" s="1403"/>
      <c r="F1" s="1404"/>
      <c r="G1" s="1403"/>
      <c r="H1" s="1403"/>
      <c r="I1" s="1403"/>
      <c r="J1" s="1403"/>
      <c r="K1" s="1403"/>
      <c r="L1" s="1403"/>
      <c r="M1" s="1403"/>
      <c r="N1" s="1403"/>
      <c r="O1" s="1404"/>
    </row>
    <row r="2" spans="1:15" ht="17.25">
      <c r="A2" s="4107" t="s">
        <v>2105</v>
      </c>
      <c r="B2" s="4108"/>
      <c r="C2" s="4108"/>
      <c r="D2" s="4108"/>
      <c r="E2" s="4108"/>
      <c r="F2" s="4108"/>
      <c r="G2" s="4108"/>
      <c r="H2" s="4108"/>
      <c r="I2" s="4108"/>
      <c r="J2" s="1405"/>
      <c r="K2" s="1406"/>
      <c r="L2" s="1407"/>
      <c r="M2" s="1408"/>
      <c r="N2" s="1408"/>
      <c r="O2" s="1404"/>
    </row>
    <row r="3" spans="1:15">
      <c r="A3" s="1404"/>
      <c r="B3" s="1404"/>
      <c r="C3" s="1404"/>
      <c r="D3" s="1404"/>
      <c r="E3" s="1404"/>
      <c r="F3" s="1403"/>
      <c r="G3" s="1403"/>
      <c r="H3" s="1403"/>
      <c r="I3" s="1403"/>
      <c r="J3" s="1403"/>
      <c r="K3" s="1403"/>
      <c r="L3" s="1403"/>
      <c r="M3" s="1403"/>
      <c r="N3" s="1403"/>
      <c r="O3" s="1404"/>
    </row>
    <row r="4" spans="1:15">
      <c r="A4" s="1409"/>
      <c r="B4" s="1410" t="s">
        <v>2088</v>
      </c>
      <c r="C4" s="1410"/>
      <c r="D4" s="1410"/>
      <c r="E4" s="1410"/>
      <c r="F4" s="4109"/>
      <c r="G4" s="4109"/>
      <c r="H4" s="4109"/>
      <c r="I4" s="4109"/>
      <c r="J4" s="1411"/>
      <c r="K4" s="1412" t="s">
        <v>2106</v>
      </c>
      <c r="L4" s="1413"/>
      <c r="M4" s="1412"/>
      <c r="N4" s="1412"/>
      <c r="O4" s="286"/>
    </row>
    <row r="5" spans="1:15">
      <c r="A5" s="1409"/>
      <c r="B5" s="1409"/>
      <c r="C5" s="1409"/>
      <c r="D5" s="1409"/>
      <c r="E5" s="1409"/>
      <c r="F5" s="1411"/>
      <c r="G5" s="1411"/>
      <c r="H5" s="1411"/>
      <c r="I5" s="1411"/>
      <c r="J5" s="1411"/>
      <c r="K5" s="286"/>
      <c r="L5" s="286"/>
      <c r="M5" s="286"/>
      <c r="N5" s="1414"/>
      <c r="O5" s="1414"/>
    </row>
    <row r="6" spans="1:15">
      <c r="A6" s="1409"/>
      <c r="B6" s="1410" t="s">
        <v>2089</v>
      </c>
      <c r="C6" s="1410"/>
      <c r="D6" s="1410"/>
      <c r="E6" s="1410"/>
      <c r="F6" s="4109"/>
      <c r="G6" s="4109"/>
      <c r="H6" s="4109"/>
      <c r="I6" s="4109"/>
      <c r="J6" s="1411"/>
      <c r="K6" s="1412" t="s">
        <v>2107</v>
      </c>
      <c r="L6" s="1415"/>
      <c r="M6" s="1416"/>
      <c r="N6" s="1417"/>
      <c r="O6" s="1414"/>
    </row>
    <row r="7" spans="1:15">
      <c r="A7" s="1404"/>
      <c r="B7" s="1404"/>
      <c r="C7" s="1404"/>
      <c r="D7" s="1404"/>
      <c r="E7" s="1404"/>
      <c r="F7" s="1404"/>
      <c r="G7" s="1404"/>
      <c r="H7" s="1404"/>
      <c r="I7" s="1404"/>
      <c r="J7" s="1404"/>
      <c r="K7" s="1404"/>
      <c r="L7" s="1404"/>
      <c r="M7" s="1404"/>
      <c r="N7" s="1404"/>
      <c r="O7" s="1404"/>
    </row>
    <row r="8" spans="1:15">
      <c r="A8" s="4110" t="s">
        <v>2108</v>
      </c>
      <c r="B8" s="4111"/>
      <c r="C8" s="4111"/>
      <c r="D8" s="1418"/>
      <c r="E8" s="1419"/>
      <c r="F8" s="4116"/>
      <c r="G8" s="4117"/>
      <c r="H8" s="4118"/>
      <c r="I8" s="4118"/>
      <c r="J8" s="4118"/>
      <c r="K8" s="4118"/>
      <c r="L8" s="4118"/>
      <c r="M8" s="4118"/>
      <c r="N8" s="4118"/>
      <c r="O8" s="4119"/>
    </row>
    <row r="9" spans="1:15">
      <c r="A9" s="4112"/>
      <c r="B9" s="4113"/>
      <c r="C9" s="4113"/>
      <c r="D9" s="1420"/>
      <c r="E9" s="1421"/>
      <c r="F9" s="4116"/>
      <c r="G9" s="4117"/>
      <c r="H9" s="4118"/>
      <c r="I9" s="4118"/>
      <c r="J9" s="4118"/>
      <c r="K9" s="4118"/>
      <c r="L9" s="4118"/>
      <c r="M9" s="4118"/>
      <c r="N9" s="4118"/>
      <c r="O9" s="4119"/>
    </row>
    <row r="10" spans="1:15">
      <c r="A10" s="4112"/>
      <c r="B10" s="4113"/>
      <c r="C10" s="4113"/>
      <c r="D10" s="1422" t="s">
        <v>2109</v>
      </c>
      <c r="E10" s="1423" t="s">
        <v>2110</v>
      </c>
      <c r="F10" s="4116"/>
      <c r="G10" s="4117"/>
      <c r="H10" s="4118"/>
      <c r="I10" s="4118"/>
      <c r="J10" s="4118"/>
      <c r="K10" s="4118"/>
      <c r="L10" s="4118"/>
      <c r="M10" s="4118"/>
      <c r="N10" s="4118"/>
      <c r="O10" s="4119"/>
    </row>
    <row r="11" spans="1:15" ht="13.5" customHeight="1">
      <c r="A11" s="4112"/>
      <c r="B11" s="4113"/>
      <c r="C11" s="4113"/>
      <c r="D11" s="1420"/>
      <c r="E11" s="1421"/>
      <c r="F11" s="4116"/>
      <c r="G11" s="4117"/>
      <c r="H11" s="4118"/>
      <c r="I11" s="4118"/>
      <c r="J11" s="4118"/>
      <c r="K11" s="4118"/>
      <c r="L11" s="4118"/>
      <c r="M11" s="4118"/>
      <c r="N11" s="4118"/>
      <c r="O11" s="4119"/>
    </row>
    <row r="12" spans="1:15" ht="15.75" customHeight="1">
      <c r="A12" s="4114"/>
      <c r="B12" s="4115"/>
      <c r="C12" s="4115"/>
      <c r="D12" s="1424"/>
      <c r="E12" s="1425"/>
      <c r="F12" s="4116"/>
      <c r="G12" s="4117"/>
      <c r="H12" s="4118"/>
      <c r="I12" s="4118"/>
      <c r="J12" s="4118"/>
      <c r="K12" s="4118"/>
      <c r="L12" s="4118"/>
      <c r="M12" s="4118"/>
      <c r="N12" s="4118"/>
      <c r="O12" s="4119"/>
    </row>
    <row r="13" spans="1:15" ht="13.5" customHeight="1">
      <c r="A13" s="4120" t="s">
        <v>2111</v>
      </c>
      <c r="B13" s="4121" t="s">
        <v>2112</v>
      </c>
      <c r="C13" s="4123"/>
      <c r="D13" s="4123"/>
      <c r="E13" s="4125"/>
      <c r="F13" s="4116"/>
      <c r="G13" s="4131">
        <v>24504</v>
      </c>
      <c r="H13" s="4132"/>
      <c r="I13" s="4132"/>
      <c r="J13" s="4132"/>
      <c r="K13" s="4132"/>
      <c r="L13" s="4132"/>
      <c r="M13" s="4132"/>
      <c r="N13" s="4132"/>
      <c r="O13" s="4133"/>
    </row>
    <row r="14" spans="1:15" ht="13.5" customHeight="1">
      <c r="A14" s="4120"/>
      <c r="B14" s="4122"/>
      <c r="C14" s="4124"/>
      <c r="D14" s="4124"/>
      <c r="E14" s="4126"/>
      <c r="F14" s="4116"/>
      <c r="G14" s="4134"/>
      <c r="H14" s="4135"/>
      <c r="I14" s="4135"/>
      <c r="J14" s="4135"/>
      <c r="K14" s="4135"/>
      <c r="L14" s="4135"/>
      <c r="M14" s="4135"/>
      <c r="N14" s="4135"/>
      <c r="O14" s="4136"/>
    </row>
    <row r="15" spans="1:15">
      <c r="A15" s="4120"/>
      <c r="B15" s="4129" t="s">
        <v>2113</v>
      </c>
      <c r="C15" s="4143"/>
      <c r="D15" s="4123"/>
      <c r="E15" s="4125"/>
      <c r="F15" s="4116"/>
      <c r="G15" s="4134"/>
      <c r="H15" s="4135"/>
      <c r="I15" s="4135"/>
      <c r="J15" s="4135"/>
      <c r="K15" s="4135"/>
      <c r="L15" s="4135"/>
      <c r="M15" s="4135"/>
      <c r="N15" s="4135"/>
      <c r="O15" s="4136"/>
    </row>
    <row r="16" spans="1:15">
      <c r="A16" s="4120"/>
      <c r="B16" s="4129"/>
      <c r="C16" s="4127"/>
      <c r="D16" s="4124"/>
      <c r="E16" s="4126"/>
      <c r="F16" s="4116"/>
      <c r="G16" s="4134"/>
      <c r="H16" s="4135"/>
      <c r="I16" s="4135"/>
      <c r="J16" s="4135"/>
      <c r="K16" s="4135"/>
      <c r="L16" s="4135"/>
      <c r="M16" s="4135"/>
      <c r="N16" s="4135"/>
      <c r="O16" s="4136"/>
    </row>
    <row r="17" spans="1:15">
      <c r="A17" s="4120"/>
      <c r="B17" s="4129" t="s">
        <v>2114</v>
      </c>
      <c r="C17" s="4143"/>
      <c r="D17" s="4123"/>
      <c r="E17" s="4125"/>
      <c r="F17" s="4116"/>
      <c r="G17" s="4134"/>
      <c r="H17" s="4135"/>
      <c r="I17" s="4135"/>
      <c r="J17" s="4135"/>
      <c r="K17" s="4135"/>
      <c r="L17" s="4135"/>
      <c r="M17" s="4135"/>
      <c r="N17" s="4135"/>
      <c r="O17" s="4136"/>
    </row>
    <row r="18" spans="1:15">
      <c r="A18" s="4120"/>
      <c r="B18" s="4129"/>
      <c r="C18" s="4127"/>
      <c r="D18" s="4124"/>
      <c r="E18" s="4126"/>
      <c r="F18" s="4116"/>
      <c r="G18" s="4134"/>
      <c r="H18" s="4135"/>
      <c r="I18" s="4135"/>
      <c r="J18" s="4135"/>
      <c r="K18" s="4135"/>
      <c r="L18" s="4135"/>
      <c r="M18" s="4135"/>
      <c r="N18" s="4135"/>
      <c r="O18" s="4136"/>
    </row>
    <row r="19" spans="1:15">
      <c r="A19" s="4120"/>
      <c r="B19" s="4129" t="s">
        <v>2115</v>
      </c>
      <c r="C19" s="4127"/>
      <c r="D19" s="4127"/>
      <c r="E19" s="4128"/>
      <c r="F19" s="4116"/>
      <c r="G19" s="4134"/>
      <c r="H19" s="4135"/>
      <c r="I19" s="4135"/>
      <c r="J19" s="4135"/>
      <c r="K19" s="4135"/>
      <c r="L19" s="4135"/>
      <c r="M19" s="4135"/>
      <c r="N19" s="4135"/>
      <c r="O19" s="4136"/>
    </row>
    <row r="20" spans="1:15" ht="14.25" customHeight="1">
      <c r="A20" s="4120"/>
      <c r="B20" s="4129"/>
      <c r="C20" s="4127"/>
      <c r="D20" s="4127"/>
      <c r="E20" s="4128"/>
      <c r="F20" s="4116"/>
      <c r="G20" s="4134"/>
      <c r="H20" s="4135"/>
      <c r="I20" s="4135"/>
      <c r="J20" s="4135"/>
      <c r="K20" s="4135"/>
      <c r="L20" s="4135"/>
      <c r="M20" s="4135"/>
      <c r="N20" s="4135"/>
      <c r="O20" s="4136"/>
    </row>
    <row r="21" spans="1:15">
      <c r="A21" s="4120"/>
      <c r="B21" s="4129" t="s">
        <v>2116</v>
      </c>
      <c r="C21" s="4127"/>
      <c r="D21" s="4127"/>
      <c r="E21" s="4128"/>
      <c r="F21" s="4116"/>
      <c r="G21" s="4134"/>
      <c r="H21" s="4135"/>
      <c r="I21" s="4135"/>
      <c r="J21" s="4135"/>
      <c r="K21" s="4135"/>
      <c r="L21" s="4135"/>
      <c r="M21" s="4135"/>
      <c r="N21" s="4135"/>
      <c r="O21" s="4136"/>
    </row>
    <row r="22" spans="1:15" ht="14.25" customHeight="1">
      <c r="A22" s="4120"/>
      <c r="B22" s="4129"/>
      <c r="C22" s="4127"/>
      <c r="D22" s="4127"/>
      <c r="E22" s="4128"/>
      <c r="F22" s="4116"/>
      <c r="G22" s="4134"/>
      <c r="H22" s="4135"/>
      <c r="I22" s="4135"/>
      <c r="J22" s="4135"/>
      <c r="K22" s="4135"/>
      <c r="L22" s="4135"/>
      <c r="M22" s="4135"/>
      <c r="N22" s="4135"/>
      <c r="O22" s="4136"/>
    </row>
    <row r="23" spans="1:15" ht="13.5" customHeight="1">
      <c r="A23" s="4120"/>
      <c r="B23" s="4121" t="s">
        <v>2117</v>
      </c>
      <c r="C23" s="4130"/>
      <c r="D23" s="4130"/>
      <c r="E23" s="4125"/>
      <c r="F23" s="4116"/>
      <c r="G23" s="4134"/>
      <c r="H23" s="4135"/>
      <c r="I23" s="4135"/>
      <c r="J23" s="4135"/>
      <c r="K23" s="4135"/>
      <c r="L23" s="4135"/>
      <c r="M23" s="4135"/>
      <c r="N23" s="4135"/>
      <c r="O23" s="4136"/>
    </row>
    <row r="24" spans="1:15">
      <c r="A24" s="4120"/>
      <c r="B24" s="4144"/>
      <c r="C24" s="4124"/>
      <c r="D24" s="4124"/>
      <c r="E24" s="4126"/>
      <c r="F24" s="4116"/>
      <c r="G24" s="4134"/>
      <c r="H24" s="4135"/>
      <c r="I24" s="4135"/>
      <c r="J24" s="4135"/>
      <c r="K24" s="4135"/>
      <c r="L24" s="4135"/>
      <c r="M24" s="4135"/>
      <c r="N24" s="4135"/>
      <c r="O24" s="4136"/>
    </row>
    <row r="25" spans="1:15" ht="13.5" customHeight="1">
      <c r="A25" s="4120" t="s">
        <v>2118</v>
      </c>
      <c r="B25" s="4121" t="s">
        <v>2112</v>
      </c>
      <c r="C25" s="4123"/>
      <c r="D25" s="4123"/>
      <c r="E25" s="4145"/>
      <c r="F25" s="4116"/>
      <c r="G25" s="4137"/>
      <c r="H25" s="4138"/>
      <c r="I25" s="4138"/>
      <c r="J25" s="4138"/>
      <c r="K25" s="4138"/>
      <c r="L25" s="4138"/>
      <c r="M25" s="4138"/>
      <c r="N25" s="4138"/>
      <c r="O25" s="4139"/>
    </row>
    <row r="26" spans="1:15" ht="13.5" customHeight="1">
      <c r="A26" s="4120"/>
      <c r="B26" s="4122"/>
      <c r="C26" s="4124"/>
      <c r="D26" s="4124"/>
      <c r="E26" s="4145"/>
      <c r="F26" s="4116"/>
      <c r="G26" s="4137"/>
      <c r="H26" s="4138"/>
      <c r="I26" s="4138"/>
      <c r="J26" s="4138"/>
      <c r="K26" s="4138"/>
      <c r="L26" s="4138"/>
      <c r="M26" s="4138"/>
      <c r="N26" s="4138"/>
      <c r="O26" s="4139"/>
    </row>
    <row r="27" spans="1:15">
      <c r="A27" s="4120"/>
      <c r="B27" s="4129" t="s">
        <v>2113</v>
      </c>
      <c r="C27" s="4143"/>
      <c r="D27" s="4123"/>
      <c r="E27" s="4145"/>
      <c r="F27" s="4116"/>
      <c r="G27" s="4137"/>
      <c r="H27" s="4138"/>
      <c r="I27" s="4138"/>
      <c r="J27" s="4138"/>
      <c r="K27" s="4138"/>
      <c r="L27" s="4138"/>
      <c r="M27" s="4138"/>
      <c r="N27" s="4138"/>
      <c r="O27" s="4139"/>
    </row>
    <row r="28" spans="1:15">
      <c r="A28" s="4120"/>
      <c r="B28" s="4129"/>
      <c r="C28" s="4127"/>
      <c r="D28" s="4124"/>
      <c r="E28" s="4145"/>
      <c r="F28" s="4116"/>
      <c r="G28" s="4137"/>
      <c r="H28" s="4138"/>
      <c r="I28" s="4138"/>
      <c r="J28" s="4138"/>
      <c r="K28" s="4138"/>
      <c r="L28" s="4138"/>
      <c r="M28" s="4138"/>
      <c r="N28" s="4138"/>
      <c r="O28" s="4139"/>
    </row>
    <row r="29" spans="1:15">
      <c r="A29" s="4120"/>
      <c r="B29" s="4129" t="s">
        <v>2114</v>
      </c>
      <c r="C29" s="4143"/>
      <c r="D29" s="4123"/>
      <c r="E29" s="4145"/>
      <c r="F29" s="4116"/>
      <c r="G29" s="4137"/>
      <c r="H29" s="4138"/>
      <c r="I29" s="4138"/>
      <c r="J29" s="4138"/>
      <c r="K29" s="4138"/>
      <c r="L29" s="4138"/>
      <c r="M29" s="4138"/>
      <c r="N29" s="4138"/>
      <c r="O29" s="4139"/>
    </row>
    <row r="30" spans="1:15">
      <c r="A30" s="4120"/>
      <c r="B30" s="4129"/>
      <c r="C30" s="4127"/>
      <c r="D30" s="4124"/>
      <c r="E30" s="4145"/>
      <c r="F30" s="4116"/>
      <c r="G30" s="4137"/>
      <c r="H30" s="4138"/>
      <c r="I30" s="4138"/>
      <c r="J30" s="4138"/>
      <c r="K30" s="4138"/>
      <c r="L30" s="4138"/>
      <c r="M30" s="4138"/>
      <c r="N30" s="4138"/>
      <c r="O30" s="4139"/>
    </row>
    <row r="31" spans="1:15">
      <c r="A31" s="4120"/>
      <c r="B31" s="4129" t="s">
        <v>2115</v>
      </c>
      <c r="C31" s="4127"/>
      <c r="D31" s="4127"/>
      <c r="E31" s="4145"/>
      <c r="F31" s="4116"/>
      <c r="G31" s="4137"/>
      <c r="H31" s="4138"/>
      <c r="I31" s="4138"/>
      <c r="J31" s="4138"/>
      <c r="K31" s="4138"/>
      <c r="L31" s="4138"/>
      <c r="M31" s="4138"/>
      <c r="N31" s="4138"/>
      <c r="O31" s="4139"/>
    </row>
    <row r="32" spans="1:15">
      <c r="A32" s="4120"/>
      <c r="B32" s="4129"/>
      <c r="C32" s="4127"/>
      <c r="D32" s="4127"/>
      <c r="E32" s="4145"/>
      <c r="F32" s="4116"/>
      <c r="G32" s="4137"/>
      <c r="H32" s="4138"/>
      <c r="I32" s="4138"/>
      <c r="J32" s="4138"/>
      <c r="K32" s="4138"/>
      <c r="L32" s="4138"/>
      <c r="M32" s="4138"/>
      <c r="N32" s="4138"/>
      <c r="O32" s="4139"/>
    </row>
    <row r="33" spans="1:15">
      <c r="A33" s="4120"/>
      <c r="B33" s="4129" t="s">
        <v>2116</v>
      </c>
      <c r="C33" s="4127"/>
      <c r="D33" s="4127"/>
      <c r="E33" s="4145"/>
      <c r="F33" s="4116"/>
      <c r="G33" s="4137"/>
      <c r="H33" s="4138"/>
      <c r="I33" s="4138"/>
      <c r="J33" s="4138"/>
      <c r="K33" s="4138"/>
      <c r="L33" s="4138"/>
      <c r="M33" s="4138"/>
      <c r="N33" s="4138"/>
      <c r="O33" s="4139"/>
    </row>
    <row r="34" spans="1:15" ht="14.25" customHeight="1">
      <c r="A34" s="4120"/>
      <c r="B34" s="4129"/>
      <c r="C34" s="4127"/>
      <c r="D34" s="4127"/>
      <c r="E34" s="4145"/>
      <c r="F34" s="4116"/>
      <c r="G34" s="4137"/>
      <c r="H34" s="4138"/>
      <c r="I34" s="4138"/>
      <c r="J34" s="4138"/>
      <c r="K34" s="4138"/>
      <c r="L34" s="4138"/>
      <c r="M34" s="4138"/>
      <c r="N34" s="4138"/>
      <c r="O34" s="4139"/>
    </row>
    <row r="35" spans="1:15" ht="13.5" customHeight="1">
      <c r="A35" s="4120"/>
      <c r="B35" s="4121" t="s">
        <v>2117</v>
      </c>
      <c r="C35" s="4130"/>
      <c r="D35" s="4130"/>
      <c r="E35" s="1426"/>
      <c r="F35" s="4116"/>
      <c r="G35" s="4137"/>
      <c r="H35" s="4138"/>
      <c r="I35" s="4138"/>
      <c r="J35" s="4138"/>
      <c r="K35" s="4138"/>
      <c r="L35" s="4138"/>
      <c r="M35" s="4138"/>
      <c r="N35" s="4138"/>
      <c r="O35" s="4139"/>
    </row>
    <row r="36" spans="1:15">
      <c r="A36" s="4120"/>
      <c r="B36" s="4144"/>
      <c r="C36" s="4124"/>
      <c r="D36" s="4124"/>
      <c r="E36" s="1427"/>
      <c r="F36" s="4116"/>
      <c r="G36" s="4140"/>
      <c r="H36" s="4141"/>
      <c r="I36" s="4141"/>
      <c r="J36" s="4141"/>
      <c r="K36" s="4141"/>
      <c r="L36" s="4141"/>
      <c r="M36" s="4141"/>
      <c r="N36" s="4141"/>
      <c r="O36" s="4142"/>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17"/>
  <printOptions horizont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100" customWidth="1"/>
    <col min="2" max="3" width="6.75" style="100" bestFit="1" customWidth="1"/>
    <col min="4" max="4" width="6.75" style="100" customWidth="1"/>
    <col min="5" max="5" width="12.5" style="100" customWidth="1"/>
    <col min="6" max="7" width="6.75" style="100" bestFit="1" customWidth="1"/>
    <col min="8" max="8" width="6.75" style="100" customWidth="1"/>
    <col min="9" max="9" width="12.5" style="100" customWidth="1"/>
    <col min="10" max="11" width="6.75" style="100" bestFit="1" customWidth="1"/>
    <col min="12" max="12" width="6.75" style="100" customWidth="1"/>
    <col min="13" max="13" width="12.5" style="100" customWidth="1"/>
    <col min="14" max="15" width="6.75" style="100" bestFit="1" customWidth="1"/>
    <col min="16" max="16" width="6.75" style="100" customWidth="1"/>
    <col min="17" max="256" width="9" style="100"/>
    <col min="257" max="257" width="12.5" style="100" customWidth="1"/>
    <col min="258" max="259" width="6.75" style="100" bestFit="1" customWidth="1"/>
    <col min="260" max="260" width="6.75" style="100" customWidth="1"/>
    <col min="261" max="261" width="12.5" style="100" customWidth="1"/>
    <col min="262" max="263" width="6.75" style="100" bestFit="1" customWidth="1"/>
    <col min="264" max="264" width="6.75" style="100" customWidth="1"/>
    <col min="265" max="265" width="12.5" style="100" customWidth="1"/>
    <col min="266" max="267" width="6.75" style="100" bestFit="1" customWidth="1"/>
    <col min="268" max="268" width="6.75" style="100" customWidth="1"/>
    <col min="269" max="269" width="12.5" style="100" customWidth="1"/>
    <col min="270" max="271" width="6.75" style="100" bestFit="1" customWidth="1"/>
    <col min="272" max="272" width="6.75" style="100" customWidth="1"/>
    <col min="273" max="512" width="9" style="100"/>
    <col min="513" max="513" width="12.5" style="100" customWidth="1"/>
    <col min="514" max="515" width="6.75" style="100" bestFit="1" customWidth="1"/>
    <col min="516" max="516" width="6.75" style="100" customWidth="1"/>
    <col min="517" max="517" width="12.5" style="100" customWidth="1"/>
    <col min="518" max="519" width="6.75" style="100" bestFit="1" customWidth="1"/>
    <col min="520" max="520" width="6.75" style="100" customWidth="1"/>
    <col min="521" max="521" width="12.5" style="100" customWidth="1"/>
    <col min="522" max="523" width="6.75" style="100" bestFit="1" customWidth="1"/>
    <col min="524" max="524" width="6.75" style="100" customWidth="1"/>
    <col min="525" max="525" width="12.5" style="100" customWidth="1"/>
    <col min="526" max="527" width="6.75" style="100" bestFit="1" customWidth="1"/>
    <col min="528" max="528" width="6.75" style="100" customWidth="1"/>
    <col min="529" max="768" width="9" style="100"/>
    <col min="769" max="769" width="12.5" style="100" customWidth="1"/>
    <col min="770" max="771" width="6.75" style="100" bestFit="1" customWidth="1"/>
    <col min="772" max="772" width="6.75" style="100" customWidth="1"/>
    <col min="773" max="773" width="12.5" style="100" customWidth="1"/>
    <col min="774" max="775" width="6.75" style="100" bestFit="1" customWidth="1"/>
    <col min="776" max="776" width="6.75" style="100" customWidth="1"/>
    <col min="777" max="777" width="12.5" style="100" customWidth="1"/>
    <col min="778" max="779" width="6.75" style="100" bestFit="1" customWidth="1"/>
    <col min="780" max="780" width="6.75" style="100" customWidth="1"/>
    <col min="781" max="781" width="12.5" style="100" customWidth="1"/>
    <col min="782" max="783" width="6.75" style="100" bestFit="1" customWidth="1"/>
    <col min="784" max="784" width="6.75" style="100" customWidth="1"/>
    <col min="785" max="1024" width="9" style="100"/>
    <col min="1025" max="1025" width="12.5" style="100" customWidth="1"/>
    <col min="1026" max="1027" width="6.75" style="100" bestFit="1" customWidth="1"/>
    <col min="1028" max="1028" width="6.75" style="100" customWidth="1"/>
    <col min="1029" max="1029" width="12.5" style="100" customWidth="1"/>
    <col min="1030" max="1031" width="6.75" style="100" bestFit="1" customWidth="1"/>
    <col min="1032" max="1032" width="6.75" style="100" customWidth="1"/>
    <col min="1033" max="1033" width="12.5" style="100" customWidth="1"/>
    <col min="1034" max="1035" width="6.75" style="100" bestFit="1" customWidth="1"/>
    <col min="1036" max="1036" width="6.75" style="100" customWidth="1"/>
    <col min="1037" max="1037" width="12.5" style="100" customWidth="1"/>
    <col min="1038" max="1039" width="6.75" style="100" bestFit="1" customWidth="1"/>
    <col min="1040" max="1040" width="6.75" style="100" customWidth="1"/>
    <col min="1041" max="1280" width="9" style="100"/>
    <col min="1281" max="1281" width="12.5" style="100" customWidth="1"/>
    <col min="1282" max="1283" width="6.75" style="100" bestFit="1" customWidth="1"/>
    <col min="1284" max="1284" width="6.75" style="100" customWidth="1"/>
    <col min="1285" max="1285" width="12.5" style="100" customWidth="1"/>
    <col min="1286" max="1287" width="6.75" style="100" bestFit="1" customWidth="1"/>
    <col min="1288" max="1288" width="6.75" style="100" customWidth="1"/>
    <col min="1289" max="1289" width="12.5" style="100" customWidth="1"/>
    <col min="1290" max="1291" width="6.75" style="100" bestFit="1" customWidth="1"/>
    <col min="1292" max="1292" width="6.75" style="100" customWidth="1"/>
    <col min="1293" max="1293" width="12.5" style="100" customWidth="1"/>
    <col min="1294" max="1295" width="6.75" style="100" bestFit="1" customWidth="1"/>
    <col min="1296" max="1296" width="6.75" style="100" customWidth="1"/>
    <col min="1297" max="1536" width="9" style="100"/>
    <col min="1537" max="1537" width="12.5" style="100" customWidth="1"/>
    <col min="1538" max="1539" width="6.75" style="100" bestFit="1" customWidth="1"/>
    <col min="1540" max="1540" width="6.75" style="100" customWidth="1"/>
    <col min="1541" max="1541" width="12.5" style="100" customWidth="1"/>
    <col min="1542" max="1543" width="6.75" style="100" bestFit="1" customWidth="1"/>
    <col min="1544" max="1544" width="6.75" style="100" customWidth="1"/>
    <col min="1545" max="1545" width="12.5" style="100" customWidth="1"/>
    <col min="1546" max="1547" width="6.75" style="100" bestFit="1" customWidth="1"/>
    <col min="1548" max="1548" width="6.75" style="100" customWidth="1"/>
    <col min="1549" max="1549" width="12.5" style="100" customWidth="1"/>
    <col min="1550" max="1551" width="6.75" style="100" bestFit="1" customWidth="1"/>
    <col min="1552" max="1552" width="6.75" style="100" customWidth="1"/>
    <col min="1553" max="1792" width="9" style="100"/>
    <col min="1793" max="1793" width="12.5" style="100" customWidth="1"/>
    <col min="1794" max="1795" width="6.75" style="100" bestFit="1" customWidth="1"/>
    <col min="1796" max="1796" width="6.75" style="100" customWidth="1"/>
    <col min="1797" max="1797" width="12.5" style="100" customWidth="1"/>
    <col min="1798" max="1799" width="6.75" style="100" bestFit="1" customWidth="1"/>
    <col min="1800" max="1800" width="6.75" style="100" customWidth="1"/>
    <col min="1801" max="1801" width="12.5" style="100" customWidth="1"/>
    <col min="1802" max="1803" width="6.75" style="100" bestFit="1" customWidth="1"/>
    <col min="1804" max="1804" width="6.75" style="100" customWidth="1"/>
    <col min="1805" max="1805" width="12.5" style="100" customWidth="1"/>
    <col min="1806" max="1807" width="6.75" style="100" bestFit="1" customWidth="1"/>
    <col min="1808" max="1808" width="6.75" style="100" customWidth="1"/>
    <col min="1809" max="2048" width="9" style="100"/>
    <col min="2049" max="2049" width="12.5" style="100" customWidth="1"/>
    <col min="2050" max="2051" width="6.75" style="100" bestFit="1" customWidth="1"/>
    <col min="2052" max="2052" width="6.75" style="100" customWidth="1"/>
    <col min="2053" max="2053" width="12.5" style="100" customWidth="1"/>
    <col min="2054" max="2055" width="6.75" style="100" bestFit="1" customWidth="1"/>
    <col min="2056" max="2056" width="6.75" style="100" customWidth="1"/>
    <col min="2057" max="2057" width="12.5" style="100" customWidth="1"/>
    <col min="2058" max="2059" width="6.75" style="100" bestFit="1" customWidth="1"/>
    <col min="2060" max="2060" width="6.75" style="100" customWidth="1"/>
    <col min="2061" max="2061" width="12.5" style="100" customWidth="1"/>
    <col min="2062" max="2063" width="6.75" style="100" bestFit="1" customWidth="1"/>
    <col min="2064" max="2064" width="6.75" style="100" customWidth="1"/>
    <col min="2065" max="2304" width="9" style="100"/>
    <col min="2305" max="2305" width="12.5" style="100" customWidth="1"/>
    <col min="2306" max="2307" width="6.75" style="100" bestFit="1" customWidth="1"/>
    <col min="2308" max="2308" width="6.75" style="100" customWidth="1"/>
    <col min="2309" max="2309" width="12.5" style="100" customWidth="1"/>
    <col min="2310" max="2311" width="6.75" style="100" bestFit="1" customWidth="1"/>
    <col min="2312" max="2312" width="6.75" style="100" customWidth="1"/>
    <col min="2313" max="2313" width="12.5" style="100" customWidth="1"/>
    <col min="2314" max="2315" width="6.75" style="100" bestFit="1" customWidth="1"/>
    <col min="2316" max="2316" width="6.75" style="100" customWidth="1"/>
    <col min="2317" max="2317" width="12.5" style="100" customWidth="1"/>
    <col min="2318" max="2319" width="6.75" style="100" bestFit="1" customWidth="1"/>
    <col min="2320" max="2320" width="6.75" style="100" customWidth="1"/>
    <col min="2321" max="2560" width="9" style="100"/>
    <col min="2561" max="2561" width="12.5" style="100" customWidth="1"/>
    <col min="2562" max="2563" width="6.75" style="100" bestFit="1" customWidth="1"/>
    <col min="2564" max="2564" width="6.75" style="100" customWidth="1"/>
    <col min="2565" max="2565" width="12.5" style="100" customWidth="1"/>
    <col min="2566" max="2567" width="6.75" style="100" bestFit="1" customWidth="1"/>
    <col min="2568" max="2568" width="6.75" style="100" customWidth="1"/>
    <col min="2569" max="2569" width="12.5" style="100" customWidth="1"/>
    <col min="2570" max="2571" width="6.75" style="100" bestFit="1" customWidth="1"/>
    <col min="2572" max="2572" width="6.75" style="100" customWidth="1"/>
    <col min="2573" max="2573" width="12.5" style="100" customWidth="1"/>
    <col min="2574" max="2575" width="6.75" style="100" bestFit="1" customWidth="1"/>
    <col min="2576" max="2576" width="6.75" style="100" customWidth="1"/>
    <col min="2577" max="2816" width="9" style="100"/>
    <col min="2817" max="2817" width="12.5" style="100" customWidth="1"/>
    <col min="2818" max="2819" width="6.75" style="100" bestFit="1" customWidth="1"/>
    <col min="2820" max="2820" width="6.75" style="100" customWidth="1"/>
    <col min="2821" max="2821" width="12.5" style="100" customWidth="1"/>
    <col min="2822" max="2823" width="6.75" style="100" bestFit="1" customWidth="1"/>
    <col min="2824" max="2824" width="6.75" style="100" customWidth="1"/>
    <col min="2825" max="2825" width="12.5" style="100" customWidth="1"/>
    <col min="2826" max="2827" width="6.75" style="100" bestFit="1" customWidth="1"/>
    <col min="2828" max="2828" width="6.75" style="100" customWidth="1"/>
    <col min="2829" max="2829" width="12.5" style="100" customWidth="1"/>
    <col min="2830" max="2831" width="6.75" style="100" bestFit="1" customWidth="1"/>
    <col min="2832" max="2832" width="6.75" style="100" customWidth="1"/>
    <col min="2833" max="3072" width="9" style="100"/>
    <col min="3073" max="3073" width="12.5" style="100" customWidth="1"/>
    <col min="3074" max="3075" width="6.75" style="100" bestFit="1" customWidth="1"/>
    <col min="3076" max="3076" width="6.75" style="100" customWidth="1"/>
    <col min="3077" max="3077" width="12.5" style="100" customWidth="1"/>
    <col min="3078" max="3079" width="6.75" style="100" bestFit="1" customWidth="1"/>
    <col min="3080" max="3080" width="6.75" style="100" customWidth="1"/>
    <col min="3081" max="3081" width="12.5" style="100" customWidth="1"/>
    <col min="3082" max="3083" width="6.75" style="100" bestFit="1" customWidth="1"/>
    <col min="3084" max="3084" width="6.75" style="100" customWidth="1"/>
    <col min="3085" max="3085" width="12.5" style="100" customWidth="1"/>
    <col min="3086" max="3087" width="6.75" style="100" bestFit="1" customWidth="1"/>
    <col min="3088" max="3088" width="6.75" style="100" customWidth="1"/>
    <col min="3089" max="3328" width="9" style="100"/>
    <col min="3329" max="3329" width="12.5" style="100" customWidth="1"/>
    <col min="3330" max="3331" width="6.75" style="100" bestFit="1" customWidth="1"/>
    <col min="3332" max="3332" width="6.75" style="100" customWidth="1"/>
    <col min="3333" max="3333" width="12.5" style="100" customWidth="1"/>
    <col min="3334" max="3335" width="6.75" style="100" bestFit="1" customWidth="1"/>
    <col min="3336" max="3336" width="6.75" style="100" customWidth="1"/>
    <col min="3337" max="3337" width="12.5" style="100" customWidth="1"/>
    <col min="3338" max="3339" width="6.75" style="100" bestFit="1" customWidth="1"/>
    <col min="3340" max="3340" width="6.75" style="100" customWidth="1"/>
    <col min="3341" max="3341" width="12.5" style="100" customWidth="1"/>
    <col min="3342" max="3343" width="6.75" style="100" bestFit="1" customWidth="1"/>
    <col min="3344" max="3344" width="6.75" style="100" customWidth="1"/>
    <col min="3345" max="3584" width="9" style="100"/>
    <col min="3585" max="3585" width="12.5" style="100" customWidth="1"/>
    <col min="3586" max="3587" width="6.75" style="100" bestFit="1" customWidth="1"/>
    <col min="3588" max="3588" width="6.75" style="100" customWidth="1"/>
    <col min="3589" max="3589" width="12.5" style="100" customWidth="1"/>
    <col min="3590" max="3591" width="6.75" style="100" bestFit="1" customWidth="1"/>
    <col min="3592" max="3592" width="6.75" style="100" customWidth="1"/>
    <col min="3593" max="3593" width="12.5" style="100" customWidth="1"/>
    <col min="3594" max="3595" width="6.75" style="100" bestFit="1" customWidth="1"/>
    <col min="3596" max="3596" width="6.75" style="100" customWidth="1"/>
    <col min="3597" max="3597" width="12.5" style="100" customWidth="1"/>
    <col min="3598" max="3599" width="6.75" style="100" bestFit="1" customWidth="1"/>
    <col min="3600" max="3600" width="6.75" style="100" customWidth="1"/>
    <col min="3601" max="3840" width="9" style="100"/>
    <col min="3841" max="3841" width="12.5" style="100" customWidth="1"/>
    <col min="3842" max="3843" width="6.75" style="100" bestFit="1" customWidth="1"/>
    <col min="3844" max="3844" width="6.75" style="100" customWidth="1"/>
    <col min="3845" max="3845" width="12.5" style="100" customWidth="1"/>
    <col min="3846" max="3847" width="6.75" style="100" bestFit="1" customWidth="1"/>
    <col min="3848" max="3848" width="6.75" style="100" customWidth="1"/>
    <col min="3849" max="3849" width="12.5" style="100" customWidth="1"/>
    <col min="3850" max="3851" width="6.75" style="100" bestFit="1" customWidth="1"/>
    <col min="3852" max="3852" width="6.75" style="100" customWidth="1"/>
    <col min="3853" max="3853" width="12.5" style="100" customWidth="1"/>
    <col min="3854" max="3855" width="6.75" style="100" bestFit="1" customWidth="1"/>
    <col min="3856" max="3856" width="6.75" style="100" customWidth="1"/>
    <col min="3857" max="4096" width="9" style="100"/>
    <col min="4097" max="4097" width="12.5" style="100" customWidth="1"/>
    <col min="4098" max="4099" width="6.75" style="100" bestFit="1" customWidth="1"/>
    <col min="4100" max="4100" width="6.75" style="100" customWidth="1"/>
    <col min="4101" max="4101" width="12.5" style="100" customWidth="1"/>
    <col min="4102" max="4103" width="6.75" style="100" bestFit="1" customWidth="1"/>
    <col min="4104" max="4104" width="6.75" style="100" customWidth="1"/>
    <col min="4105" max="4105" width="12.5" style="100" customWidth="1"/>
    <col min="4106" max="4107" width="6.75" style="100" bestFit="1" customWidth="1"/>
    <col min="4108" max="4108" width="6.75" style="100" customWidth="1"/>
    <col min="4109" max="4109" width="12.5" style="100" customWidth="1"/>
    <col min="4110" max="4111" width="6.75" style="100" bestFit="1" customWidth="1"/>
    <col min="4112" max="4112" width="6.75" style="100" customWidth="1"/>
    <col min="4113" max="4352" width="9" style="100"/>
    <col min="4353" max="4353" width="12.5" style="100" customWidth="1"/>
    <col min="4354" max="4355" width="6.75" style="100" bestFit="1" customWidth="1"/>
    <col min="4356" max="4356" width="6.75" style="100" customWidth="1"/>
    <col min="4357" max="4357" width="12.5" style="100" customWidth="1"/>
    <col min="4358" max="4359" width="6.75" style="100" bestFit="1" customWidth="1"/>
    <col min="4360" max="4360" width="6.75" style="100" customWidth="1"/>
    <col min="4361" max="4361" width="12.5" style="100" customWidth="1"/>
    <col min="4362" max="4363" width="6.75" style="100" bestFit="1" customWidth="1"/>
    <col min="4364" max="4364" width="6.75" style="100" customWidth="1"/>
    <col min="4365" max="4365" width="12.5" style="100" customWidth="1"/>
    <col min="4366" max="4367" width="6.75" style="100" bestFit="1" customWidth="1"/>
    <col min="4368" max="4368" width="6.75" style="100" customWidth="1"/>
    <col min="4369" max="4608" width="9" style="100"/>
    <col min="4609" max="4609" width="12.5" style="100" customWidth="1"/>
    <col min="4610" max="4611" width="6.75" style="100" bestFit="1" customWidth="1"/>
    <col min="4612" max="4612" width="6.75" style="100" customWidth="1"/>
    <col min="4613" max="4613" width="12.5" style="100" customWidth="1"/>
    <col min="4614" max="4615" width="6.75" style="100" bestFit="1" customWidth="1"/>
    <col min="4616" max="4616" width="6.75" style="100" customWidth="1"/>
    <col min="4617" max="4617" width="12.5" style="100" customWidth="1"/>
    <col min="4618" max="4619" width="6.75" style="100" bestFit="1" customWidth="1"/>
    <col min="4620" max="4620" width="6.75" style="100" customWidth="1"/>
    <col min="4621" max="4621" width="12.5" style="100" customWidth="1"/>
    <col min="4622" max="4623" width="6.75" style="100" bestFit="1" customWidth="1"/>
    <col min="4624" max="4624" width="6.75" style="100" customWidth="1"/>
    <col min="4625" max="4864" width="9" style="100"/>
    <col min="4865" max="4865" width="12.5" style="100" customWidth="1"/>
    <col min="4866" max="4867" width="6.75" style="100" bestFit="1" customWidth="1"/>
    <col min="4868" max="4868" width="6.75" style="100" customWidth="1"/>
    <col min="4869" max="4869" width="12.5" style="100" customWidth="1"/>
    <col min="4870" max="4871" width="6.75" style="100" bestFit="1" customWidth="1"/>
    <col min="4872" max="4872" width="6.75" style="100" customWidth="1"/>
    <col min="4873" max="4873" width="12.5" style="100" customWidth="1"/>
    <col min="4874" max="4875" width="6.75" style="100" bestFit="1" customWidth="1"/>
    <col min="4876" max="4876" width="6.75" style="100" customWidth="1"/>
    <col min="4877" max="4877" width="12.5" style="100" customWidth="1"/>
    <col min="4878" max="4879" width="6.75" style="100" bestFit="1" customWidth="1"/>
    <col min="4880" max="4880" width="6.75" style="100" customWidth="1"/>
    <col min="4881" max="5120" width="9" style="100"/>
    <col min="5121" max="5121" width="12.5" style="100" customWidth="1"/>
    <col min="5122" max="5123" width="6.75" style="100" bestFit="1" customWidth="1"/>
    <col min="5124" max="5124" width="6.75" style="100" customWidth="1"/>
    <col min="5125" max="5125" width="12.5" style="100" customWidth="1"/>
    <col min="5126" max="5127" width="6.75" style="100" bestFit="1" customWidth="1"/>
    <col min="5128" max="5128" width="6.75" style="100" customWidth="1"/>
    <col min="5129" max="5129" width="12.5" style="100" customWidth="1"/>
    <col min="5130" max="5131" width="6.75" style="100" bestFit="1" customWidth="1"/>
    <col min="5132" max="5132" width="6.75" style="100" customWidth="1"/>
    <col min="5133" max="5133" width="12.5" style="100" customWidth="1"/>
    <col min="5134" max="5135" width="6.75" style="100" bestFit="1" customWidth="1"/>
    <col min="5136" max="5136" width="6.75" style="100" customWidth="1"/>
    <col min="5137" max="5376" width="9" style="100"/>
    <col min="5377" max="5377" width="12.5" style="100" customWidth="1"/>
    <col min="5378" max="5379" width="6.75" style="100" bestFit="1" customWidth="1"/>
    <col min="5380" max="5380" width="6.75" style="100" customWidth="1"/>
    <col min="5381" max="5381" width="12.5" style="100" customWidth="1"/>
    <col min="5382" max="5383" width="6.75" style="100" bestFit="1" customWidth="1"/>
    <col min="5384" max="5384" width="6.75" style="100" customWidth="1"/>
    <col min="5385" max="5385" width="12.5" style="100" customWidth="1"/>
    <col min="5386" max="5387" width="6.75" style="100" bestFit="1" customWidth="1"/>
    <col min="5388" max="5388" width="6.75" style="100" customWidth="1"/>
    <col min="5389" max="5389" width="12.5" style="100" customWidth="1"/>
    <col min="5390" max="5391" width="6.75" style="100" bestFit="1" customWidth="1"/>
    <col min="5392" max="5392" width="6.75" style="100" customWidth="1"/>
    <col min="5393" max="5632" width="9" style="100"/>
    <col min="5633" max="5633" width="12.5" style="100" customWidth="1"/>
    <col min="5634" max="5635" width="6.75" style="100" bestFit="1" customWidth="1"/>
    <col min="5636" max="5636" width="6.75" style="100" customWidth="1"/>
    <col min="5637" max="5637" width="12.5" style="100" customWidth="1"/>
    <col min="5638" max="5639" width="6.75" style="100" bestFit="1" customWidth="1"/>
    <col min="5640" max="5640" width="6.75" style="100" customWidth="1"/>
    <col min="5641" max="5641" width="12.5" style="100" customWidth="1"/>
    <col min="5642" max="5643" width="6.75" style="100" bestFit="1" customWidth="1"/>
    <col min="5644" max="5644" width="6.75" style="100" customWidth="1"/>
    <col min="5645" max="5645" width="12.5" style="100" customWidth="1"/>
    <col min="5646" max="5647" width="6.75" style="100" bestFit="1" customWidth="1"/>
    <col min="5648" max="5648" width="6.75" style="100" customWidth="1"/>
    <col min="5649" max="5888" width="9" style="100"/>
    <col min="5889" max="5889" width="12.5" style="100" customWidth="1"/>
    <col min="5890" max="5891" width="6.75" style="100" bestFit="1" customWidth="1"/>
    <col min="5892" max="5892" width="6.75" style="100" customWidth="1"/>
    <col min="5893" max="5893" width="12.5" style="100" customWidth="1"/>
    <col min="5894" max="5895" width="6.75" style="100" bestFit="1" customWidth="1"/>
    <col min="5896" max="5896" width="6.75" style="100" customWidth="1"/>
    <col min="5897" max="5897" width="12.5" style="100" customWidth="1"/>
    <col min="5898" max="5899" width="6.75" style="100" bestFit="1" customWidth="1"/>
    <col min="5900" max="5900" width="6.75" style="100" customWidth="1"/>
    <col min="5901" max="5901" width="12.5" style="100" customWidth="1"/>
    <col min="5902" max="5903" width="6.75" style="100" bestFit="1" customWidth="1"/>
    <col min="5904" max="5904" width="6.75" style="100" customWidth="1"/>
    <col min="5905" max="6144" width="9" style="100"/>
    <col min="6145" max="6145" width="12.5" style="100" customWidth="1"/>
    <col min="6146" max="6147" width="6.75" style="100" bestFit="1" customWidth="1"/>
    <col min="6148" max="6148" width="6.75" style="100" customWidth="1"/>
    <col min="6149" max="6149" width="12.5" style="100" customWidth="1"/>
    <col min="6150" max="6151" width="6.75" style="100" bestFit="1" customWidth="1"/>
    <col min="6152" max="6152" width="6.75" style="100" customWidth="1"/>
    <col min="6153" max="6153" width="12.5" style="100" customWidth="1"/>
    <col min="6154" max="6155" width="6.75" style="100" bestFit="1" customWidth="1"/>
    <col min="6156" max="6156" width="6.75" style="100" customWidth="1"/>
    <col min="6157" max="6157" width="12.5" style="100" customWidth="1"/>
    <col min="6158" max="6159" width="6.75" style="100" bestFit="1" customWidth="1"/>
    <col min="6160" max="6160" width="6.75" style="100" customWidth="1"/>
    <col min="6161" max="6400" width="9" style="100"/>
    <col min="6401" max="6401" width="12.5" style="100" customWidth="1"/>
    <col min="6402" max="6403" width="6.75" style="100" bestFit="1" customWidth="1"/>
    <col min="6404" max="6404" width="6.75" style="100" customWidth="1"/>
    <col min="6405" max="6405" width="12.5" style="100" customWidth="1"/>
    <col min="6406" max="6407" width="6.75" style="100" bestFit="1" customWidth="1"/>
    <col min="6408" max="6408" width="6.75" style="100" customWidth="1"/>
    <col min="6409" max="6409" width="12.5" style="100" customWidth="1"/>
    <col min="6410" max="6411" width="6.75" style="100" bestFit="1" customWidth="1"/>
    <col min="6412" max="6412" width="6.75" style="100" customWidth="1"/>
    <col min="6413" max="6413" width="12.5" style="100" customWidth="1"/>
    <col min="6414" max="6415" width="6.75" style="100" bestFit="1" customWidth="1"/>
    <col min="6416" max="6416" width="6.75" style="100" customWidth="1"/>
    <col min="6417" max="6656" width="9" style="100"/>
    <col min="6657" max="6657" width="12.5" style="100" customWidth="1"/>
    <col min="6658" max="6659" width="6.75" style="100" bestFit="1" customWidth="1"/>
    <col min="6660" max="6660" width="6.75" style="100" customWidth="1"/>
    <col min="6661" max="6661" width="12.5" style="100" customWidth="1"/>
    <col min="6662" max="6663" width="6.75" style="100" bestFit="1" customWidth="1"/>
    <col min="6664" max="6664" width="6.75" style="100" customWidth="1"/>
    <col min="6665" max="6665" width="12.5" style="100" customWidth="1"/>
    <col min="6666" max="6667" width="6.75" style="100" bestFit="1" customWidth="1"/>
    <col min="6668" max="6668" width="6.75" style="100" customWidth="1"/>
    <col min="6669" max="6669" width="12.5" style="100" customWidth="1"/>
    <col min="6670" max="6671" width="6.75" style="100" bestFit="1" customWidth="1"/>
    <col min="6672" max="6672" width="6.75" style="100" customWidth="1"/>
    <col min="6673" max="6912" width="9" style="100"/>
    <col min="6913" max="6913" width="12.5" style="100" customWidth="1"/>
    <col min="6914" max="6915" width="6.75" style="100" bestFit="1" customWidth="1"/>
    <col min="6916" max="6916" width="6.75" style="100" customWidth="1"/>
    <col min="6917" max="6917" width="12.5" style="100" customWidth="1"/>
    <col min="6918" max="6919" width="6.75" style="100" bestFit="1" customWidth="1"/>
    <col min="6920" max="6920" width="6.75" style="100" customWidth="1"/>
    <col min="6921" max="6921" width="12.5" style="100" customWidth="1"/>
    <col min="6922" max="6923" width="6.75" style="100" bestFit="1" customWidth="1"/>
    <col min="6924" max="6924" width="6.75" style="100" customWidth="1"/>
    <col min="6925" max="6925" width="12.5" style="100" customWidth="1"/>
    <col min="6926" max="6927" width="6.75" style="100" bestFit="1" customWidth="1"/>
    <col min="6928" max="6928" width="6.75" style="100" customWidth="1"/>
    <col min="6929" max="7168" width="9" style="100"/>
    <col min="7169" max="7169" width="12.5" style="100" customWidth="1"/>
    <col min="7170" max="7171" width="6.75" style="100" bestFit="1" customWidth="1"/>
    <col min="7172" max="7172" width="6.75" style="100" customWidth="1"/>
    <col min="7173" max="7173" width="12.5" style="100" customWidth="1"/>
    <col min="7174" max="7175" width="6.75" style="100" bestFit="1" customWidth="1"/>
    <col min="7176" max="7176" width="6.75" style="100" customWidth="1"/>
    <col min="7177" max="7177" width="12.5" style="100" customWidth="1"/>
    <col min="7178" max="7179" width="6.75" style="100" bestFit="1" customWidth="1"/>
    <col min="7180" max="7180" width="6.75" style="100" customWidth="1"/>
    <col min="7181" max="7181" width="12.5" style="100" customWidth="1"/>
    <col min="7182" max="7183" width="6.75" style="100" bestFit="1" customWidth="1"/>
    <col min="7184" max="7184" width="6.75" style="100" customWidth="1"/>
    <col min="7185" max="7424" width="9" style="100"/>
    <col min="7425" max="7425" width="12.5" style="100" customWidth="1"/>
    <col min="7426" max="7427" width="6.75" style="100" bestFit="1" customWidth="1"/>
    <col min="7428" max="7428" width="6.75" style="100" customWidth="1"/>
    <col min="7429" max="7429" width="12.5" style="100" customWidth="1"/>
    <col min="7430" max="7431" width="6.75" style="100" bestFit="1" customWidth="1"/>
    <col min="7432" max="7432" width="6.75" style="100" customWidth="1"/>
    <col min="7433" max="7433" width="12.5" style="100" customWidth="1"/>
    <col min="7434" max="7435" width="6.75" style="100" bestFit="1" customWidth="1"/>
    <col min="7436" max="7436" width="6.75" style="100" customWidth="1"/>
    <col min="7437" max="7437" width="12.5" style="100" customWidth="1"/>
    <col min="7438" max="7439" width="6.75" style="100" bestFit="1" customWidth="1"/>
    <col min="7440" max="7440" width="6.75" style="100" customWidth="1"/>
    <col min="7441" max="7680" width="9" style="100"/>
    <col min="7681" max="7681" width="12.5" style="100" customWidth="1"/>
    <col min="7682" max="7683" width="6.75" style="100" bestFit="1" customWidth="1"/>
    <col min="7684" max="7684" width="6.75" style="100" customWidth="1"/>
    <col min="7685" max="7685" width="12.5" style="100" customWidth="1"/>
    <col min="7686" max="7687" width="6.75" style="100" bestFit="1" customWidth="1"/>
    <col min="7688" max="7688" width="6.75" style="100" customWidth="1"/>
    <col min="7689" max="7689" width="12.5" style="100" customWidth="1"/>
    <col min="7690" max="7691" width="6.75" style="100" bestFit="1" customWidth="1"/>
    <col min="7692" max="7692" width="6.75" style="100" customWidth="1"/>
    <col min="7693" max="7693" width="12.5" style="100" customWidth="1"/>
    <col min="7694" max="7695" width="6.75" style="100" bestFit="1" customWidth="1"/>
    <col min="7696" max="7696" width="6.75" style="100" customWidth="1"/>
    <col min="7697" max="7936" width="9" style="100"/>
    <col min="7937" max="7937" width="12.5" style="100" customWidth="1"/>
    <col min="7938" max="7939" width="6.75" style="100" bestFit="1" customWidth="1"/>
    <col min="7940" max="7940" width="6.75" style="100" customWidth="1"/>
    <col min="7941" max="7941" width="12.5" style="100" customWidth="1"/>
    <col min="7942" max="7943" width="6.75" style="100" bestFit="1" customWidth="1"/>
    <col min="7944" max="7944" width="6.75" style="100" customWidth="1"/>
    <col min="7945" max="7945" width="12.5" style="100" customWidth="1"/>
    <col min="7946" max="7947" width="6.75" style="100" bestFit="1" customWidth="1"/>
    <col min="7948" max="7948" width="6.75" style="100" customWidth="1"/>
    <col min="7949" max="7949" width="12.5" style="100" customWidth="1"/>
    <col min="7950" max="7951" width="6.75" style="100" bestFit="1" customWidth="1"/>
    <col min="7952" max="7952" width="6.75" style="100" customWidth="1"/>
    <col min="7953" max="8192" width="9" style="100"/>
    <col min="8193" max="8193" width="12.5" style="100" customWidth="1"/>
    <col min="8194" max="8195" width="6.75" style="100" bestFit="1" customWidth="1"/>
    <col min="8196" max="8196" width="6.75" style="100" customWidth="1"/>
    <col min="8197" max="8197" width="12.5" style="100" customWidth="1"/>
    <col min="8198" max="8199" width="6.75" style="100" bestFit="1" customWidth="1"/>
    <col min="8200" max="8200" width="6.75" style="100" customWidth="1"/>
    <col min="8201" max="8201" width="12.5" style="100" customWidth="1"/>
    <col min="8202" max="8203" width="6.75" style="100" bestFit="1" customWidth="1"/>
    <col min="8204" max="8204" width="6.75" style="100" customWidth="1"/>
    <col min="8205" max="8205" width="12.5" style="100" customWidth="1"/>
    <col min="8206" max="8207" width="6.75" style="100" bestFit="1" customWidth="1"/>
    <col min="8208" max="8208" width="6.75" style="100" customWidth="1"/>
    <col min="8209" max="8448" width="9" style="100"/>
    <col min="8449" max="8449" width="12.5" style="100" customWidth="1"/>
    <col min="8450" max="8451" width="6.75" style="100" bestFit="1" customWidth="1"/>
    <col min="8452" max="8452" width="6.75" style="100" customWidth="1"/>
    <col min="8453" max="8453" width="12.5" style="100" customWidth="1"/>
    <col min="8454" max="8455" width="6.75" style="100" bestFit="1" customWidth="1"/>
    <col min="8456" max="8456" width="6.75" style="100" customWidth="1"/>
    <col min="8457" max="8457" width="12.5" style="100" customWidth="1"/>
    <col min="8458" max="8459" width="6.75" style="100" bestFit="1" customWidth="1"/>
    <col min="8460" max="8460" width="6.75" style="100" customWidth="1"/>
    <col min="8461" max="8461" width="12.5" style="100" customWidth="1"/>
    <col min="8462" max="8463" width="6.75" style="100" bestFit="1" customWidth="1"/>
    <col min="8464" max="8464" width="6.75" style="100" customWidth="1"/>
    <col min="8465" max="8704" width="9" style="100"/>
    <col min="8705" max="8705" width="12.5" style="100" customWidth="1"/>
    <col min="8706" max="8707" width="6.75" style="100" bestFit="1" customWidth="1"/>
    <col min="8708" max="8708" width="6.75" style="100" customWidth="1"/>
    <col min="8709" max="8709" width="12.5" style="100" customWidth="1"/>
    <col min="8710" max="8711" width="6.75" style="100" bestFit="1" customWidth="1"/>
    <col min="8712" max="8712" width="6.75" style="100" customWidth="1"/>
    <col min="8713" max="8713" width="12.5" style="100" customWidth="1"/>
    <col min="8714" max="8715" width="6.75" style="100" bestFit="1" customWidth="1"/>
    <col min="8716" max="8716" width="6.75" style="100" customWidth="1"/>
    <col min="8717" max="8717" width="12.5" style="100" customWidth="1"/>
    <col min="8718" max="8719" width="6.75" style="100" bestFit="1" customWidth="1"/>
    <col min="8720" max="8720" width="6.75" style="100" customWidth="1"/>
    <col min="8721" max="8960" width="9" style="100"/>
    <col min="8961" max="8961" width="12.5" style="100" customWidth="1"/>
    <col min="8962" max="8963" width="6.75" style="100" bestFit="1" customWidth="1"/>
    <col min="8964" max="8964" width="6.75" style="100" customWidth="1"/>
    <col min="8965" max="8965" width="12.5" style="100" customWidth="1"/>
    <col min="8966" max="8967" width="6.75" style="100" bestFit="1" customWidth="1"/>
    <col min="8968" max="8968" width="6.75" style="100" customWidth="1"/>
    <col min="8969" max="8969" width="12.5" style="100" customWidth="1"/>
    <col min="8970" max="8971" width="6.75" style="100" bestFit="1" customWidth="1"/>
    <col min="8972" max="8972" width="6.75" style="100" customWidth="1"/>
    <col min="8973" max="8973" width="12.5" style="100" customWidth="1"/>
    <col min="8974" max="8975" width="6.75" style="100" bestFit="1" customWidth="1"/>
    <col min="8976" max="8976" width="6.75" style="100" customWidth="1"/>
    <col min="8977" max="9216" width="9" style="100"/>
    <col min="9217" max="9217" width="12.5" style="100" customWidth="1"/>
    <col min="9218" max="9219" width="6.75" style="100" bestFit="1" customWidth="1"/>
    <col min="9220" max="9220" width="6.75" style="100" customWidth="1"/>
    <col min="9221" max="9221" width="12.5" style="100" customWidth="1"/>
    <col min="9222" max="9223" width="6.75" style="100" bestFit="1" customWidth="1"/>
    <col min="9224" max="9224" width="6.75" style="100" customWidth="1"/>
    <col min="9225" max="9225" width="12.5" style="100" customWidth="1"/>
    <col min="9226" max="9227" width="6.75" style="100" bestFit="1" customWidth="1"/>
    <col min="9228" max="9228" width="6.75" style="100" customWidth="1"/>
    <col min="9229" max="9229" width="12.5" style="100" customWidth="1"/>
    <col min="9230" max="9231" width="6.75" style="100" bestFit="1" customWidth="1"/>
    <col min="9232" max="9232" width="6.75" style="100" customWidth="1"/>
    <col min="9233" max="9472" width="9" style="100"/>
    <col min="9473" max="9473" width="12.5" style="100" customWidth="1"/>
    <col min="9474" max="9475" width="6.75" style="100" bestFit="1" customWidth="1"/>
    <col min="9476" max="9476" width="6.75" style="100" customWidth="1"/>
    <col min="9477" max="9477" width="12.5" style="100" customWidth="1"/>
    <col min="9478" max="9479" width="6.75" style="100" bestFit="1" customWidth="1"/>
    <col min="9480" max="9480" width="6.75" style="100" customWidth="1"/>
    <col min="9481" max="9481" width="12.5" style="100" customWidth="1"/>
    <col min="9482" max="9483" width="6.75" style="100" bestFit="1" customWidth="1"/>
    <col min="9484" max="9484" width="6.75" style="100" customWidth="1"/>
    <col min="9485" max="9485" width="12.5" style="100" customWidth="1"/>
    <col min="9486" max="9487" width="6.75" style="100" bestFit="1" customWidth="1"/>
    <col min="9488" max="9488" width="6.75" style="100" customWidth="1"/>
    <col min="9489" max="9728" width="9" style="100"/>
    <col min="9729" max="9729" width="12.5" style="100" customWidth="1"/>
    <col min="9730" max="9731" width="6.75" style="100" bestFit="1" customWidth="1"/>
    <col min="9732" max="9732" width="6.75" style="100" customWidth="1"/>
    <col min="9733" max="9733" width="12.5" style="100" customWidth="1"/>
    <col min="9734" max="9735" width="6.75" style="100" bestFit="1" customWidth="1"/>
    <col min="9736" max="9736" width="6.75" style="100" customWidth="1"/>
    <col min="9737" max="9737" width="12.5" style="100" customWidth="1"/>
    <col min="9738" max="9739" width="6.75" style="100" bestFit="1" customWidth="1"/>
    <col min="9740" max="9740" width="6.75" style="100" customWidth="1"/>
    <col min="9741" max="9741" width="12.5" style="100" customWidth="1"/>
    <col min="9742" max="9743" width="6.75" style="100" bestFit="1" customWidth="1"/>
    <col min="9744" max="9744" width="6.75" style="100" customWidth="1"/>
    <col min="9745" max="9984" width="9" style="100"/>
    <col min="9985" max="9985" width="12.5" style="100" customWidth="1"/>
    <col min="9986" max="9987" width="6.75" style="100" bestFit="1" customWidth="1"/>
    <col min="9988" max="9988" width="6.75" style="100" customWidth="1"/>
    <col min="9989" max="9989" width="12.5" style="100" customWidth="1"/>
    <col min="9990" max="9991" width="6.75" style="100" bestFit="1" customWidth="1"/>
    <col min="9992" max="9992" width="6.75" style="100" customWidth="1"/>
    <col min="9993" max="9993" width="12.5" style="100" customWidth="1"/>
    <col min="9994" max="9995" width="6.75" style="100" bestFit="1" customWidth="1"/>
    <col min="9996" max="9996" width="6.75" style="100" customWidth="1"/>
    <col min="9997" max="9997" width="12.5" style="100" customWidth="1"/>
    <col min="9998" max="9999" width="6.75" style="100" bestFit="1" customWidth="1"/>
    <col min="10000" max="10000" width="6.75" style="100" customWidth="1"/>
    <col min="10001" max="10240" width="9" style="100"/>
    <col min="10241" max="10241" width="12.5" style="100" customWidth="1"/>
    <col min="10242" max="10243" width="6.75" style="100" bestFit="1" customWidth="1"/>
    <col min="10244" max="10244" width="6.75" style="100" customWidth="1"/>
    <col min="10245" max="10245" width="12.5" style="100" customWidth="1"/>
    <col min="10246" max="10247" width="6.75" style="100" bestFit="1" customWidth="1"/>
    <col min="10248" max="10248" width="6.75" style="100" customWidth="1"/>
    <col min="10249" max="10249" width="12.5" style="100" customWidth="1"/>
    <col min="10250" max="10251" width="6.75" style="100" bestFit="1" customWidth="1"/>
    <col min="10252" max="10252" width="6.75" style="100" customWidth="1"/>
    <col min="10253" max="10253" width="12.5" style="100" customWidth="1"/>
    <col min="10254" max="10255" width="6.75" style="100" bestFit="1" customWidth="1"/>
    <col min="10256" max="10256" width="6.75" style="100" customWidth="1"/>
    <col min="10257" max="10496" width="9" style="100"/>
    <col min="10497" max="10497" width="12.5" style="100" customWidth="1"/>
    <col min="10498" max="10499" width="6.75" style="100" bestFit="1" customWidth="1"/>
    <col min="10500" max="10500" width="6.75" style="100" customWidth="1"/>
    <col min="10501" max="10501" width="12.5" style="100" customWidth="1"/>
    <col min="10502" max="10503" width="6.75" style="100" bestFit="1" customWidth="1"/>
    <col min="10504" max="10504" width="6.75" style="100" customWidth="1"/>
    <col min="10505" max="10505" width="12.5" style="100" customWidth="1"/>
    <col min="10506" max="10507" width="6.75" style="100" bestFit="1" customWidth="1"/>
    <col min="10508" max="10508" width="6.75" style="100" customWidth="1"/>
    <col min="10509" max="10509" width="12.5" style="100" customWidth="1"/>
    <col min="10510" max="10511" width="6.75" style="100" bestFit="1" customWidth="1"/>
    <col min="10512" max="10512" width="6.75" style="100" customWidth="1"/>
    <col min="10513" max="10752" width="9" style="100"/>
    <col min="10753" max="10753" width="12.5" style="100" customWidth="1"/>
    <col min="10754" max="10755" width="6.75" style="100" bestFit="1" customWidth="1"/>
    <col min="10756" max="10756" width="6.75" style="100" customWidth="1"/>
    <col min="10757" max="10757" width="12.5" style="100" customWidth="1"/>
    <col min="10758" max="10759" width="6.75" style="100" bestFit="1" customWidth="1"/>
    <col min="10760" max="10760" width="6.75" style="100" customWidth="1"/>
    <col min="10761" max="10761" width="12.5" style="100" customWidth="1"/>
    <col min="10762" max="10763" width="6.75" style="100" bestFit="1" customWidth="1"/>
    <col min="10764" max="10764" width="6.75" style="100" customWidth="1"/>
    <col min="10765" max="10765" width="12.5" style="100" customWidth="1"/>
    <col min="10766" max="10767" width="6.75" style="100" bestFit="1" customWidth="1"/>
    <col min="10768" max="10768" width="6.75" style="100" customWidth="1"/>
    <col min="10769" max="11008" width="9" style="100"/>
    <col min="11009" max="11009" width="12.5" style="100" customWidth="1"/>
    <col min="11010" max="11011" width="6.75" style="100" bestFit="1" customWidth="1"/>
    <col min="11012" max="11012" width="6.75" style="100" customWidth="1"/>
    <col min="11013" max="11013" width="12.5" style="100" customWidth="1"/>
    <col min="11014" max="11015" width="6.75" style="100" bestFit="1" customWidth="1"/>
    <col min="11016" max="11016" width="6.75" style="100" customWidth="1"/>
    <col min="11017" max="11017" width="12.5" style="100" customWidth="1"/>
    <col min="11018" max="11019" width="6.75" style="100" bestFit="1" customWidth="1"/>
    <col min="11020" max="11020" width="6.75" style="100" customWidth="1"/>
    <col min="11021" max="11021" width="12.5" style="100" customWidth="1"/>
    <col min="11022" max="11023" width="6.75" style="100" bestFit="1" customWidth="1"/>
    <col min="11024" max="11024" width="6.75" style="100" customWidth="1"/>
    <col min="11025" max="11264" width="9" style="100"/>
    <col min="11265" max="11265" width="12.5" style="100" customWidth="1"/>
    <col min="11266" max="11267" width="6.75" style="100" bestFit="1" customWidth="1"/>
    <col min="11268" max="11268" width="6.75" style="100" customWidth="1"/>
    <col min="11269" max="11269" width="12.5" style="100" customWidth="1"/>
    <col min="11270" max="11271" width="6.75" style="100" bestFit="1" customWidth="1"/>
    <col min="11272" max="11272" width="6.75" style="100" customWidth="1"/>
    <col min="11273" max="11273" width="12.5" style="100" customWidth="1"/>
    <col min="11274" max="11275" width="6.75" style="100" bestFit="1" customWidth="1"/>
    <col min="11276" max="11276" width="6.75" style="100" customWidth="1"/>
    <col min="11277" max="11277" width="12.5" style="100" customWidth="1"/>
    <col min="11278" max="11279" width="6.75" style="100" bestFit="1" customWidth="1"/>
    <col min="11280" max="11280" width="6.75" style="100" customWidth="1"/>
    <col min="11281" max="11520" width="9" style="100"/>
    <col min="11521" max="11521" width="12.5" style="100" customWidth="1"/>
    <col min="11522" max="11523" width="6.75" style="100" bestFit="1" customWidth="1"/>
    <col min="11524" max="11524" width="6.75" style="100" customWidth="1"/>
    <col min="11525" max="11525" width="12.5" style="100" customWidth="1"/>
    <col min="11526" max="11527" width="6.75" style="100" bestFit="1" customWidth="1"/>
    <col min="11528" max="11528" width="6.75" style="100" customWidth="1"/>
    <col min="11529" max="11529" width="12.5" style="100" customWidth="1"/>
    <col min="11530" max="11531" width="6.75" style="100" bestFit="1" customWidth="1"/>
    <col min="11532" max="11532" width="6.75" style="100" customWidth="1"/>
    <col min="11533" max="11533" width="12.5" style="100" customWidth="1"/>
    <col min="11534" max="11535" width="6.75" style="100" bestFit="1" customWidth="1"/>
    <col min="11536" max="11536" width="6.75" style="100" customWidth="1"/>
    <col min="11537" max="11776" width="9" style="100"/>
    <col min="11777" max="11777" width="12.5" style="100" customWidth="1"/>
    <col min="11778" max="11779" width="6.75" style="100" bestFit="1" customWidth="1"/>
    <col min="11780" max="11780" width="6.75" style="100" customWidth="1"/>
    <col min="11781" max="11781" width="12.5" style="100" customWidth="1"/>
    <col min="11782" max="11783" width="6.75" style="100" bestFit="1" customWidth="1"/>
    <col min="11784" max="11784" width="6.75" style="100" customWidth="1"/>
    <col min="11785" max="11785" width="12.5" style="100" customWidth="1"/>
    <col min="11786" max="11787" width="6.75" style="100" bestFit="1" customWidth="1"/>
    <col min="11788" max="11788" width="6.75" style="100" customWidth="1"/>
    <col min="11789" max="11789" width="12.5" style="100" customWidth="1"/>
    <col min="11790" max="11791" width="6.75" style="100" bestFit="1" customWidth="1"/>
    <col min="11792" max="11792" width="6.75" style="100" customWidth="1"/>
    <col min="11793" max="12032" width="9" style="100"/>
    <col min="12033" max="12033" width="12.5" style="100" customWidth="1"/>
    <col min="12034" max="12035" width="6.75" style="100" bestFit="1" customWidth="1"/>
    <col min="12036" max="12036" width="6.75" style="100" customWidth="1"/>
    <col min="12037" max="12037" width="12.5" style="100" customWidth="1"/>
    <col min="12038" max="12039" width="6.75" style="100" bestFit="1" customWidth="1"/>
    <col min="12040" max="12040" width="6.75" style="100" customWidth="1"/>
    <col min="12041" max="12041" width="12.5" style="100" customWidth="1"/>
    <col min="12042" max="12043" width="6.75" style="100" bestFit="1" customWidth="1"/>
    <col min="12044" max="12044" width="6.75" style="100" customWidth="1"/>
    <col min="12045" max="12045" width="12.5" style="100" customWidth="1"/>
    <col min="12046" max="12047" width="6.75" style="100" bestFit="1" customWidth="1"/>
    <col min="12048" max="12048" width="6.75" style="100" customWidth="1"/>
    <col min="12049" max="12288" width="9" style="100"/>
    <col min="12289" max="12289" width="12.5" style="100" customWidth="1"/>
    <col min="12290" max="12291" width="6.75" style="100" bestFit="1" customWidth="1"/>
    <col min="12292" max="12292" width="6.75" style="100" customWidth="1"/>
    <col min="12293" max="12293" width="12.5" style="100" customWidth="1"/>
    <col min="12294" max="12295" width="6.75" style="100" bestFit="1" customWidth="1"/>
    <col min="12296" max="12296" width="6.75" style="100" customWidth="1"/>
    <col min="12297" max="12297" width="12.5" style="100" customWidth="1"/>
    <col min="12298" max="12299" width="6.75" style="100" bestFit="1" customWidth="1"/>
    <col min="12300" max="12300" width="6.75" style="100" customWidth="1"/>
    <col min="12301" max="12301" width="12.5" style="100" customWidth="1"/>
    <col min="12302" max="12303" width="6.75" style="100" bestFit="1" customWidth="1"/>
    <col min="12304" max="12304" width="6.75" style="100" customWidth="1"/>
    <col min="12305" max="12544" width="9" style="100"/>
    <col min="12545" max="12545" width="12.5" style="100" customWidth="1"/>
    <col min="12546" max="12547" width="6.75" style="100" bestFit="1" customWidth="1"/>
    <col min="12548" max="12548" width="6.75" style="100" customWidth="1"/>
    <col min="12549" max="12549" width="12.5" style="100" customWidth="1"/>
    <col min="12550" max="12551" width="6.75" style="100" bestFit="1" customWidth="1"/>
    <col min="12552" max="12552" width="6.75" style="100" customWidth="1"/>
    <col min="12553" max="12553" width="12.5" style="100" customWidth="1"/>
    <col min="12554" max="12555" width="6.75" style="100" bestFit="1" customWidth="1"/>
    <col min="12556" max="12556" width="6.75" style="100" customWidth="1"/>
    <col min="12557" max="12557" width="12.5" style="100" customWidth="1"/>
    <col min="12558" max="12559" width="6.75" style="100" bestFit="1" customWidth="1"/>
    <col min="12560" max="12560" width="6.75" style="100" customWidth="1"/>
    <col min="12561" max="12800" width="9" style="100"/>
    <col min="12801" max="12801" width="12.5" style="100" customWidth="1"/>
    <col min="12802" max="12803" width="6.75" style="100" bestFit="1" customWidth="1"/>
    <col min="12804" max="12804" width="6.75" style="100" customWidth="1"/>
    <col min="12805" max="12805" width="12.5" style="100" customWidth="1"/>
    <col min="12806" max="12807" width="6.75" style="100" bestFit="1" customWidth="1"/>
    <col min="12808" max="12808" width="6.75" style="100" customWidth="1"/>
    <col min="12809" max="12809" width="12.5" style="100" customWidth="1"/>
    <col min="12810" max="12811" width="6.75" style="100" bestFit="1" customWidth="1"/>
    <col min="12812" max="12812" width="6.75" style="100" customWidth="1"/>
    <col min="12813" max="12813" width="12.5" style="100" customWidth="1"/>
    <col min="12814" max="12815" width="6.75" style="100" bestFit="1" customWidth="1"/>
    <col min="12816" max="12816" width="6.75" style="100" customWidth="1"/>
    <col min="12817" max="13056" width="9" style="100"/>
    <col min="13057" max="13057" width="12.5" style="100" customWidth="1"/>
    <col min="13058" max="13059" width="6.75" style="100" bestFit="1" customWidth="1"/>
    <col min="13060" max="13060" width="6.75" style="100" customWidth="1"/>
    <col min="13061" max="13061" width="12.5" style="100" customWidth="1"/>
    <col min="13062" max="13063" width="6.75" style="100" bestFit="1" customWidth="1"/>
    <col min="13064" max="13064" width="6.75" style="100" customWidth="1"/>
    <col min="13065" max="13065" width="12.5" style="100" customWidth="1"/>
    <col min="13066" max="13067" width="6.75" style="100" bestFit="1" customWidth="1"/>
    <col min="13068" max="13068" width="6.75" style="100" customWidth="1"/>
    <col min="13069" max="13069" width="12.5" style="100" customWidth="1"/>
    <col min="13070" max="13071" width="6.75" style="100" bestFit="1" customWidth="1"/>
    <col min="13072" max="13072" width="6.75" style="100" customWidth="1"/>
    <col min="13073" max="13312" width="9" style="100"/>
    <col min="13313" max="13313" width="12.5" style="100" customWidth="1"/>
    <col min="13314" max="13315" width="6.75" style="100" bestFit="1" customWidth="1"/>
    <col min="13316" max="13316" width="6.75" style="100" customWidth="1"/>
    <col min="13317" max="13317" width="12.5" style="100" customWidth="1"/>
    <col min="13318" max="13319" width="6.75" style="100" bestFit="1" customWidth="1"/>
    <col min="13320" max="13320" width="6.75" style="100" customWidth="1"/>
    <col min="13321" max="13321" width="12.5" style="100" customWidth="1"/>
    <col min="13322" max="13323" width="6.75" style="100" bestFit="1" customWidth="1"/>
    <col min="13324" max="13324" width="6.75" style="100" customWidth="1"/>
    <col min="13325" max="13325" width="12.5" style="100" customWidth="1"/>
    <col min="13326" max="13327" width="6.75" style="100" bestFit="1" customWidth="1"/>
    <col min="13328" max="13328" width="6.75" style="100" customWidth="1"/>
    <col min="13329" max="13568" width="9" style="100"/>
    <col min="13569" max="13569" width="12.5" style="100" customWidth="1"/>
    <col min="13570" max="13571" width="6.75" style="100" bestFit="1" customWidth="1"/>
    <col min="13572" max="13572" width="6.75" style="100" customWidth="1"/>
    <col min="13573" max="13573" width="12.5" style="100" customWidth="1"/>
    <col min="13574" max="13575" width="6.75" style="100" bestFit="1" customWidth="1"/>
    <col min="13576" max="13576" width="6.75" style="100" customWidth="1"/>
    <col min="13577" max="13577" width="12.5" style="100" customWidth="1"/>
    <col min="13578" max="13579" width="6.75" style="100" bestFit="1" customWidth="1"/>
    <col min="13580" max="13580" width="6.75" style="100" customWidth="1"/>
    <col min="13581" max="13581" width="12.5" style="100" customWidth="1"/>
    <col min="13582" max="13583" width="6.75" style="100" bestFit="1" customWidth="1"/>
    <col min="13584" max="13584" width="6.75" style="100" customWidth="1"/>
    <col min="13585" max="13824" width="9" style="100"/>
    <col min="13825" max="13825" width="12.5" style="100" customWidth="1"/>
    <col min="13826" max="13827" width="6.75" style="100" bestFit="1" customWidth="1"/>
    <col min="13828" max="13828" width="6.75" style="100" customWidth="1"/>
    <col min="13829" max="13829" width="12.5" style="100" customWidth="1"/>
    <col min="13830" max="13831" width="6.75" style="100" bestFit="1" customWidth="1"/>
    <col min="13832" max="13832" width="6.75" style="100" customWidth="1"/>
    <col min="13833" max="13833" width="12.5" style="100" customWidth="1"/>
    <col min="13834" max="13835" width="6.75" style="100" bestFit="1" customWidth="1"/>
    <col min="13836" max="13836" width="6.75" style="100" customWidth="1"/>
    <col min="13837" max="13837" width="12.5" style="100" customWidth="1"/>
    <col min="13838" max="13839" width="6.75" style="100" bestFit="1" customWidth="1"/>
    <col min="13840" max="13840" width="6.75" style="100" customWidth="1"/>
    <col min="13841" max="14080" width="9" style="100"/>
    <col min="14081" max="14081" width="12.5" style="100" customWidth="1"/>
    <col min="14082" max="14083" width="6.75" style="100" bestFit="1" customWidth="1"/>
    <col min="14084" max="14084" width="6.75" style="100" customWidth="1"/>
    <col min="14085" max="14085" width="12.5" style="100" customWidth="1"/>
    <col min="14086" max="14087" width="6.75" style="100" bestFit="1" customWidth="1"/>
    <col min="14088" max="14088" width="6.75" style="100" customWidth="1"/>
    <col min="14089" max="14089" width="12.5" style="100" customWidth="1"/>
    <col min="14090" max="14091" width="6.75" style="100" bestFit="1" customWidth="1"/>
    <col min="14092" max="14092" width="6.75" style="100" customWidth="1"/>
    <col min="14093" max="14093" width="12.5" style="100" customWidth="1"/>
    <col min="14094" max="14095" width="6.75" style="100" bestFit="1" customWidth="1"/>
    <col min="14096" max="14096" width="6.75" style="100" customWidth="1"/>
    <col min="14097" max="14336" width="9" style="100"/>
    <col min="14337" max="14337" width="12.5" style="100" customWidth="1"/>
    <col min="14338" max="14339" width="6.75" style="100" bestFit="1" customWidth="1"/>
    <col min="14340" max="14340" width="6.75" style="100" customWidth="1"/>
    <col min="14341" max="14341" width="12.5" style="100" customWidth="1"/>
    <col min="14342" max="14343" width="6.75" style="100" bestFit="1" customWidth="1"/>
    <col min="14344" max="14344" width="6.75" style="100" customWidth="1"/>
    <col min="14345" max="14345" width="12.5" style="100" customWidth="1"/>
    <col min="14346" max="14347" width="6.75" style="100" bestFit="1" customWidth="1"/>
    <col min="14348" max="14348" width="6.75" style="100" customWidth="1"/>
    <col min="14349" max="14349" width="12.5" style="100" customWidth="1"/>
    <col min="14350" max="14351" width="6.75" style="100" bestFit="1" customWidth="1"/>
    <col min="14352" max="14352" width="6.75" style="100" customWidth="1"/>
    <col min="14353" max="14592" width="9" style="100"/>
    <col min="14593" max="14593" width="12.5" style="100" customWidth="1"/>
    <col min="14594" max="14595" width="6.75" style="100" bestFit="1" customWidth="1"/>
    <col min="14596" max="14596" width="6.75" style="100" customWidth="1"/>
    <col min="14597" max="14597" width="12.5" style="100" customWidth="1"/>
    <col min="14598" max="14599" width="6.75" style="100" bestFit="1" customWidth="1"/>
    <col min="14600" max="14600" width="6.75" style="100" customWidth="1"/>
    <col min="14601" max="14601" width="12.5" style="100" customWidth="1"/>
    <col min="14602" max="14603" width="6.75" style="100" bestFit="1" customWidth="1"/>
    <col min="14604" max="14604" width="6.75" style="100" customWidth="1"/>
    <col min="14605" max="14605" width="12.5" style="100" customWidth="1"/>
    <col min="14606" max="14607" width="6.75" style="100" bestFit="1" customWidth="1"/>
    <col min="14608" max="14608" width="6.75" style="100" customWidth="1"/>
    <col min="14609" max="14848" width="9" style="100"/>
    <col min="14849" max="14849" width="12.5" style="100" customWidth="1"/>
    <col min="14850" max="14851" width="6.75" style="100" bestFit="1" customWidth="1"/>
    <col min="14852" max="14852" width="6.75" style="100" customWidth="1"/>
    <col min="14853" max="14853" width="12.5" style="100" customWidth="1"/>
    <col min="14854" max="14855" width="6.75" style="100" bestFit="1" customWidth="1"/>
    <col min="14856" max="14856" width="6.75" style="100" customWidth="1"/>
    <col min="14857" max="14857" width="12.5" style="100" customWidth="1"/>
    <col min="14858" max="14859" width="6.75" style="100" bestFit="1" customWidth="1"/>
    <col min="14860" max="14860" width="6.75" style="100" customWidth="1"/>
    <col min="14861" max="14861" width="12.5" style="100" customWidth="1"/>
    <col min="14862" max="14863" width="6.75" style="100" bestFit="1" customWidth="1"/>
    <col min="14864" max="14864" width="6.75" style="100" customWidth="1"/>
    <col min="14865" max="15104" width="9" style="100"/>
    <col min="15105" max="15105" width="12.5" style="100" customWidth="1"/>
    <col min="15106" max="15107" width="6.75" style="100" bestFit="1" customWidth="1"/>
    <col min="15108" max="15108" width="6.75" style="100" customWidth="1"/>
    <col min="15109" max="15109" width="12.5" style="100" customWidth="1"/>
    <col min="15110" max="15111" width="6.75" style="100" bestFit="1" customWidth="1"/>
    <col min="15112" max="15112" width="6.75" style="100" customWidth="1"/>
    <col min="15113" max="15113" width="12.5" style="100" customWidth="1"/>
    <col min="15114" max="15115" width="6.75" style="100" bestFit="1" customWidth="1"/>
    <col min="15116" max="15116" width="6.75" style="100" customWidth="1"/>
    <col min="15117" max="15117" width="12.5" style="100" customWidth="1"/>
    <col min="15118" max="15119" width="6.75" style="100" bestFit="1" customWidth="1"/>
    <col min="15120" max="15120" width="6.75" style="100" customWidth="1"/>
    <col min="15121" max="15360" width="9" style="100"/>
    <col min="15361" max="15361" width="12.5" style="100" customWidth="1"/>
    <col min="15362" max="15363" width="6.75" style="100" bestFit="1" customWidth="1"/>
    <col min="15364" max="15364" width="6.75" style="100" customWidth="1"/>
    <col min="15365" max="15365" width="12.5" style="100" customWidth="1"/>
    <col min="15366" max="15367" width="6.75" style="100" bestFit="1" customWidth="1"/>
    <col min="15368" max="15368" width="6.75" style="100" customWidth="1"/>
    <col min="15369" max="15369" width="12.5" style="100" customWidth="1"/>
    <col min="15370" max="15371" width="6.75" style="100" bestFit="1" customWidth="1"/>
    <col min="15372" max="15372" width="6.75" style="100" customWidth="1"/>
    <col min="15373" max="15373" width="12.5" style="100" customWidth="1"/>
    <col min="15374" max="15375" width="6.75" style="100" bestFit="1" customWidth="1"/>
    <col min="15376" max="15376" width="6.75" style="100" customWidth="1"/>
    <col min="15377" max="15616" width="9" style="100"/>
    <col min="15617" max="15617" width="12.5" style="100" customWidth="1"/>
    <col min="15618" max="15619" width="6.75" style="100" bestFit="1" customWidth="1"/>
    <col min="15620" max="15620" width="6.75" style="100" customWidth="1"/>
    <col min="15621" max="15621" width="12.5" style="100" customWidth="1"/>
    <col min="15622" max="15623" width="6.75" style="100" bestFit="1" customWidth="1"/>
    <col min="15624" max="15624" width="6.75" style="100" customWidth="1"/>
    <col min="15625" max="15625" width="12.5" style="100" customWidth="1"/>
    <col min="15626" max="15627" width="6.75" style="100" bestFit="1" customWidth="1"/>
    <col min="15628" max="15628" width="6.75" style="100" customWidth="1"/>
    <col min="15629" max="15629" width="12.5" style="100" customWidth="1"/>
    <col min="15630" max="15631" width="6.75" style="100" bestFit="1" customWidth="1"/>
    <col min="15632" max="15632" width="6.75" style="100" customWidth="1"/>
    <col min="15633" max="15872" width="9" style="100"/>
    <col min="15873" max="15873" width="12.5" style="100" customWidth="1"/>
    <col min="15874" max="15875" width="6.75" style="100" bestFit="1" customWidth="1"/>
    <col min="15876" max="15876" width="6.75" style="100" customWidth="1"/>
    <col min="15877" max="15877" width="12.5" style="100" customWidth="1"/>
    <col min="15878" max="15879" width="6.75" style="100" bestFit="1" customWidth="1"/>
    <col min="15880" max="15880" width="6.75" style="100" customWidth="1"/>
    <col min="15881" max="15881" width="12.5" style="100" customWidth="1"/>
    <col min="15882" max="15883" width="6.75" style="100" bestFit="1" customWidth="1"/>
    <col min="15884" max="15884" width="6.75" style="100" customWidth="1"/>
    <col min="15885" max="15885" width="12.5" style="100" customWidth="1"/>
    <col min="15886" max="15887" width="6.75" style="100" bestFit="1" customWidth="1"/>
    <col min="15888" max="15888" width="6.75" style="100" customWidth="1"/>
    <col min="15889" max="16128" width="9" style="100"/>
    <col min="16129" max="16129" width="12.5" style="100" customWidth="1"/>
    <col min="16130" max="16131" width="6.75" style="100" bestFit="1" customWidth="1"/>
    <col min="16132" max="16132" width="6.75" style="100" customWidth="1"/>
    <col min="16133" max="16133" width="12.5" style="100" customWidth="1"/>
    <col min="16134" max="16135" width="6.75" style="100" bestFit="1" customWidth="1"/>
    <col min="16136" max="16136" width="6.75" style="100" customWidth="1"/>
    <col min="16137" max="16137" width="12.5" style="100" customWidth="1"/>
    <col min="16138" max="16139" width="6.75" style="100" bestFit="1" customWidth="1"/>
    <col min="16140" max="16140" width="6.75" style="100" customWidth="1"/>
    <col min="16141" max="16141" width="12.5" style="100" customWidth="1"/>
    <col min="16142" max="16143" width="6.75" style="100" bestFit="1" customWidth="1"/>
    <col min="16144" max="16144" width="6.75" style="100" customWidth="1"/>
    <col min="16145" max="16384" width="9" style="100"/>
  </cols>
  <sheetData>
    <row r="1" spans="1:16">
      <c r="A1" s="1356" t="s">
        <v>2119</v>
      </c>
      <c r="B1" s="1357"/>
      <c r="C1" s="1357"/>
      <c r="D1" s="1357"/>
      <c r="E1" s="1357"/>
      <c r="F1" s="1357"/>
      <c r="G1" s="1357"/>
      <c r="H1" s="1357"/>
      <c r="I1" s="1357"/>
      <c r="J1" s="1357"/>
      <c r="K1" s="1357"/>
      <c r="L1" s="1357"/>
      <c r="M1" s="1357"/>
      <c r="N1" s="1357"/>
      <c r="O1" s="1358"/>
      <c r="P1" s="1358"/>
    </row>
    <row r="2" spans="1:16" ht="17.25">
      <c r="A2" s="4060" t="s">
        <v>2120</v>
      </c>
      <c r="B2" s="4060"/>
      <c r="C2" s="4060"/>
      <c r="D2" s="4060"/>
      <c r="E2" s="4060"/>
      <c r="F2" s="4060"/>
      <c r="G2" s="4060"/>
      <c r="H2" s="4060"/>
      <c r="I2" s="4060"/>
      <c r="J2" s="4060"/>
      <c r="K2" s="4060"/>
      <c r="L2" s="4060"/>
      <c r="M2" s="4060"/>
      <c r="N2" s="4060"/>
      <c r="O2" s="4060"/>
      <c r="P2" s="4060"/>
    </row>
    <row r="3" spans="1:16">
      <c r="A3" s="1357"/>
      <c r="B3" s="1357"/>
      <c r="C3" s="1357"/>
      <c r="D3" s="1357"/>
      <c r="E3" s="1357"/>
      <c r="F3" s="1357"/>
      <c r="G3" s="1357"/>
      <c r="H3" s="1357"/>
      <c r="I3" s="1357"/>
      <c r="J3" s="1357"/>
      <c r="K3" s="1357"/>
      <c r="L3" s="1357"/>
      <c r="M3" s="1357"/>
      <c r="N3" s="1357"/>
      <c r="O3" s="1358"/>
      <c r="P3" s="1358"/>
    </row>
    <row r="4" spans="1:16">
      <c r="A4" s="1357"/>
      <c r="B4" s="1359" t="s">
        <v>2088</v>
      </c>
      <c r="C4" s="4061"/>
      <c r="D4" s="4061"/>
      <c r="E4" s="4061"/>
      <c r="F4" s="4061"/>
      <c r="G4" s="1357"/>
      <c r="H4" s="1357"/>
      <c r="I4" s="1357"/>
      <c r="J4" s="1357"/>
      <c r="K4" s="1357"/>
      <c r="L4" s="1357"/>
      <c r="M4" s="1357"/>
      <c r="N4" s="1357"/>
      <c r="O4" s="1358"/>
      <c r="P4" s="1358"/>
    </row>
    <row r="5" spans="1:16">
      <c r="A5" s="1357"/>
      <c r="B5" s="1360"/>
      <c r="C5" s="1361"/>
      <c r="D5" s="1361"/>
      <c r="E5" s="1361"/>
      <c r="F5" s="1362"/>
      <c r="G5" s="1357"/>
      <c r="H5" s="1357"/>
      <c r="I5" s="1357"/>
      <c r="J5" s="1357"/>
      <c r="K5" s="1357"/>
      <c r="L5" s="1357"/>
      <c r="M5" s="1357"/>
      <c r="N5" s="1357"/>
      <c r="O5" s="1358"/>
      <c r="P5" s="1358"/>
    </row>
    <row r="6" spans="1:16">
      <c r="A6" s="1357"/>
      <c r="B6" s="1359" t="s">
        <v>2089</v>
      </c>
      <c r="C6" s="4061"/>
      <c r="D6" s="4061"/>
      <c r="E6" s="4061"/>
      <c r="F6" s="4061"/>
      <c r="G6" s="1357"/>
      <c r="H6" s="1357"/>
      <c r="I6" s="1358"/>
      <c r="J6" s="1358"/>
      <c r="K6" s="1358"/>
      <c r="L6" s="1359" t="s">
        <v>2090</v>
      </c>
      <c r="M6" s="4061"/>
      <c r="N6" s="4061"/>
      <c r="O6" s="4061"/>
      <c r="P6" s="1359"/>
    </row>
    <row r="7" spans="1:16" ht="14.25" thickBot="1">
      <c r="A7" s="1358"/>
      <c r="B7" s="1358"/>
      <c r="C7" s="1358"/>
      <c r="D7" s="1358"/>
      <c r="E7" s="1358"/>
      <c r="F7" s="1358"/>
      <c r="G7" s="1358"/>
      <c r="H7" s="1358"/>
      <c r="I7" s="1358"/>
      <c r="J7" s="1358"/>
      <c r="K7" s="1358"/>
      <c r="L7" s="1358"/>
      <c r="M7" s="1358"/>
      <c r="N7" s="1358"/>
      <c r="O7" s="1358"/>
      <c r="P7" s="1358"/>
    </row>
    <row r="8" spans="1:16">
      <c r="A8" s="4062"/>
      <c r="B8" s="4065"/>
      <c r="C8" s="4066"/>
      <c r="D8" s="4066"/>
      <c r="E8" s="4066"/>
      <c r="F8" s="4066"/>
      <c r="G8" s="4066"/>
      <c r="H8" s="4066"/>
      <c r="I8" s="4066"/>
      <c r="J8" s="4066"/>
      <c r="K8" s="4066"/>
      <c r="L8" s="4067"/>
      <c r="M8" s="4074" t="s">
        <v>2091</v>
      </c>
      <c r="N8" s="4075"/>
      <c r="O8" s="4075"/>
      <c r="P8" s="4076"/>
    </row>
    <row r="9" spans="1:16">
      <c r="A9" s="4063"/>
      <c r="B9" s="4068"/>
      <c r="C9" s="4069"/>
      <c r="D9" s="4069"/>
      <c r="E9" s="4069"/>
      <c r="F9" s="4069"/>
      <c r="G9" s="4069"/>
      <c r="H9" s="4069"/>
      <c r="I9" s="4069"/>
      <c r="J9" s="4069"/>
      <c r="K9" s="4069"/>
      <c r="L9" s="4070"/>
      <c r="M9" s="4077"/>
      <c r="N9" s="4078"/>
      <c r="O9" s="4078"/>
      <c r="P9" s="4079"/>
    </row>
    <row r="10" spans="1:16">
      <c r="A10" s="4063"/>
      <c r="B10" s="4068"/>
      <c r="C10" s="4069"/>
      <c r="D10" s="4069"/>
      <c r="E10" s="4069"/>
      <c r="F10" s="4069"/>
      <c r="G10" s="4069"/>
      <c r="H10" s="4069"/>
      <c r="I10" s="4069"/>
      <c r="J10" s="4069"/>
      <c r="K10" s="4069"/>
      <c r="L10" s="4070"/>
      <c r="M10" s="1363"/>
      <c r="N10" s="1364"/>
      <c r="O10" s="1364"/>
      <c r="P10" s="1365"/>
    </row>
    <row r="11" spans="1:16">
      <c r="A11" s="4063"/>
      <c r="B11" s="4068"/>
      <c r="C11" s="4069"/>
      <c r="D11" s="4069"/>
      <c r="E11" s="4069"/>
      <c r="F11" s="4069"/>
      <c r="G11" s="4069"/>
      <c r="H11" s="4069"/>
      <c r="I11" s="4069"/>
      <c r="J11" s="4069"/>
      <c r="K11" s="4069"/>
      <c r="L11" s="4070"/>
      <c r="M11" s="1366"/>
      <c r="N11" s="1367"/>
      <c r="O11" s="1367"/>
      <c r="P11" s="1368"/>
    </row>
    <row r="12" spans="1:16" ht="27" customHeight="1" thickBot="1">
      <c r="A12" s="4064"/>
      <c r="B12" s="4071"/>
      <c r="C12" s="4072"/>
      <c r="D12" s="4072"/>
      <c r="E12" s="4072"/>
      <c r="F12" s="4072"/>
      <c r="G12" s="4072"/>
      <c r="H12" s="4072"/>
      <c r="I12" s="4072"/>
      <c r="J12" s="4072"/>
      <c r="K12" s="4072"/>
      <c r="L12" s="4073"/>
      <c r="M12" s="1366"/>
      <c r="N12" s="1367"/>
      <c r="O12" s="1367"/>
      <c r="P12" s="1368"/>
    </row>
    <row r="13" spans="1:16">
      <c r="A13" s="4080"/>
      <c r="B13" s="4083"/>
      <c r="C13" s="4084"/>
      <c r="D13" s="4084"/>
      <c r="E13" s="4084"/>
      <c r="F13" s="4084"/>
      <c r="G13" s="4084"/>
      <c r="H13" s="4084"/>
      <c r="I13" s="4084"/>
      <c r="J13" s="4084"/>
      <c r="K13" s="4084"/>
      <c r="L13" s="4085"/>
      <c r="M13" s="1369"/>
      <c r="N13" s="1370"/>
      <c r="O13" s="1370"/>
      <c r="P13" s="1371"/>
    </row>
    <row r="14" spans="1:16">
      <c r="A14" s="4081"/>
      <c r="B14" s="4086"/>
      <c r="C14" s="4087"/>
      <c r="D14" s="4087"/>
      <c r="E14" s="4087"/>
      <c r="F14" s="4087"/>
      <c r="G14" s="4087"/>
      <c r="H14" s="4087"/>
      <c r="I14" s="4087"/>
      <c r="J14" s="4087"/>
      <c r="K14" s="4087"/>
      <c r="L14" s="4088"/>
      <c r="M14" s="1369"/>
      <c r="N14" s="1370"/>
      <c r="O14" s="1370"/>
      <c r="P14" s="1371"/>
    </row>
    <row r="15" spans="1:16">
      <c r="A15" s="4081"/>
      <c r="B15" s="4086"/>
      <c r="C15" s="4087"/>
      <c r="D15" s="4087"/>
      <c r="E15" s="4087"/>
      <c r="F15" s="4087"/>
      <c r="G15" s="4087"/>
      <c r="H15" s="4087"/>
      <c r="I15" s="4087"/>
      <c r="J15" s="4087"/>
      <c r="K15" s="4087"/>
      <c r="L15" s="4088"/>
      <c r="M15" s="1369"/>
      <c r="N15" s="1370"/>
      <c r="O15" s="1370"/>
      <c r="P15" s="1371"/>
    </row>
    <row r="16" spans="1:16">
      <c r="A16" s="4081"/>
      <c r="B16" s="4086"/>
      <c r="C16" s="4087"/>
      <c r="D16" s="4087"/>
      <c r="E16" s="4087"/>
      <c r="F16" s="4087"/>
      <c r="G16" s="4087"/>
      <c r="H16" s="4087"/>
      <c r="I16" s="4087"/>
      <c r="J16" s="4087"/>
      <c r="K16" s="4087"/>
      <c r="L16" s="4088"/>
      <c r="M16" s="1369"/>
      <c r="N16" s="1370"/>
      <c r="O16" s="1370"/>
      <c r="P16" s="1371"/>
    </row>
    <row r="17" spans="1:16">
      <c r="A17" s="4081"/>
      <c r="B17" s="4086"/>
      <c r="C17" s="4087"/>
      <c r="D17" s="4087"/>
      <c r="E17" s="4087"/>
      <c r="F17" s="4087"/>
      <c r="G17" s="4087"/>
      <c r="H17" s="4087"/>
      <c r="I17" s="4087"/>
      <c r="J17" s="4087"/>
      <c r="K17" s="4087"/>
      <c r="L17" s="4088"/>
      <c r="M17" s="1369"/>
      <c r="N17" s="1370"/>
      <c r="O17" s="1370"/>
      <c r="P17" s="1371"/>
    </row>
    <row r="18" spans="1:16">
      <c r="A18" s="4081"/>
      <c r="B18" s="4086"/>
      <c r="C18" s="4087"/>
      <c r="D18" s="4087"/>
      <c r="E18" s="4087"/>
      <c r="F18" s="4087"/>
      <c r="G18" s="4087"/>
      <c r="H18" s="4087"/>
      <c r="I18" s="4087"/>
      <c r="J18" s="4087"/>
      <c r="K18" s="4087"/>
      <c r="L18" s="4088"/>
      <c r="M18" s="1369"/>
      <c r="N18" s="1370"/>
      <c r="O18" s="1370"/>
      <c r="P18" s="1371"/>
    </row>
    <row r="19" spans="1:16" ht="14.25" thickBot="1">
      <c r="A19" s="4082"/>
      <c r="B19" s="4089"/>
      <c r="C19" s="4090"/>
      <c r="D19" s="4090"/>
      <c r="E19" s="4090"/>
      <c r="F19" s="4090"/>
      <c r="G19" s="4090"/>
      <c r="H19" s="4090"/>
      <c r="I19" s="4090"/>
      <c r="J19" s="4090"/>
      <c r="K19" s="4090"/>
      <c r="L19" s="4091"/>
      <c r="M19" s="1369"/>
      <c r="N19" s="1370"/>
      <c r="O19" s="1370"/>
      <c r="P19" s="1371"/>
    </row>
    <row r="20" spans="1:16" ht="15.75" customHeight="1">
      <c r="A20" s="1373" t="s">
        <v>2092</v>
      </c>
      <c r="B20" s="4094"/>
      <c r="C20" s="4094"/>
      <c r="D20" s="4095"/>
      <c r="E20" s="1373" t="s">
        <v>2092</v>
      </c>
      <c r="F20" s="4094"/>
      <c r="G20" s="4094"/>
      <c r="H20" s="4094"/>
      <c r="I20" s="1374" t="s">
        <v>2092</v>
      </c>
      <c r="J20" s="4094"/>
      <c r="K20" s="4094"/>
      <c r="L20" s="4095"/>
      <c r="M20" s="1375"/>
      <c r="N20" s="4058"/>
      <c r="O20" s="4058"/>
      <c r="P20" s="4059"/>
    </row>
    <row r="21" spans="1:16" ht="15.75" customHeight="1">
      <c r="A21" s="1376" t="s">
        <v>2093</v>
      </c>
      <c r="B21" s="4096"/>
      <c r="C21" s="4096"/>
      <c r="D21" s="4097"/>
      <c r="E21" s="1376" t="s">
        <v>2093</v>
      </c>
      <c r="F21" s="4096"/>
      <c r="G21" s="4096"/>
      <c r="H21" s="4096"/>
      <c r="I21" s="1377" t="s">
        <v>2093</v>
      </c>
      <c r="J21" s="4096"/>
      <c r="K21" s="4096"/>
      <c r="L21" s="4097"/>
      <c r="M21" s="1375"/>
      <c r="N21" s="4058"/>
      <c r="O21" s="4058"/>
      <c r="P21" s="4059"/>
    </row>
    <row r="22" spans="1:16" ht="15.75" customHeight="1">
      <c r="A22" s="1378" t="s">
        <v>2094</v>
      </c>
      <c r="B22" s="1377" t="s">
        <v>2095</v>
      </c>
      <c r="C22" s="1377" t="s">
        <v>2096</v>
      </c>
      <c r="D22" s="1379" t="s">
        <v>2097</v>
      </c>
      <c r="E22" s="1378" t="s">
        <v>2094</v>
      </c>
      <c r="F22" s="1377" t="s">
        <v>2095</v>
      </c>
      <c r="G22" s="1377" t="s">
        <v>2096</v>
      </c>
      <c r="H22" s="1377" t="s">
        <v>2097</v>
      </c>
      <c r="I22" s="1380" t="s">
        <v>2094</v>
      </c>
      <c r="J22" s="1377" t="s">
        <v>2095</v>
      </c>
      <c r="K22" s="1377" t="s">
        <v>2096</v>
      </c>
      <c r="L22" s="1379" t="s">
        <v>2097</v>
      </c>
      <c r="M22" s="1381"/>
      <c r="N22" s="1360"/>
      <c r="O22" s="1360"/>
      <c r="P22" s="1382"/>
    </row>
    <row r="23" spans="1:16">
      <c r="A23" s="1376"/>
      <c r="B23" s="1383"/>
      <c r="C23" s="1383"/>
      <c r="D23" s="1384"/>
      <c r="E23" s="1376"/>
      <c r="F23" s="1383"/>
      <c r="G23" s="1383"/>
      <c r="H23" s="1383"/>
      <c r="I23" s="1377"/>
      <c r="J23" s="1383"/>
      <c r="K23" s="1383"/>
      <c r="L23" s="1384"/>
      <c r="M23" s="1375"/>
      <c r="N23" s="1385"/>
      <c r="O23" s="1385"/>
      <c r="P23" s="1386"/>
    </row>
    <row r="24" spans="1:16">
      <c r="A24" s="1376" t="s">
        <v>2098</v>
      </c>
      <c r="B24" s="1383"/>
      <c r="C24" s="1383"/>
      <c r="D24" s="1384"/>
      <c r="E24" s="1387"/>
      <c r="F24" s="1383"/>
      <c r="G24" s="1383"/>
      <c r="H24" s="1383"/>
      <c r="I24" s="1388"/>
      <c r="J24" s="1383"/>
      <c r="K24" s="1383"/>
      <c r="L24" s="1384"/>
      <c r="M24" s="1375"/>
      <c r="N24" s="1385"/>
      <c r="O24" s="1385"/>
      <c r="P24" s="1386"/>
    </row>
    <row r="25" spans="1:16">
      <c r="A25" s="1376" t="s">
        <v>2099</v>
      </c>
      <c r="B25" s="1383"/>
      <c r="C25" s="1383"/>
      <c r="D25" s="1384"/>
      <c r="E25" s="1387"/>
      <c r="F25" s="1383"/>
      <c r="G25" s="1383"/>
      <c r="H25" s="1383"/>
      <c r="I25" s="1388"/>
      <c r="J25" s="1383"/>
      <c r="K25" s="1383"/>
      <c r="L25" s="1384"/>
      <c r="M25" s="1375"/>
      <c r="N25" s="1385"/>
      <c r="O25" s="1385"/>
      <c r="P25" s="1386"/>
    </row>
    <row r="26" spans="1:16">
      <c r="A26" s="1376" t="s">
        <v>2100</v>
      </c>
      <c r="B26" s="1383"/>
      <c r="C26" s="1383"/>
      <c r="D26" s="1384"/>
      <c r="E26" s="1387"/>
      <c r="F26" s="1383"/>
      <c r="G26" s="1383"/>
      <c r="H26" s="1383"/>
      <c r="I26" s="1388"/>
      <c r="J26" s="1383"/>
      <c r="K26" s="1383"/>
      <c r="L26" s="1384"/>
      <c r="M26" s="1375"/>
      <c r="N26" s="1385"/>
      <c r="O26" s="1385"/>
      <c r="P26" s="1386"/>
    </row>
    <row r="27" spans="1:16">
      <c r="A27" s="1376" t="s">
        <v>2101</v>
      </c>
      <c r="B27" s="1383"/>
      <c r="C27" s="1383"/>
      <c r="D27" s="1384"/>
      <c r="E27" s="1387"/>
      <c r="F27" s="1383"/>
      <c r="G27" s="1383"/>
      <c r="H27" s="1383"/>
      <c r="I27" s="1388"/>
      <c r="J27" s="1383"/>
      <c r="K27" s="1383"/>
      <c r="L27" s="1384"/>
      <c r="M27" s="1375"/>
      <c r="N27" s="1385"/>
      <c r="O27" s="1385"/>
      <c r="P27" s="1386"/>
    </row>
    <row r="28" spans="1:16">
      <c r="A28" s="1376" t="s">
        <v>2102</v>
      </c>
      <c r="B28" s="1383"/>
      <c r="C28" s="1383"/>
      <c r="D28" s="1384"/>
      <c r="E28" s="1387"/>
      <c r="F28" s="1383"/>
      <c r="G28" s="1383"/>
      <c r="H28" s="1383"/>
      <c r="I28" s="1388"/>
      <c r="J28" s="1383"/>
      <c r="K28" s="1383"/>
      <c r="L28" s="1384"/>
      <c r="M28" s="1375"/>
      <c r="N28" s="1385"/>
      <c r="O28" s="1385"/>
      <c r="P28" s="1386"/>
    </row>
    <row r="29" spans="1:16">
      <c r="A29" s="1376" t="s">
        <v>2103</v>
      </c>
      <c r="B29" s="1383"/>
      <c r="C29" s="1383"/>
      <c r="D29" s="1384"/>
      <c r="E29" s="1387"/>
      <c r="F29" s="1383"/>
      <c r="G29" s="1383"/>
      <c r="H29" s="1383"/>
      <c r="I29" s="1388"/>
      <c r="J29" s="1383"/>
      <c r="K29" s="1383"/>
      <c r="L29" s="1384"/>
      <c r="M29" s="1375"/>
      <c r="N29" s="1385"/>
      <c r="O29" s="1385"/>
      <c r="P29" s="1386"/>
    </row>
    <row r="30" spans="1:16">
      <c r="A30" s="4098"/>
      <c r="B30" s="4099"/>
      <c r="C30" s="4099"/>
      <c r="D30" s="4100"/>
      <c r="E30" s="1389"/>
      <c r="F30" s="1390"/>
      <c r="G30" s="1390"/>
      <c r="H30" s="1390"/>
      <c r="I30" s="1391"/>
      <c r="J30" s="1390"/>
      <c r="K30" s="1390"/>
      <c r="L30" s="1392"/>
      <c r="M30" s="1393"/>
      <c r="N30" s="1394"/>
      <c r="O30" s="1394"/>
      <c r="P30" s="1395"/>
    </row>
    <row r="31" spans="1:16">
      <c r="A31" s="4101"/>
      <c r="B31" s="4102"/>
      <c r="C31" s="4102"/>
      <c r="D31" s="4103"/>
      <c r="E31" s="1389"/>
      <c r="F31" s="1390"/>
      <c r="G31" s="1390"/>
      <c r="H31" s="1390"/>
      <c r="I31" s="1391"/>
      <c r="J31" s="1390"/>
      <c r="K31" s="1390"/>
      <c r="L31" s="1392"/>
      <c r="M31" s="1393"/>
      <c r="N31" s="1394"/>
      <c r="O31" s="1394"/>
      <c r="P31" s="1395"/>
    </row>
    <row r="32" spans="1:16" ht="14.25" thickBot="1">
      <c r="A32" s="4104"/>
      <c r="B32" s="4105"/>
      <c r="C32" s="4105"/>
      <c r="D32" s="4106"/>
      <c r="E32" s="1396"/>
      <c r="F32" s="1397"/>
      <c r="G32" s="1397"/>
      <c r="H32" s="1397"/>
      <c r="I32" s="1398"/>
      <c r="J32" s="1397"/>
      <c r="K32" s="1397"/>
      <c r="L32" s="1399"/>
      <c r="M32" s="1400"/>
      <c r="N32" s="1401"/>
      <c r="O32" s="1401"/>
      <c r="P32" s="1402"/>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7"/>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zoomScaleNormal="100" zoomScaleSheetLayoutView="100" workbookViewId="0">
      <selection sqref="A1:AI41"/>
    </sheetView>
  </sheetViews>
  <sheetFormatPr defaultColWidth="2.375" defaultRowHeight="13.5"/>
  <cols>
    <col min="1" max="16384" width="2.375" style="329"/>
  </cols>
  <sheetData>
    <row r="1" spans="1:53">
      <c r="A1" s="329" t="s">
        <v>1553</v>
      </c>
    </row>
    <row r="3" spans="1:53">
      <c r="Z3" s="289" t="s">
        <v>265</v>
      </c>
      <c r="AA3" s="4154"/>
      <c r="AB3" s="4154"/>
      <c r="AC3" s="4154"/>
      <c r="AD3" s="4154"/>
      <c r="AE3" s="4154"/>
      <c r="AF3" s="4154"/>
      <c r="AG3" s="4154"/>
      <c r="AH3" s="4154"/>
      <c r="AI3" s="4154"/>
    </row>
    <row r="6" spans="1:53" s="210" customFormat="1" ht="30" customHeight="1">
      <c r="I6" s="210" t="s">
        <v>1554</v>
      </c>
      <c r="N6" s="785" t="s">
        <v>1555</v>
      </c>
      <c r="O6" s="4155"/>
      <c r="P6" s="4155"/>
      <c r="Q6" s="4155"/>
      <c r="R6" s="4155"/>
      <c r="S6" s="4155"/>
      <c r="T6" s="4155"/>
      <c r="U6" s="4155"/>
      <c r="V6" s="4155"/>
      <c r="W6" s="4155"/>
      <c r="X6" s="4155"/>
      <c r="Y6" s="210" t="s">
        <v>1556</v>
      </c>
    </row>
    <row r="8" spans="1:53">
      <c r="BA8" s="329" t="s">
        <v>1557</v>
      </c>
    </row>
    <row r="9" spans="1:53">
      <c r="BA9" s="329" t="s">
        <v>1558</v>
      </c>
    </row>
    <row r="10" spans="1:53">
      <c r="A10" s="4156" t="str">
        <f>IF(入力シート!C24&lt;30000000,"福岡県"&amp;入力シート!C5&amp;"長","福岡県知事")</f>
        <v>福岡県○○県土整備事務所長</v>
      </c>
      <c r="B10" s="4156"/>
      <c r="C10" s="4156"/>
      <c r="D10" s="4156"/>
      <c r="E10" s="4156"/>
      <c r="F10" s="4156"/>
      <c r="G10" s="4156"/>
      <c r="H10" s="4156"/>
      <c r="I10" s="4156"/>
      <c r="J10" s="4156"/>
      <c r="K10" s="4156"/>
      <c r="L10" s="4156"/>
      <c r="M10" s="4156"/>
      <c r="N10" s="4156"/>
      <c r="O10" s="329" t="s">
        <v>240</v>
      </c>
      <c r="BA10" s="329" t="s">
        <v>1559</v>
      </c>
    </row>
    <row r="11" spans="1:53">
      <c r="X11" s="2057" t="str">
        <f>入力シート!C25</f>
        <v>福岡市博多区東公園７－７</v>
      </c>
      <c r="Y11" s="2058"/>
      <c r="Z11" s="2058"/>
      <c r="AA11" s="2058"/>
      <c r="AB11" s="2058"/>
      <c r="AC11" s="2058"/>
      <c r="AD11" s="2058"/>
      <c r="AE11" s="2058"/>
      <c r="AF11" s="2058"/>
      <c r="AG11" s="2058"/>
      <c r="AH11" s="2058"/>
      <c r="AI11" s="2058"/>
      <c r="BA11" s="329" t="s">
        <v>1560</v>
      </c>
    </row>
    <row r="12" spans="1:53" ht="16.5" customHeight="1">
      <c r="Q12" s="783"/>
      <c r="R12" s="783"/>
      <c r="S12" s="783"/>
      <c r="T12" s="783"/>
      <c r="U12" s="783"/>
      <c r="V12" s="783"/>
      <c r="W12" s="289" t="s">
        <v>1561</v>
      </c>
      <c r="X12" s="2058"/>
      <c r="Y12" s="2058"/>
      <c r="Z12" s="2058"/>
      <c r="AA12" s="2058"/>
      <c r="AB12" s="2058"/>
      <c r="AC12" s="2058"/>
      <c r="AD12" s="2058"/>
      <c r="AE12" s="2058"/>
      <c r="AF12" s="2058"/>
      <c r="AG12" s="2058"/>
      <c r="AH12" s="2058"/>
      <c r="AI12" s="2058"/>
    </row>
    <row r="13" spans="1:53" ht="16.5" customHeight="1">
      <c r="Q13" s="783"/>
      <c r="R13" s="783"/>
      <c r="S13" s="783"/>
      <c r="T13" s="783"/>
      <c r="U13" s="783"/>
      <c r="V13" s="783"/>
      <c r="W13" s="783"/>
      <c r="X13" s="2061" t="str">
        <f>入力シート!C26</f>
        <v>(株）福岡企画技調</v>
      </c>
      <c r="Y13" s="2062"/>
      <c r="Z13" s="2062"/>
      <c r="AA13" s="2062"/>
      <c r="AB13" s="2062"/>
      <c r="AC13" s="2062"/>
      <c r="AD13" s="2062"/>
      <c r="AE13" s="2062"/>
      <c r="AF13" s="2062"/>
      <c r="AG13" s="2062"/>
      <c r="AH13" s="2062"/>
      <c r="AI13" s="2062"/>
    </row>
    <row r="14" spans="1:53" ht="16.5" customHeight="1">
      <c r="Q14" s="783"/>
      <c r="R14" s="783"/>
      <c r="S14" s="783"/>
      <c r="T14" s="783"/>
      <c r="U14" s="783"/>
      <c r="V14" s="783"/>
      <c r="W14" s="786" t="s">
        <v>1562</v>
      </c>
      <c r="X14" s="248" t="str">
        <f>入力シート!C27</f>
        <v>代表取締役　企画太郎</v>
      </c>
      <c r="Y14" s="783"/>
      <c r="Z14" s="783"/>
      <c r="AA14" s="783"/>
      <c r="AB14" s="783"/>
      <c r="AC14" s="783"/>
      <c r="AD14" s="783"/>
      <c r="AE14" s="783"/>
      <c r="AF14" s="783"/>
      <c r="AG14" s="784"/>
      <c r="AH14" s="784"/>
    </row>
    <row r="15" spans="1:53">
      <c r="X15" s="244" t="s">
        <v>1563</v>
      </c>
    </row>
    <row r="16" spans="1:53">
      <c r="B16" s="329" t="s">
        <v>1564</v>
      </c>
    </row>
    <row r="18" spans="1:35">
      <c r="D18" s="787" t="s">
        <v>1565</v>
      </c>
      <c r="E18" s="787"/>
      <c r="F18" s="787"/>
      <c r="G18" s="787"/>
      <c r="H18" s="787" t="s">
        <v>289</v>
      </c>
      <c r="I18" s="4153"/>
      <c r="J18" s="4153"/>
      <c r="K18" s="4153"/>
      <c r="L18" s="4153"/>
      <c r="M18" s="4153"/>
      <c r="N18" s="4153"/>
      <c r="O18" s="4153"/>
      <c r="P18" s="4153"/>
      <c r="Q18" s="4153"/>
      <c r="R18" s="4153"/>
      <c r="S18" s="4153"/>
      <c r="T18" s="4153"/>
      <c r="U18" s="4153"/>
      <c r="V18" s="4153"/>
      <c r="W18" s="4153"/>
      <c r="X18" s="4153"/>
      <c r="Y18" s="4153"/>
      <c r="Z18" s="4153"/>
      <c r="AA18" s="4153"/>
      <c r="AB18" s="4153"/>
      <c r="AC18" s="4153"/>
      <c r="AD18" s="4153"/>
      <c r="AE18" s="4153"/>
      <c r="AF18" s="4153"/>
    </row>
    <row r="19" spans="1:35">
      <c r="D19" s="788"/>
      <c r="U19" s="789"/>
      <c r="V19" s="4148"/>
      <c r="W19" s="4148"/>
      <c r="X19" s="4148"/>
      <c r="Y19" s="4148"/>
      <c r="Z19" s="4148"/>
      <c r="AA19" s="4148"/>
      <c r="AB19" s="4148"/>
      <c r="AC19" s="4148"/>
      <c r="AD19" s="4148"/>
      <c r="AE19" s="4148"/>
      <c r="AF19" s="4148"/>
    </row>
    <row r="21" spans="1:35">
      <c r="C21" s="790"/>
      <c r="D21" s="790"/>
      <c r="E21" s="790"/>
      <c r="F21" s="790"/>
      <c r="G21" s="790"/>
      <c r="H21" s="790"/>
      <c r="I21" s="791" t="s">
        <v>1566</v>
      </c>
      <c r="J21" s="4149"/>
      <c r="K21" s="4149"/>
      <c r="L21" s="4149"/>
      <c r="M21" s="4149"/>
      <c r="N21" s="4149"/>
      <c r="O21" s="4149"/>
      <c r="P21" s="4149"/>
      <c r="Q21" s="4149"/>
      <c r="R21" s="4149"/>
      <c r="S21" s="4149"/>
      <c r="T21" s="4149"/>
      <c r="U21" s="4149"/>
      <c r="V21" s="4150"/>
      <c r="W21" s="329" t="s">
        <v>1567</v>
      </c>
    </row>
    <row r="22" spans="1:35" ht="20.100000000000001" customHeight="1">
      <c r="F22" s="2057" t="str">
        <f>"第50"&amp;入力シート!C3&amp;"-"&amp;入力シート!C4&amp;"号　"&amp;入力シート!C10</f>
        <v>第507-12345-001号　県道博多天神線排水性舗装工事（第２工区）</v>
      </c>
      <c r="G22" s="2058"/>
      <c r="H22" s="2058"/>
      <c r="I22" s="2058"/>
      <c r="J22" s="2058"/>
      <c r="K22" s="2058"/>
      <c r="L22" s="2058"/>
      <c r="M22" s="2058"/>
      <c r="N22" s="2058"/>
      <c r="O22" s="2058"/>
      <c r="P22" s="2058"/>
      <c r="Q22" s="2058"/>
      <c r="R22" s="2058"/>
      <c r="S22" s="2058"/>
      <c r="T22" s="2058"/>
      <c r="U22" s="2058"/>
      <c r="V22" s="2058"/>
      <c r="W22" s="2058"/>
      <c r="X22" s="2058"/>
      <c r="Y22" s="2058"/>
      <c r="Z22" s="2058"/>
      <c r="AA22" s="2058"/>
      <c r="AB22" s="2058"/>
      <c r="AC22" s="2058"/>
      <c r="AD22" s="2058"/>
      <c r="AE22" s="2058"/>
      <c r="AF22" s="2058"/>
      <c r="AG22" s="2058"/>
    </row>
    <row r="23" spans="1:35" ht="20.100000000000001" customHeight="1">
      <c r="B23" s="248" t="s">
        <v>286</v>
      </c>
      <c r="F23" s="2058"/>
      <c r="G23" s="2058"/>
      <c r="H23" s="2058"/>
      <c r="I23" s="2058"/>
      <c r="J23" s="2058"/>
      <c r="K23" s="2058"/>
      <c r="L23" s="2058"/>
      <c r="M23" s="2058"/>
      <c r="N23" s="2058"/>
      <c r="O23" s="2058"/>
      <c r="P23" s="2058"/>
      <c r="Q23" s="2058"/>
      <c r="R23" s="2058"/>
      <c r="S23" s="2058"/>
      <c r="T23" s="2058"/>
      <c r="U23" s="2058"/>
      <c r="V23" s="2058"/>
      <c r="W23" s="2058"/>
      <c r="X23" s="2058"/>
      <c r="Y23" s="2058"/>
      <c r="Z23" s="2058"/>
      <c r="AA23" s="2058"/>
      <c r="AB23" s="2058"/>
      <c r="AC23" s="2058"/>
      <c r="AD23" s="2058"/>
      <c r="AE23" s="2058"/>
      <c r="AF23" s="2058"/>
      <c r="AG23" s="2058"/>
      <c r="AH23" s="41"/>
      <c r="AI23" s="41"/>
    </row>
    <row r="24" spans="1:35">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row>
    <row r="25" spans="1:35">
      <c r="B25" s="248" t="s">
        <v>1568</v>
      </c>
      <c r="C25" s="248"/>
      <c r="D25" s="248"/>
      <c r="E25" s="248"/>
      <c r="F25" s="3821">
        <f>入力シート!C13</f>
        <v>45839</v>
      </c>
      <c r="G25" s="3821"/>
      <c r="H25" s="3821"/>
      <c r="I25" s="3821"/>
      <c r="J25" s="3821"/>
      <c r="K25" s="3821"/>
      <c r="L25" s="3821"/>
      <c r="M25" s="3821"/>
      <c r="N25" s="3821"/>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25">
      <c r="B27" s="248" t="s">
        <v>288</v>
      </c>
      <c r="C27" s="248"/>
      <c r="D27" s="248"/>
      <c r="E27" s="248"/>
      <c r="F27" s="248" t="s">
        <v>1569</v>
      </c>
      <c r="G27" s="4151">
        <f>入力シート!C24</f>
        <v>4000000</v>
      </c>
      <c r="H27" s="4151"/>
      <c r="I27" s="4151"/>
      <c r="J27" s="4151"/>
      <c r="K27" s="4151"/>
      <c r="L27" s="4151"/>
      <c r="M27" s="4151"/>
      <c r="N27" s="4151"/>
      <c r="O27" s="4151"/>
      <c r="P27" s="4151"/>
      <c r="Q27" s="4151"/>
      <c r="R27" s="4151"/>
      <c r="S27" s="4151"/>
      <c r="T27" s="4151"/>
      <c r="U27" s="4151"/>
      <c r="V27" s="4151"/>
      <c r="W27" s="4151"/>
      <c r="X27" s="4151"/>
      <c r="Y27" s="4151"/>
      <c r="Z27" s="4151"/>
      <c r="AA27" s="4151"/>
      <c r="AB27" s="4151"/>
      <c r="AC27" s="4151"/>
      <c r="AD27" s="4151"/>
      <c r="AE27" s="4151"/>
      <c r="AF27" s="4151"/>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1570</v>
      </c>
      <c r="F29" s="793"/>
      <c r="G29" s="4152"/>
      <c r="H29" s="4152"/>
      <c r="I29" s="4152"/>
      <c r="J29" s="4152"/>
      <c r="K29" s="4152"/>
      <c r="L29" s="4152"/>
      <c r="M29" s="4152"/>
      <c r="N29" s="4152"/>
      <c r="O29" s="4152"/>
      <c r="P29" s="4152"/>
      <c r="Q29" s="4152"/>
      <c r="R29" s="4152"/>
      <c r="S29" s="4152"/>
      <c r="T29" s="4152"/>
      <c r="U29" s="4152"/>
      <c r="V29" s="4152"/>
      <c r="W29" s="4152"/>
      <c r="X29" s="4152"/>
      <c r="Y29" s="4152"/>
      <c r="Z29" s="4152"/>
      <c r="AA29" s="4152"/>
      <c r="AB29" s="4152"/>
      <c r="AC29" s="4152"/>
      <c r="AD29" s="4152"/>
      <c r="AE29" s="4152"/>
      <c r="AF29" s="4152"/>
      <c r="AG29" s="794"/>
      <c r="AH29" s="794"/>
      <c r="AI29" s="794"/>
    </row>
    <row r="30" spans="1:3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786" t="s">
        <v>1571</v>
      </c>
      <c r="F34" s="4146" t="s">
        <v>1572</v>
      </c>
      <c r="G34" s="4146"/>
      <c r="H34" s="4146"/>
      <c r="I34" s="4146"/>
      <c r="J34" s="4146"/>
      <c r="K34" s="4146"/>
      <c r="L34" s="4146"/>
      <c r="M34" s="4146"/>
      <c r="N34" s="4146"/>
      <c r="O34" s="4146"/>
      <c r="P34" s="4146"/>
      <c r="Q34" s="4146"/>
      <c r="R34" s="4146"/>
      <c r="S34" s="4146"/>
      <c r="T34" s="4146"/>
      <c r="U34" s="4146"/>
      <c r="V34" s="4146"/>
      <c r="W34" s="4146"/>
      <c r="X34" s="4146"/>
      <c r="Y34" s="4146"/>
      <c r="Z34" s="4146"/>
      <c r="AA34" s="4146"/>
      <c r="AB34" s="4146"/>
      <c r="AC34" s="4146"/>
      <c r="AD34" s="4146"/>
      <c r="AE34" s="4146"/>
      <c r="AF34" s="4146"/>
    </row>
    <row r="35" spans="1:32" ht="15" customHeight="1">
      <c r="E35" s="786"/>
      <c r="F35" s="4146"/>
      <c r="G35" s="4146"/>
      <c r="H35" s="4146"/>
      <c r="I35" s="4146"/>
      <c r="J35" s="4146"/>
      <c r="K35" s="4146"/>
      <c r="L35" s="4146"/>
      <c r="M35" s="4146"/>
      <c r="N35" s="4146"/>
      <c r="O35" s="4146"/>
      <c r="P35" s="4146"/>
      <c r="Q35" s="4146"/>
      <c r="R35" s="4146"/>
      <c r="S35" s="4146"/>
      <c r="T35" s="4146"/>
      <c r="U35" s="4146"/>
      <c r="V35" s="4146"/>
      <c r="W35" s="4146"/>
      <c r="X35" s="4146"/>
      <c r="Y35" s="4146"/>
      <c r="Z35" s="4146"/>
      <c r="AA35" s="4146"/>
      <c r="AB35" s="4146"/>
      <c r="AC35" s="4146"/>
      <c r="AD35" s="4146"/>
      <c r="AE35" s="4146"/>
      <c r="AF35" s="4146"/>
    </row>
    <row r="36" spans="1:32" ht="15" customHeight="1">
      <c r="E36" s="796" t="s">
        <v>1573</v>
      </c>
      <c r="F36" s="4147" t="s">
        <v>1574</v>
      </c>
      <c r="G36" s="4147"/>
      <c r="H36" s="4147"/>
      <c r="I36" s="4147"/>
      <c r="J36" s="4147"/>
      <c r="K36" s="4147"/>
      <c r="L36" s="4147"/>
      <c r="M36" s="4147"/>
      <c r="N36" s="4147"/>
      <c r="O36" s="4147"/>
      <c r="P36" s="4147"/>
      <c r="Q36" s="4147"/>
      <c r="R36" s="4147"/>
      <c r="S36" s="4147"/>
      <c r="T36" s="4147"/>
      <c r="U36" s="4147"/>
      <c r="V36" s="4147"/>
      <c r="W36" s="4147"/>
      <c r="X36" s="4147"/>
      <c r="Y36" s="4147"/>
      <c r="Z36" s="4147"/>
      <c r="AA36" s="4147"/>
      <c r="AB36" s="4147"/>
      <c r="AC36" s="4147"/>
      <c r="AD36" s="4147"/>
      <c r="AE36" s="4147"/>
      <c r="AF36" s="4147"/>
    </row>
    <row r="37" spans="1:32" ht="15" customHeight="1">
      <c r="E37" s="796"/>
      <c r="F37" s="4147"/>
      <c r="G37" s="4147"/>
      <c r="H37" s="4147"/>
      <c r="I37" s="4147"/>
      <c r="J37" s="4147"/>
      <c r="K37" s="4147"/>
      <c r="L37" s="4147"/>
      <c r="M37" s="4147"/>
      <c r="N37" s="4147"/>
      <c r="O37" s="4147"/>
      <c r="P37" s="4147"/>
      <c r="Q37" s="4147"/>
      <c r="R37" s="4147"/>
      <c r="S37" s="4147"/>
      <c r="T37" s="4147"/>
      <c r="U37" s="4147"/>
      <c r="V37" s="4147"/>
      <c r="W37" s="4147"/>
      <c r="X37" s="4147"/>
      <c r="Y37" s="4147"/>
      <c r="Z37" s="4147"/>
      <c r="AA37" s="4147"/>
      <c r="AB37" s="4147"/>
      <c r="AC37" s="4147"/>
      <c r="AD37" s="4147"/>
      <c r="AE37" s="4147"/>
      <c r="AF37" s="4147"/>
    </row>
    <row r="38" spans="1:32" ht="15" customHeight="1">
      <c r="E38" s="796" t="s">
        <v>1575</v>
      </c>
      <c r="F38" s="4147" t="s">
        <v>1576</v>
      </c>
      <c r="G38" s="4147"/>
      <c r="H38" s="4147"/>
      <c r="I38" s="4147"/>
      <c r="J38" s="4147"/>
      <c r="K38" s="4147"/>
      <c r="L38" s="4147"/>
      <c r="M38" s="4147"/>
      <c r="N38" s="4147"/>
      <c r="O38" s="4147"/>
      <c r="P38" s="4147"/>
      <c r="Q38" s="4147"/>
      <c r="R38" s="4147"/>
      <c r="S38" s="4147"/>
      <c r="T38" s="4147"/>
      <c r="U38" s="4147"/>
      <c r="V38" s="4147"/>
      <c r="W38" s="4147"/>
      <c r="X38" s="4147"/>
      <c r="Y38" s="4147"/>
      <c r="Z38" s="4147"/>
      <c r="AA38" s="4147"/>
      <c r="AB38" s="4147"/>
      <c r="AC38" s="4147"/>
      <c r="AD38" s="4147"/>
      <c r="AE38" s="4147"/>
      <c r="AF38" s="4147"/>
    </row>
    <row r="39" spans="1:32" ht="15" customHeight="1">
      <c r="F39" s="4147"/>
      <c r="G39" s="4147"/>
      <c r="H39" s="4147"/>
      <c r="I39" s="4147"/>
      <c r="J39" s="4147"/>
      <c r="K39" s="4147"/>
      <c r="L39" s="4147"/>
      <c r="M39" s="4147"/>
      <c r="N39" s="4147"/>
      <c r="O39" s="4147"/>
      <c r="P39" s="4147"/>
      <c r="Q39" s="4147"/>
      <c r="R39" s="4147"/>
      <c r="S39" s="4147"/>
      <c r="T39" s="4147"/>
      <c r="U39" s="4147"/>
      <c r="V39" s="4147"/>
      <c r="W39" s="4147"/>
      <c r="X39" s="4147"/>
      <c r="Y39" s="4147"/>
      <c r="Z39" s="4147"/>
      <c r="AA39" s="4147"/>
      <c r="AB39" s="4147"/>
      <c r="AC39" s="4147"/>
      <c r="AD39" s="4147"/>
      <c r="AE39" s="4147"/>
      <c r="AF39" s="4147"/>
    </row>
    <row r="46" spans="1:32">
      <c r="A46" s="208"/>
    </row>
  </sheetData>
  <mergeCells count="15">
    <mergeCell ref="I18:AF18"/>
    <mergeCell ref="AA3:AI3"/>
    <mergeCell ref="O6:X6"/>
    <mergeCell ref="A10:N10"/>
    <mergeCell ref="X11:AI12"/>
    <mergeCell ref="X13:AI13"/>
    <mergeCell ref="F34:AF35"/>
    <mergeCell ref="F36:AF37"/>
    <mergeCell ref="F38:AF39"/>
    <mergeCell ref="V19:AF19"/>
    <mergeCell ref="J21:V21"/>
    <mergeCell ref="F22:AG23"/>
    <mergeCell ref="F25:N25"/>
    <mergeCell ref="G27:AF27"/>
    <mergeCell ref="G29:AF29"/>
  </mergeCells>
  <phoneticPr fontId="17"/>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75" defaultRowHeight="13.5"/>
  <cols>
    <col min="1" max="3" width="3.5" style="240" customWidth="1"/>
    <col min="4" max="9" width="2.375" style="240" customWidth="1"/>
    <col min="10" max="51" width="2.875" style="240" customWidth="1"/>
    <col min="52" max="16384" width="2.375" style="240"/>
  </cols>
  <sheetData>
    <row r="3" spans="1:52">
      <c r="AV3" s="382"/>
      <c r="AW3" s="382"/>
      <c r="AX3" s="382"/>
      <c r="AY3" s="382"/>
      <c r="AZ3" s="382"/>
    </row>
    <row r="4" spans="1:52">
      <c r="AV4" s="382"/>
      <c r="AW4" s="382"/>
      <c r="AX4" s="382"/>
      <c r="AY4" s="382"/>
      <c r="AZ4" s="382"/>
    </row>
    <row r="5" spans="1:52" ht="13.5" customHeight="1">
      <c r="A5" s="253" t="s">
        <v>237</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2"/>
      <c r="AW5" s="382"/>
      <c r="AX5" s="382"/>
      <c r="AY5" s="382"/>
      <c r="AZ5" s="382"/>
    </row>
    <row r="6" spans="1:52" ht="26.1" customHeight="1">
      <c r="A6" s="2051" t="s">
        <v>238</v>
      </c>
      <c r="B6" s="2051"/>
      <c r="C6" s="2051"/>
      <c r="D6" s="2051"/>
      <c r="E6" s="2051"/>
      <c r="F6" s="2051"/>
      <c r="G6" s="2051"/>
      <c r="H6" s="2051"/>
      <c r="I6" s="2051"/>
      <c r="J6" s="2051"/>
      <c r="K6" s="2051"/>
      <c r="L6" s="2051"/>
      <c r="M6" s="2051"/>
      <c r="N6" s="2051"/>
      <c r="O6" s="2051"/>
      <c r="P6" s="2051"/>
      <c r="Q6" s="2051"/>
      <c r="R6" s="2051"/>
      <c r="S6" s="2051"/>
      <c r="T6" s="2051"/>
      <c r="U6" s="2051"/>
      <c r="V6" s="2051"/>
      <c r="W6" s="2051"/>
      <c r="X6" s="2051"/>
      <c r="Y6" s="2051"/>
      <c r="Z6" s="2051"/>
      <c r="AA6" s="2051"/>
      <c r="AB6" s="2051"/>
      <c r="AC6" s="2051"/>
      <c r="AD6" s="2051"/>
      <c r="AE6" s="2051"/>
      <c r="AF6" s="2051"/>
      <c r="AG6" s="2051"/>
      <c r="AH6" s="2051"/>
      <c r="AI6" s="2051"/>
      <c r="AJ6" s="2051"/>
      <c r="AK6" s="2051"/>
      <c r="AL6" s="2051"/>
      <c r="AM6" s="2051"/>
      <c r="AN6" s="2051"/>
      <c r="AO6" s="2051"/>
      <c r="AP6" s="2051"/>
      <c r="AQ6" s="2051"/>
      <c r="AR6" s="2051"/>
      <c r="AS6" s="2051"/>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239</v>
      </c>
      <c r="AM7" s="2052">
        <v>37778</v>
      </c>
      <c r="AN7" s="2052"/>
      <c r="AO7" s="2052"/>
      <c r="AP7" s="2052"/>
      <c r="AQ7" s="2052"/>
      <c r="AR7" s="2052"/>
      <c r="AS7" s="2052"/>
    </row>
    <row r="8" spans="1:52"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057" t="str">
        <f>入力シート!C25</f>
        <v>福岡市博多区東公園７－７</v>
      </c>
      <c r="AJ9" s="2058"/>
      <c r="AK9" s="2058"/>
      <c r="AL9" s="2058"/>
      <c r="AM9" s="2058"/>
      <c r="AN9" s="2058"/>
      <c r="AO9" s="2058"/>
      <c r="AP9" s="2058"/>
      <c r="AQ9" s="2058"/>
      <c r="AR9" s="2058"/>
      <c r="AS9" s="2058"/>
    </row>
    <row r="10" spans="1:52" ht="15" customHeight="1">
      <c r="A10" s="2053"/>
      <c r="B10" s="2053"/>
      <c r="C10" s="2053"/>
      <c r="D10" s="2054"/>
      <c r="E10" s="2054"/>
      <c r="F10" s="2055"/>
      <c r="G10" s="2056"/>
      <c r="H10" s="2056"/>
      <c r="I10" s="2056"/>
      <c r="J10" s="2056"/>
      <c r="K10" s="2056"/>
      <c r="L10" s="2056"/>
      <c r="M10" s="2056"/>
      <c r="N10" s="2056"/>
      <c r="O10" s="2056"/>
      <c r="P10" s="2056"/>
      <c r="Q10" s="2056"/>
      <c r="R10" s="2056"/>
      <c r="S10" s="2056"/>
      <c r="T10" s="2056"/>
      <c r="U10" s="2056"/>
      <c r="V10" s="2056"/>
      <c r="W10" s="2056"/>
      <c r="X10" s="2056"/>
      <c r="Y10" s="2056"/>
      <c r="Z10" s="2056"/>
      <c r="AA10" s="2056"/>
      <c r="AB10" s="2056"/>
      <c r="AC10" s="2056"/>
      <c r="AD10" s="2056"/>
      <c r="AE10" s="255"/>
      <c r="AF10" s="256"/>
      <c r="AH10" s="97"/>
      <c r="AI10" s="2058"/>
      <c r="AJ10" s="2058"/>
      <c r="AK10" s="2058"/>
      <c r="AL10" s="2058"/>
      <c r="AM10" s="2058"/>
      <c r="AN10" s="2058"/>
      <c r="AO10" s="2058"/>
      <c r="AP10" s="2058"/>
      <c r="AQ10" s="2058"/>
      <c r="AR10" s="2058"/>
      <c r="AS10" s="2058"/>
    </row>
    <row r="11" spans="1:52" ht="15" customHeight="1">
      <c r="A11" s="2039" t="s">
        <v>241</v>
      </c>
      <c r="B11" s="2039"/>
      <c r="C11" s="2039"/>
      <c r="D11" s="2059" t="str">
        <f>"第50"&amp;入力シート!C3&amp;"-"&amp;入力シート!C4&amp;"号　"&amp;入力シート!C10</f>
        <v>第507-12345-001号　県道博多天神線排水性舗装工事（第２工区）</v>
      </c>
      <c r="E11" s="2059"/>
      <c r="F11" s="2059"/>
      <c r="G11" s="2059"/>
      <c r="H11" s="2059"/>
      <c r="I11" s="2059"/>
      <c r="J11" s="2059"/>
      <c r="K11" s="2059"/>
      <c r="L11" s="2059"/>
      <c r="M11" s="2059"/>
      <c r="N11" s="2059"/>
      <c r="O11" s="2059"/>
      <c r="P11" s="2059"/>
      <c r="Q11" s="2059"/>
      <c r="R11" s="2059"/>
      <c r="S11" s="2059"/>
      <c r="T11" s="2059"/>
      <c r="U11" s="2059"/>
      <c r="V11" s="2059"/>
      <c r="W11" s="2059"/>
      <c r="X11" s="2059"/>
      <c r="Y11" s="2059"/>
      <c r="Z11" s="2059"/>
      <c r="AA11" s="2059"/>
      <c r="AB11" s="2059"/>
      <c r="AC11" s="2059"/>
      <c r="AD11" s="2059"/>
      <c r="AE11" s="2060"/>
      <c r="AF11" s="2060"/>
      <c r="AG11" s="2060"/>
      <c r="AH11" s="97"/>
      <c r="AI11" s="2061" t="str">
        <f>入力シート!C26</f>
        <v>(株）福岡企画技調</v>
      </c>
      <c r="AJ11" s="2062"/>
      <c r="AK11" s="2062"/>
      <c r="AL11" s="2062"/>
      <c r="AM11" s="2062"/>
      <c r="AN11" s="2062"/>
      <c r="AO11" s="2062"/>
      <c r="AP11" s="2062"/>
      <c r="AQ11" s="2062"/>
      <c r="AR11" s="2062"/>
      <c r="AS11" s="2062"/>
    </row>
    <row r="12" spans="1:52" ht="15" customHeight="1">
      <c r="A12" s="2039" t="s">
        <v>242</v>
      </c>
      <c r="B12" s="2039"/>
      <c r="C12" s="2039"/>
      <c r="D12" s="253" t="s">
        <v>243</v>
      </c>
      <c r="E12" s="2063">
        <f>入力シート!C14</f>
        <v>45840</v>
      </c>
      <c r="F12" s="2063"/>
      <c r="G12" s="2063"/>
      <c r="H12" s="2063"/>
      <c r="I12" s="2063"/>
      <c r="J12" s="2063"/>
      <c r="K12" s="2063"/>
      <c r="L12" s="2063"/>
      <c r="M12" s="257"/>
      <c r="N12" s="258"/>
      <c r="O12" s="253" t="s">
        <v>244</v>
      </c>
      <c r="P12" s="2064">
        <f>入力シート!C15</f>
        <v>45988</v>
      </c>
      <c r="Q12" s="2064"/>
      <c r="R12" s="2064"/>
      <c r="S12" s="2064"/>
      <c r="T12" s="2064"/>
      <c r="U12" s="2064"/>
      <c r="V12" s="2064"/>
      <c r="W12" s="2064"/>
      <c r="X12" s="259"/>
      <c r="Y12" s="253"/>
      <c r="Z12" s="253"/>
      <c r="AA12" s="253"/>
      <c r="AB12" s="253"/>
      <c r="AC12" s="253"/>
      <c r="AD12" s="253"/>
      <c r="AF12" s="260"/>
      <c r="AH12" s="97"/>
      <c r="AI12" s="2065" t="str">
        <f>入力シート!C27</f>
        <v>代表取締役　企画太郎</v>
      </c>
      <c r="AJ12" s="2066"/>
      <c r="AK12" s="2066"/>
      <c r="AL12" s="2066"/>
      <c r="AM12" s="2066"/>
      <c r="AN12" s="2066"/>
      <c r="AO12" s="2066"/>
      <c r="AP12" s="2066"/>
      <c r="AQ12" s="2066"/>
      <c r="AR12" s="2066"/>
      <c r="AS12" s="2066"/>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c r="AT13" s="818" t="s">
        <v>1898</v>
      </c>
    </row>
    <row r="14" spans="1:52" ht="13.5" customHeight="1">
      <c r="A14" s="261"/>
      <c r="B14" s="262"/>
      <c r="C14" s="262"/>
      <c r="D14" s="262"/>
      <c r="E14" s="262"/>
      <c r="F14" s="262"/>
      <c r="G14" s="262"/>
      <c r="H14" s="2040" t="s">
        <v>245</v>
      </c>
      <c r="I14" s="2041"/>
      <c r="J14" s="2044"/>
      <c r="K14" s="2045"/>
      <c r="L14" s="2045"/>
      <c r="M14" s="2045"/>
      <c r="N14" s="2046"/>
      <c r="O14" s="2041" t="s">
        <v>245</v>
      </c>
      <c r="P14" s="2044"/>
      <c r="Q14" s="2045"/>
      <c r="R14" s="2045"/>
      <c r="S14" s="2045"/>
      <c r="T14" s="2046"/>
      <c r="U14" s="2041" t="s">
        <v>245</v>
      </c>
      <c r="V14" s="2044"/>
      <c r="W14" s="2045"/>
      <c r="X14" s="2045"/>
      <c r="Y14" s="2045"/>
      <c r="Z14" s="2046"/>
      <c r="AA14" s="2041" t="s">
        <v>245</v>
      </c>
      <c r="AB14" s="2044"/>
      <c r="AC14" s="2045"/>
      <c r="AD14" s="2045"/>
      <c r="AE14" s="2045"/>
      <c r="AF14" s="2046"/>
      <c r="AG14" s="2041" t="s">
        <v>245</v>
      </c>
      <c r="AH14" s="2044"/>
      <c r="AI14" s="2045"/>
      <c r="AJ14" s="2045"/>
      <c r="AK14" s="2045"/>
      <c r="AL14" s="2046"/>
      <c r="AM14" s="2041" t="s">
        <v>245</v>
      </c>
      <c r="AN14" s="2044"/>
      <c r="AO14" s="2045"/>
      <c r="AP14" s="2045"/>
      <c r="AQ14" s="2045"/>
      <c r="AR14" s="2046"/>
      <c r="AS14" s="2041" t="s">
        <v>245</v>
      </c>
    </row>
    <row r="15" spans="1:52" ht="13.5" customHeight="1">
      <c r="A15" s="263"/>
      <c r="B15" s="264"/>
      <c r="C15" s="264"/>
      <c r="D15" s="264"/>
      <c r="E15" s="264"/>
      <c r="F15" s="264"/>
      <c r="G15" s="264"/>
      <c r="H15" s="2042"/>
      <c r="I15" s="2043"/>
      <c r="J15" s="2047"/>
      <c r="K15" s="2048"/>
      <c r="L15" s="2048"/>
      <c r="M15" s="2048"/>
      <c r="N15" s="2049"/>
      <c r="O15" s="2050"/>
      <c r="P15" s="2047"/>
      <c r="Q15" s="2048"/>
      <c r="R15" s="2048"/>
      <c r="S15" s="2048"/>
      <c r="T15" s="2049"/>
      <c r="U15" s="2050"/>
      <c r="V15" s="2047"/>
      <c r="W15" s="2048"/>
      <c r="X15" s="2048"/>
      <c r="Y15" s="2048"/>
      <c r="Z15" s="2049"/>
      <c r="AA15" s="2050"/>
      <c r="AB15" s="2047"/>
      <c r="AC15" s="2048"/>
      <c r="AD15" s="2048"/>
      <c r="AE15" s="2048"/>
      <c r="AF15" s="2049"/>
      <c r="AG15" s="2050"/>
      <c r="AH15" s="2047"/>
      <c r="AI15" s="2048"/>
      <c r="AJ15" s="2048"/>
      <c r="AK15" s="2048"/>
      <c r="AL15" s="2049"/>
      <c r="AM15" s="2050"/>
      <c r="AN15" s="2047"/>
      <c r="AO15" s="2048"/>
      <c r="AP15" s="2048"/>
      <c r="AQ15" s="2048"/>
      <c r="AR15" s="2049"/>
      <c r="AS15" s="2050"/>
    </row>
    <row r="16" spans="1:52" ht="13.5" customHeight="1">
      <c r="A16" s="263"/>
      <c r="B16" s="264"/>
      <c r="C16" s="264"/>
      <c r="D16" s="264"/>
      <c r="E16" s="264"/>
      <c r="F16" s="264"/>
      <c r="G16" s="264"/>
      <c r="H16" s="2067" t="s">
        <v>246</v>
      </c>
      <c r="I16" s="2068"/>
      <c r="J16" s="2071">
        <v>1</v>
      </c>
      <c r="K16" s="2071"/>
      <c r="L16" s="2071">
        <v>11</v>
      </c>
      <c r="M16" s="2071"/>
      <c r="N16" s="2071">
        <v>21</v>
      </c>
      <c r="O16" s="2071"/>
      <c r="P16" s="2071">
        <v>1</v>
      </c>
      <c r="Q16" s="2071"/>
      <c r="R16" s="2071">
        <v>11</v>
      </c>
      <c r="S16" s="2071"/>
      <c r="T16" s="2071">
        <v>21</v>
      </c>
      <c r="U16" s="2071"/>
      <c r="V16" s="2071">
        <v>1</v>
      </c>
      <c r="W16" s="2071"/>
      <c r="X16" s="2071">
        <v>11</v>
      </c>
      <c r="Y16" s="2071"/>
      <c r="Z16" s="2071">
        <v>21</v>
      </c>
      <c r="AA16" s="2071"/>
      <c r="AB16" s="2071">
        <v>1</v>
      </c>
      <c r="AC16" s="2071"/>
      <c r="AD16" s="2071">
        <v>11</v>
      </c>
      <c r="AE16" s="2071"/>
      <c r="AF16" s="2071">
        <v>21</v>
      </c>
      <c r="AG16" s="2071"/>
      <c r="AH16" s="2071">
        <v>1</v>
      </c>
      <c r="AI16" s="2071"/>
      <c r="AJ16" s="2071">
        <v>11</v>
      </c>
      <c r="AK16" s="2071"/>
      <c r="AL16" s="2071">
        <v>21</v>
      </c>
      <c r="AM16" s="2071"/>
      <c r="AN16" s="2071">
        <v>1</v>
      </c>
      <c r="AO16" s="2071"/>
      <c r="AP16" s="2071">
        <v>11</v>
      </c>
      <c r="AQ16" s="2071"/>
      <c r="AR16" s="2071">
        <v>21</v>
      </c>
      <c r="AS16" s="2071"/>
    </row>
    <row r="17" spans="1:45" ht="13.5" customHeight="1">
      <c r="A17" s="265"/>
      <c r="B17" s="266" t="s">
        <v>247</v>
      </c>
      <c r="C17" s="266"/>
      <c r="D17" s="266"/>
      <c r="E17" s="266"/>
      <c r="F17" s="266"/>
      <c r="G17" s="266"/>
      <c r="H17" s="2069"/>
      <c r="I17" s="2070"/>
      <c r="J17" s="2071"/>
      <c r="K17" s="2071"/>
      <c r="L17" s="2071"/>
      <c r="M17" s="2071"/>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2071"/>
      <c r="AS17" s="2071"/>
    </row>
    <row r="18" spans="1:45" ht="13.5" customHeight="1">
      <c r="A18" s="2073" t="s">
        <v>1607</v>
      </c>
      <c r="B18" s="2074"/>
      <c r="C18" s="2074"/>
      <c r="D18" s="2074"/>
      <c r="E18" s="2074"/>
      <c r="F18" s="2074"/>
      <c r="G18" s="2074"/>
      <c r="H18" s="2074"/>
      <c r="I18" s="2075"/>
      <c r="J18" s="2072"/>
      <c r="K18" s="2072"/>
      <c r="L18" s="2072"/>
      <c r="M18" s="2072"/>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2072"/>
      <c r="AS18" s="2072"/>
    </row>
    <row r="19" spans="1:45" ht="13.5" customHeight="1">
      <c r="A19" s="2073"/>
      <c r="B19" s="2074"/>
      <c r="C19" s="2074"/>
      <c r="D19" s="2074"/>
      <c r="E19" s="2074"/>
      <c r="F19" s="2074"/>
      <c r="G19" s="2074"/>
      <c r="H19" s="2074"/>
      <c r="I19" s="2075"/>
      <c r="J19" s="2072"/>
      <c r="K19" s="2072"/>
      <c r="L19" s="2072"/>
      <c r="M19" s="2072"/>
      <c r="N19" s="2072"/>
      <c r="O19" s="2072"/>
      <c r="P19" s="2072"/>
      <c r="Q19" s="2072"/>
      <c r="R19" s="2072"/>
      <c r="S19" s="2072"/>
      <c r="T19" s="2072"/>
      <c r="U19" s="2072"/>
      <c r="V19" s="2072"/>
      <c r="W19" s="2072"/>
      <c r="X19" s="2072"/>
      <c r="Y19" s="2072"/>
      <c r="Z19" s="2072"/>
      <c r="AA19" s="2072"/>
      <c r="AB19" s="2072"/>
      <c r="AC19" s="2072"/>
      <c r="AD19" s="2072"/>
      <c r="AE19" s="2072"/>
      <c r="AF19" s="2072"/>
      <c r="AG19" s="2072"/>
      <c r="AH19" s="2072"/>
      <c r="AI19" s="2072"/>
      <c r="AJ19" s="2072"/>
      <c r="AK19" s="2072"/>
      <c r="AL19" s="2072"/>
      <c r="AM19" s="2072"/>
      <c r="AN19" s="2072"/>
      <c r="AO19" s="2072"/>
      <c r="AP19" s="2072"/>
      <c r="AQ19" s="2072"/>
      <c r="AR19" s="2072"/>
      <c r="AS19" s="2072"/>
    </row>
    <row r="20" spans="1:45" ht="13.5" customHeight="1">
      <c r="A20" s="2073" t="s">
        <v>1608</v>
      </c>
      <c r="B20" s="2074"/>
      <c r="C20" s="2074"/>
      <c r="D20" s="2074"/>
      <c r="E20" s="2074"/>
      <c r="F20" s="2074"/>
      <c r="G20" s="2074"/>
      <c r="H20" s="2074"/>
      <c r="I20" s="2075"/>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c r="AM20" s="2072"/>
      <c r="AN20" s="2072"/>
      <c r="AO20" s="2072"/>
      <c r="AP20" s="2072"/>
      <c r="AQ20" s="2072"/>
      <c r="AR20" s="2072"/>
      <c r="AS20" s="2072"/>
    </row>
    <row r="21" spans="1:45" ht="13.5" customHeight="1">
      <c r="A21" s="2073"/>
      <c r="B21" s="2074"/>
      <c r="C21" s="2074"/>
      <c r="D21" s="2074"/>
      <c r="E21" s="2074"/>
      <c r="F21" s="2074"/>
      <c r="G21" s="2074"/>
      <c r="H21" s="2074"/>
      <c r="I21" s="2075"/>
      <c r="J21" s="2072"/>
      <c r="K21" s="2072"/>
      <c r="L21" s="2072"/>
      <c r="M21" s="2072"/>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c r="AL21" s="2072"/>
      <c r="AM21" s="2072"/>
      <c r="AN21" s="2072"/>
      <c r="AO21" s="2072"/>
      <c r="AP21" s="2072"/>
      <c r="AQ21" s="2072"/>
      <c r="AR21" s="2072"/>
      <c r="AS21" s="2072"/>
    </row>
    <row r="22" spans="1:45" ht="13.5" customHeight="1">
      <c r="A22" s="2073"/>
      <c r="B22" s="2074"/>
      <c r="C22" s="2074"/>
      <c r="D22" s="2074"/>
      <c r="E22" s="2074"/>
      <c r="F22" s="2074"/>
      <c r="G22" s="2074"/>
      <c r="H22" s="2074"/>
      <c r="I22" s="2075"/>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2"/>
      <c r="AG22" s="2072"/>
      <c r="AH22" s="2072"/>
      <c r="AI22" s="2072"/>
      <c r="AJ22" s="2072"/>
      <c r="AK22" s="2072"/>
      <c r="AL22" s="2072"/>
      <c r="AM22" s="2072"/>
      <c r="AN22" s="2072"/>
      <c r="AO22" s="2072"/>
      <c r="AP22" s="2072"/>
      <c r="AQ22" s="2072"/>
      <c r="AR22" s="2072"/>
      <c r="AS22" s="2072"/>
    </row>
    <row r="23" spans="1:45" ht="13.5" customHeight="1">
      <c r="A23" s="2073"/>
      <c r="B23" s="2074"/>
      <c r="C23" s="2074"/>
      <c r="D23" s="2074"/>
      <c r="E23" s="2074"/>
      <c r="F23" s="2074"/>
      <c r="G23" s="2074"/>
      <c r="H23" s="2074"/>
      <c r="I23" s="2075"/>
      <c r="J23" s="2072"/>
      <c r="K23" s="2072"/>
      <c r="L23" s="2072"/>
      <c r="M23" s="2072"/>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c r="AL23" s="2072"/>
      <c r="AM23" s="2072"/>
      <c r="AN23" s="2072"/>
      <c r="AO23" s="2072"/>
      <c r="AP23" s="2072"/>
      <c r="AQ23" s="2072"/>
      <c r="AR23" s="2072"/>
      <c r="AS23" s="2072"/>
    </row>
    <row r="24" spans="1:45" ht="13.5" customHeight="1">
      <c r="A24" s="2073"/>
      <c r="B24" s="2074"/>
      <c r="C24" s="2074"/>
      <c r="D24" s="2074"/>
      <c r="E24" s="2074"/>
      <c r="F24" s="2074"/>
      <c r="G24" s="2074"/>
      <c r="H24" s="2074"/>
      <c r="I24" s="2075"/>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c r="AL24" s="2072"/>
      <c r="AM24" s="2072"/>
      <c r="AN24" s="2072"/>
      <c r="AO24" s="2072"/>
      <c r="AP24" s="2072"/>
      <c r="AQ24" s="2072"/>
      <c r="AR24" s="2072"/>
      <c r="AS24" s="2072"/>
    </row>
    <row r="25" spans="1:45" ht="13.5" customHeight="1">
      <c r="A25" s="2073"/>
      <c r="B25" s="2074"/>
      <c r="C25" s="2074"/>
      <c r="D25" s="2074"/>
      <c r="E25" s="2074"/>
      <c r="F25" s="2074"/>
      <c r="G25" s="2074"/>
      <c r="H25" s="2074"/>
      <c r="I25" s="2075"/>
      <c r="J25" s="2072"/>
      <c r="K25" s="2072"/>
      <c r="L25" s="2072"/>
      <c r="M25" s="2072"/>
      <c r="N25" s="2072"/>
      <c r="O25" s="2072"/>
      <c r="P25" s="2072"/>
      <c r="Q25" s="2072"/>
      <c r="R25" s="2072"/>
      <c r="S25" s="2072"/>
      <c r="T25" s="2072"/>
      <c r="U25" s="2072"/>
      <c r="V25" s="2072"/>
      <c r="W25" s="2072"/>
      <c r="X25" s="2072"/>
      <c r="Y25" s="2072"/>
      <c r="Z25" s="2072"/>
      <c r="AA25" s="2072"/>
      <c r="AB25" s="2072"/>
      <c r="AC25" s="2072"/>
      <c r="AD25" s="2072"/>
      <c r="AE25" s="2072"/>
      <c r="AF25" s="2072"/>
      <c r="AG25" s="2072"/>
      <c r="AH25" s="2072"/>
      <c r="AI25" s="2072"/>
      <c r="AJ25" s="2072"/>
      <c r="AK25" s="2072"/>
      <c r="AL25" s="2072"/>
      <c r="AM25" s="2072"/>
      <c r="AN25" s="2072"/>
      <c r="AO25" s="2072"/>
      <c r="AP25" s="2072"/>
      <c r="AQ25" s="2072"/>
      <c r="AR25" s="2072"/>
      <c r="AS25" s="2072"/>
    </row>
    <row r="26" spans="1:45" ht="13.5" customHeight="1">
      <c r="A26" s="2073"/>
      <c r="B26" s="2074"/>
      <c r="C26" s="2074"/>
      <c r="D26" s="2074"/>
      <c r="E26" s="2074"/>
      <c r="F26" s="2074"/>
      <c r="G26" s="2074"/>
      <c r="H26" s="2074"/>
      <c r="I26" s="2075"/>
      <c r="J26" s="2072"/>
      <c r="K26" s="2072"/>
      <c r="L26" s="2072"/>
      <c r="M26" s="2072"/>
      <c r="N26" s="2072"/>
      <c r="O26" s="2072"/>
      <c r="P26" s="2072"/>
      <c r="Q26" s="2072"/>
      <c r="R26" s="2072"/>
      <c r="S26" s="2072"/>
      <c r="T26" s="2072"/>
      <c r="U26" s="2072"/>
      <c r="V26" s="2072"/>
      <c r="W26" s="2072"/>
      <c r="X26" s="2072"/>
      <c r="Y26" s="2072"/>
      <c r="Z26" s="2072"/>
      <c r="AA26" s="2072"/>
      <c r="AB26" s="2072"/>
      <c r="AC26" s="2072"/>
      <c r="AD26" s="2072"/>
      <c r="AE26" s="2072"/>
      <c r="AF26" s="2072"/>
      <c r="AG26" s="2072"/>
      <c r="AH26" s="2072"/>
      <c r="AI26" s="2072"/>
      <c r="AJ26" s="2072"/>
      <c r="AK26" s="2072"/>
      <c r="AL26" s="2072"/>
      <c r="AM26" s="2072"/>
      <c r="AN26" s="2072"/>
      <c r="AO26" s="2072"/>
      <c r="AP26" s="2072"/>
      <c r="AQ26" s="2072"/>
      <c r="AR26" s="2072"/>
      <c r="AS26" s="2072"/>
    </row>
    <row r="27" spans="1:45" ht="13.5" customHeight="1">
      <c r="A27" s="2073"/>
      <c r="B27" s="2074"/>
      <c r="C27" s="2074"/>
      <c r="D27" s="2074"/>
      <c r="E27" s="2074"/>
      <c r="F27" s="2074"/>
      <c r="G27" s="2074"/>
      <c r="H27" s="2074"/>
      <c r="I27" s="2075"/>
      <c r="J27" s="2072"/>
      <c r="K27" s="2072"/>
      <c r="L27" s="2072"/>
      <c r="M27" s="2072"/>
      <c r="N27" s="2072"/>
      <c r="O27" s="2072"/>
      <c r="P27" s="2072"/>
      <c r="Q27" s="2072"/>
      <c r="R27" s="2072"/>
      <c r="S27" s="2072"/>
      <c r="T27" s="2072"/>
      <c r="U27" s="2072"/>
      <c r="V27" s="2072"/>
      <c r="W27" s="2072"/>
      <c r="X27" s="2072"/>
      <c r="Y27" s="2072"/>
      <c r="Z27" s="2072"/>
      <c r="AA27" s="2072"/>
      <c r="AB27" s="2072"/>
      <c r="AC27" s="2072"/>
      <c r="AD27" s="2072"/>
      <c r="AE27" s="2072"/>
      <c r="AF27" s="2072"/>
      <c r="AG27" s="2072"/>
      <c r="AH27" s="2072"/>
      <c r="AI27" s="2072"/>
      <c r="AJ27" s="2072"/>
      <c r="AK27" s="2072"/>
      <c r="AL27" s="2072"/>
      <c r="AM27" s="2072"/>
      <c r="AN27" s="2072"/>
      <c r="AO27" s="2072"/>
      <c r="AP27" s="2072"/>
      <c r="AQ27" s="2072"/>
      <c r="AR27" s="2072"/>
      <c r="AS27" s="2072"/>
    </row>
    <row r="28" spans="1:45" ht="13.5" customHeight="1">
      <c r="A28" s="2073"/>
      <c r="B28" s="2074"/>
      <c r="C28" s="2074"/>
      <c r="D28" s="2074"/>
      <c r="E28" s="2074"/>
      <c r="F28" s="2074"/>
      <c r="G28" s="2074"/>
      <c r="H28" s="2074"/>
      <c r="I28" s="2075"/>
      <c r="J28" s="2072"/>
      <c r="K28" s="2072"/>
      <c r="L28" s="2072"/>
      <c r="M28" s="2072"/>
      <c r="N28" s="2072"/>
      <c r="O28" s="2072"/>
      <c r="P28" s="2072"/>
      <c r="Q28" s="2072"/>
      <c r="R28" s="2072"/>
      <c r="S28" s="2072"/>
      <c r="T28" s="2072"/>
      <c r="U28" s="2072"/>
      <c r="V28" s="2072"/>
      <c r="W28" s="2072"/>
      <c r="X28" s="2072"/>
      <c r="Y28" s="2072"/>
      <c r="Z28" s="2072"/>
      <c r="AA28" s="2072"/>
      <c r="AB28" s="2072"/>
      <c r="AC28" s="2072"/>
      <c r="AD28" s="2072"/>
      <c r="AE28" s="2072"/>
      <c r="AF28" s="2072"/>
      <c r="AG28" s="2072"/>
      <c r="AH28" s="2072"/>
      <c r="AI28" s="2072"/>
      <c r="AJ28" s="2072"/>
      <c r="AK28" s="2072"/>
      <c r="AL28" s="2072"/>
      <c r="AM28" s="2072"/>
      <c r="AN28" s="2072"/>
      <c r="AO28" s="2072"/>
      <c r="AP28" s="2072"/>
      <c r="AQ28" s="2072"/>
      <c r="AR28" s="2072"/>
      <c r="AS28" s="2072"/>
    </row>
    <row r="29" spans="1:45" ht="13.5" customHeight="1">
      <c r="A29" s="2073"/>
      <c r="B29" s="2074"/>
      <c r="C29" s="2074"/>
      <c r="D29" s="2074"/>
      <c r="E29" s="2074"/>
      <c r="F29" s="2074"/>
      <c r="G29" s="2074"/>
      <c r="H29" s="2074"/>
      <c r="I29" s="2075"/>
      <c r="J29" s="2072"/>
      <c r="K29" s="2072"/>
      <c r="L29" s="2072"/>
      <c r="M29" s="2072"/>
      <c r="N29" s="2072"/>
      <c r="O29" s="2072"/>
      <c r="P29" s="2072"/>
      <c r="Q29" s="2072"/>
      <c r="R29" s="2072"/>
      <c r="S29" s="2072"/>
      <c r="T29" s="2072"/>
      <c r="U29" s="2072"/>
      <c r="V29" s="2072"/>
      <c r="W29" s="2072"/>
      <c r="X29" s="2072"/>
      <c r="Y29" s="2072"/>
      <c r="Z29" s="2072"/>
      <c r="AA29" s="2072"/>
      <c r="AB29" s="2072"/>
      <c r="AC29" s="2072"/>
      <c r="AD29" s="2072"/>
      <c r="AE29" s="2072"/>
      <c r="AF29" s="2072"/>
      <c r="AG29" s="2072"/>
      <c r="AH29" s="2072"/>
      <c r="AI29" s="2072"/>
      <c r="AJ29" s="2072"/>
      <c r="AK29" s="2072"/>
      <c r="AL29" s="2072"/>
      <c r="AM29" s="2072"/>
      <c r="AN29" s="2072"/>
      <c r="AO29" s="2072"/>
      <c r="AP29" s="2072"/>
      <c r="AQ29" s="2072"/>
      <c r="AR29" s="2072"/>
      <c r="AS29" s="2072"/>
    </row>
    <row r="30" spans="1:45" ht="13.5" customHeight="1">
      <c r="A30" s="2073"/>
      <c r="B30" s="2074"/>
      <c r="C30" s="2074"/>
      <c r="D30" s="2074"/>
      <c r="E30" s="2074"/>
      <c r="F30" s="2074"/>
      <c r="G30" s="2074"/>
      <c r="H30" s="2074"/>
      <c r="I30" s="2075"/>
      <c r="J30" s="2072"/>
      <c r="K30" s="2072"/>
      <c r="L30" s="2072"/>
      <c r="M30" s="2072"/>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row>
    <row r="31" spans="1:45" ht="13.5" customHeight="1">
      <c r="A31" s="2073"/>
      <c r="B31" s="2074"/>
      <c r="C31" s="2074"/>
      <c r="D31" s="2074"/>
      <c r="E31" s="2074"/>
      <c r="F31" s="2074"/>
      <c r="G31" s="2074"/>
      <c r="H31" s="2074"/>
      <c r="I31" s="2075"/>
      <c r="J31" s="2072"/>
      <c r="K31" s="2072"/>
      <c r="L31" s="2072"/>
      <c r="M31" s="2072"/>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2072"/>
      <c r="AR31" s="2072"/>
      <c r="AS31" s="2072"/>
    </row>
    <row r="32" spans="1:45" ht="13.5" customHeight="1">
      <c r="A32" s="2073" t="s">
        <v>1609</v>
      </c>
      <c r="B32" s="2074"/>
      <c r="C32" s="2074"/>
      <c r="D32" s="2074"/>
      <c r="E32" s="2074"/>
      <c r="F32" s="2074"/>
      <c r="G32" s="2074"/>
      <c r="H32" s="2074"/>
      <c r="I32" s="2075"/>
      <c r="J32" s="2072"/>
      <c r="K32" s="2072"/>
      <c r="L32" s="2072"/>
      <c r="M32" s="2072"/>
      <c r="N32" s="2072"/>
      <c r="O32" s="2072"/>
      <c r="P32" s="2072"/>
      <c r="Q32" s="2072"/>
      <c r="R32" s="2072"/>
      <c r="S32" s="2072"/>
      <c r="T32" s="2072"/>
      <c r="U32" s="2072"/>
      <c r="V32" s="2072"/>
      <c r="W32" s="2072"/>
      <c r="X32" s="2072"/>
      <c r="Y32" s="2072"/>
      <c r="Z32" s="2072"/>
      <c r="AA32" s="2072"/>
      <c r="AB32" s="2072"/>
      <c r="AC32" s="2072"/>
      <c r="AD32" s="2072"/>
      <c r="AE32" s="2072"/>
      <c r="AF32" s="2072"/>
      <c r="AG32" s="2072"/>
      <c r="AH32" s="2072"/>
      <c r="AI32" s="2072"/>
      <c r="AJ32" s="2072"/>
      <c r="AK32" s="2072"/>
      <c r="AL32" s="2072"/>
      <c r="AM32" s="2072"/>
      <c r="AN32" s="2072"/>
      <c r="AO32" s="2072"/>
      <c r="AP32" s="2072"/>
      <c r="AQ32" s="2072"/>
      <c r="AR32" s="2072"/>
      <c r="AS32" s="2072"/>
    </row>
    <row r="33" spans="1:45" ht="13.5" customHeight="1">
      <c r="A33" s="2073"/>
      <c r="B33" s="2074"/>
      <c r="C33" s="2074"/>
      <c r="D33" s="2074"/>
      <c r="E33" s="2074"/>
      <c r="F33" s="2074"/>
      <c r="G33" s="2074"/>
      <c r="H33" s="2074"/>
      <c r="I33" s="2075"/>
      <c r="J33" s="2072"/>
      <c r="K33" s="2072"/>
      <c r="L33" s="2072"/>
      <c r="M33" s="2072"/>
      <c r="N33" s="2072"/>
      <c r="O33" s="2072"/>
      <c r="P33" s="2072"/>
      <c r="Q33" s="2072"/>
      <c r="R33" s="2072"/>
      <c r="S33" s="2072"/>
      <c r="T33" s="2072"/>
      <c r="U33" s="2072"/>
      <c r="V33" s="2072"/>
      <c r="W33" s="2072"/>
      <c r="X33" s="2072"/>
      <c r="Y33" s="2072"/>
      <c r="Z33" s="2072"/>
      <c r="AA33" s="2072"/>
      <c r="AB33" s="2072"/>
      <c r="AC33" s="2072"/>
      <c r="AD33" s="2072"/>
      <c r="AE33" s="2072"/>
      <c r="AF33" s="2072"/>
      <c r="AG33" s="2072"/>
      <c r="AH33" s="2072"/>
      <c r="AI33" s="2072"/>
      <c r="AJ33" s="2072"/>
      <c r="AK33" s="2072"/>
      <c r="AL33" s="2072"/>
      <c r="AM33" s="2072"/>
      <c r="AN33" s="2072"/>
      <c r="AO33" s="2072"/>
      <c r="AP33" s="2072"/>
      <c r="AQ33" s="2072"/>
      <c r="AR33" s="2072"/>
      <c r="AS33" s="2072"/>
    </row>
    <row r="34" spans="1:45" ht="13.5" customHeight="1">
      <c r="A34" s="2073"/>
      <c r="B34" s="2074"/>
      <c r="C34" s="2074"/>
      <c r="D34" s="2074"/>
      <c r="E34" s="2074"/>
      <c r="F34" s="2074"/>
      <c r="G34" s="2074"/>
      <c r="H34" s="2074"/>
      <c r="I34" s="2075"/>
      <c r="J34" s="2072"/>
      <c r="K34" s="2072"/>
      <c r="L34" s="2072"/>
      <c r="M34" s="2072"/>
      <c r="N34" s="2072"/>
      <c r="O34" s="2072"/>
      <c r="P34" s="2072"/>
      <c r="Q34" s="2072"/>
      <c r="R34" s="2072"/>
      <c r="S34" s="2072"/>
      <c r="T34" s="2072"/>
      <c r="U34" s="2072"/>
      <c r="V34" s="2072"/>
      <c r="W34" s="2072"/>
      <c r="X34" s="2072"/>
      <c r="Y34" s="2072"/>
      <c r="Z34" s="2072"/>
      <c r="AA34" s="2072"/>
      <c r="AB34" s="2072"/>
      <c r="AC34" s="2072"/>
      <c r="AD34" s="2072"/>
      <c r="AE34" s="2072"/>
      <c r="AF34" s="2072"/>
      <c r="AG34" s="2072"/>
      <c r="AH34" s="2072"/>
      <c r="AI34" s="2072"/>
      <c r="AJ34" s="2072"/>
      <c r="AK34" s="2072"/>
      <c r="AL34" s="2072"/>
      <c r="AM34" s="2072"/>
      <c r="AN34" s="2072"/>
      <c r="AO34" s="2072"/>
      <c r="AP34" s="2072"/>
      <c r="AQ34" s="2072"/>
      <c r="AR34" s="2072"/>
      <c r="AS34" s="2072"/>
    </row>
    <row r="35" spans="1:45" ht="13.5" customHeight="1">
      <c r="A35" s="2073"/>
      <c r="B35" s="2074"/>
      <c r="C35" s="2074"/>
      <c r="D35" s="2074"/>
      <c r="E35" s="2074"/>
      <c r="F35" s="2074"/>
      <c r="G35" s="2074"/>
      <c r="H35" s="2074"/>
      <c r="I35" s="2075"/>
      <c r="J35" s="2072"/>
      <c r="K35" s="2072"/>
      <c r="L35" s="2072"/>
      <c r="M35" s="2072"/>
      <c r="N35" s="2072"/>
      <c r="O35" s="2072"/>
      <c r="P35" s="2072"/>
      <c r="Q35" s="2072"/>
      <c r="R35" s="2072"/>
      <c r="S35" s="2072"/>
      <c r="T35" s="2072"/>
      <c r="U35" s="2072"/>
      <c r="V35" s="2072"/>
      <c r="W35" s="2072"/>
      <c r="X35" s="2072"/>
      <c r="Y35" s="2072"/>
      <c r="Z35" s="2072"/>
      <c r="AA35" s="2072"/>
      <c r="AB35" s="2072"/>
      <c r="AC35" s="2072"/>
      <c r="AD35" s="2072"/>
      <c r="AE35" s="2072"/>
      <c r="AF35" s="2072"/>
      <c r="AG35" s="2072"/>
      <c r="AH35" s="2072"/>
      <c r="AI35" s="2072"/>
      <c r="AJ35" s="2072"/>
      <c r="AK35" s="2072"/>
      <c r="AL35" s="2072"/>
      <c r="AM35" s="2072"/>
      <c r="AN35" s="2072"/>
      <c r="AO35" s="2072"/>
      <c r="AP35" s="2072"/>
      <c r="AQ35" s="2072"/>
      <c r="AR35" s="2072"/>
      <c r="AS35" s="2072"/>
    </row>
    <row r="36" spans="1:45" ht="13.5" customHeight="1">
      <c r="A36" s="2040" t="s">
        <v>248</v>
      </c>
      <c r="B36" s="2040"/>
      <c r="C36" s="2040"/>
      <c r="D36" s="2040"/>
      <c r="E36" s="253" t="s">
        <v>249</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250</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17"/>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topLeftCell="A7" zoomScale="80" zoomScaleNormal="100" zoomScaleSheetLayoutView="80" workbookViewId="0">
      <selection activeCell="C11" sqref="C11"/>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138</v>
      </c>
    </row>
    <row r="8" spans="1:25" ht="18.75">
      <c r="A8" s="2077" t="s">
        <v>256</v>
      </c>
      <c r="B8" s="2077"/>
      <c r="C8" s="2077"/>
      <c r="D8" s="2077"/>
      <c r="E8" s="2077"/>
      <c r="F8" s="2077"/>
      <c r="G8" s="2077"/>
      <c r="H8" s="2077"/>
      <c r="I8" s="2077"/>
      <c r="J8" s="2077"/>
      <c r="K8" s="2077"/>
      <c r="L8" s="2077"/>
      <c r="M8" s="2077"/>
      <c r="N8" s="2077"/>
      <c r="O8" s="2077"/>
      <c r="P8" s="2077"/>
      <c r="Q8" s="2077"/>
      <c r="R8" s="2077"/>
      <c r="S8" s="2077"/>
      <c r="T8" s="2077"/>
      <c r="U8" s="2077"/>
      <c r="V8" s="2077"/>
      <c r="W8" s="2077"/>
      <c r="X8" s="2077"/>
      <c r="Y8" s="2077"/>
    </row>
    <row r="10" spans="1:25">
      <c r="B10" s="90" t="s">
        <v>257</v>
      </c>
      <c r="C10" s="90" t="s">
        <v>258</v>
      </c>
    </row>
    <row r="11" spans="1:25">
      <c r="S11" s="91" t="s">
        <v>239</v>
      </c>
      <c r="T11" s="2078">
        <v>37778</v>
      </c>
      <c r="U11" s="2078"/>
      <c r="V11" s="2078"/>
      <c r="W11" s="2078"/>
      <c r="X11" s="2078"/>
    </row>
    <row r="13" spans="1:25">
      <c r="B13" s="92"/>
    </row>
    <row r="14" spans="1:25">
      <c r="B14" s="2079" t="str">
        <f>IF(入力シート!C24&lt;30000000,"福岡県"&amp;入力シート!C5&amp;"長　殿","福岡県知事　殿")</f>
        <v>福岡県○○県土整備事務所長　殿</v>
      </c>
      <c r="C14" s="2080"/>
      <c r="D14" s="2080"/>
      <c r="E14" s="2080"/>
      <c r="F14" s="2080"/>
      <c r="G14" s="2080"/>
      <c r="H14" s="2080"/>
      <c r="I14" s="2080"/>
      <c r="J14" s="238"/>
    </row>
    <row r="15" spans="1:25">
      <c r="M15" s="96"/>
      <c r="N15" s="96"/>
      <c r="O15" s="96"/>
      <c r="P15" s="96"/>
      <c r="Q15" s="2081" t="str">
        <f>入力シート!C25</f>
        <v>福岡市博多区東公園７－７</v>
      </c>
      <c r="R15" s="2058"/>
      <c r="S15" s="2058"/>
      <c r="T15" s="2058"/>
      <c r="U15" s="2058"/>
      <c r="V15" s="2058"/>
      <c r="W15" s="2058"/>
      <c r="X15" s="2058"/>
      <c r="Y15" s="2058"/>
    </row>
    <row r="16" spans="1:25">
      <c r="M16" s="96"/>
      <c r="O16" s="239"/>
      <c r="P16" s="239"/>
      <c r="Q16" s="2058"/>
      <c r="R16" s="2058"/>
      <c r="S16" s="2058"/>
      <c r="T16" s="2058"/>
      <c r="U16" s="2058"/>
      <c r="V16" s="2058"/>
      <c r="W16" s="2058"/>
      <c r="X16" s="2058"/>
      <c r="Y16" s="2058"/>
    </row>
    <row r="17" spans="1:25">
      <c r="M17" s="96"/>
      <c r="N17" s="96"/>
      <c r="O17" s="96"/>
      <c r="P17" s="239"/>
      <c r="Q17" s="2082" t="str">
        <f>入力シート!C26</f>
        <v>(株）福岡企画技調</v>
      </c>
      <c r="R17" s="2062"/>
      <c r="S17" s="2062"/>
      <c r="T17" s="2062"/>
      <c r="U17" s="2062"/>
      <c r="V17" s="2062"/>
      <c r="W17" s="2062"/>
      <c r="X17" s="2062"/>
      <c r="Y17" s="2062"/>
    </row>
    <row r="18" spans="1:25">
      <c r="M18" s="96"/>
      <c r="N18" s="96"/>
      <c r="O18" s="96"/>
      <c r="P18" s="91"/>
      <c r="Q18" s="2076" t="str">
        <f>入力シート!C27</f>
        <v>代表取締役　企画太郎</v>
      </c>
      <c r="R18" s="2066"/>
      <c r="S18" s="2066"/>
      <c r="T18" s="2066"/>
      <c r="U18" s="2066"/>
      <c r="V18" s="2066"/>
      <c r="W18" s="2066"/>
      <c r="X18" s="2066"/>
      <c r="Y18" s="2066"/>
    </row>
    <row r="19" spans="1:25">
      <c r="M19" s="96"/>
      <c r="N19" s="96"/>
      <c r="O19" s="96"/>
      <c r="P19" s="96"/>
      <c r="Q19" s="96"/>
      <c r="R19" s="96"/>
      <c r="S19" s="96"/>
      <c r="T19" s="96"/>
      <c r="U19" s="96"/>
      <c r="V19" s="96"/>
      <c r="W19" s="96"/>
      <c r="X19" s="96"/>
      <c r="Y19" s="96"/>
    </row>
    <row r="20" spans="1:25" ht="18.75">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2085"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令和7年7月1日付けをもって請負契約を締結した 第507-12345-001号 県道博多天神線排水性舗装工事（第２工区）について工事請負契約書第10条に基づき現場代理人等を下記のとおり定めたので別紙経歴書を添えて通知します。</v>
      </c>
      <c r="E24" s="2086"/>
      <c r="F24" s="2086"/>
      <c r="G24" s="2086"/>
      <c r="H24" s="2086"/>
      <c r="I24" s="2086"/>
      <c r="J24" s="2086"/>
      <c r="K24" s="2086"/>
      <c r="L24" s="2086"/>
      <c r="M24" s="2086"/>
      <c r="N24" s="2086"/>
      <c r="O24" s="2086"/>
      <c r="P24" s="2086"/>
      <c r="Q24" s="2086"/>
      <c r="R24" s="2086"/>
      <c r="S24" s="2086"/>
      <c r="T24" s="2086"/>
      <c r="U24" s="2086"/>
      <c r="V24" s="2086"/>
      <c r="W24" s="2086"/>
      <c r="X24" s="2086"/>
      <c r="Y24" s="243"/>
    </row>
    <row r="25" spans="1:25">
      <c r="D25" s="2086"/>
      <c r="E25" s="2086"/>
      <c r="F25" s="2086"/>
      <c r="G25" s="2086"/>
      <c r="H25" s="2086"/>
      <c r="I25" s="2086"/>
      <c r="J25" s="2086"/>
      <c r="K25" s="2086"/>
      <c r="L25" s="2086"/>
      <c r="M25" s="2086"/>
      <c r="N25" s="2086"/>
      <c r="O25" s="2086"/>
      <c r="P25" s="2086"/>
      <c r="Q25" s="2086"/>
      <c r="R25" s="2086"/>
      <c r="S25" s="2086"/>
      <c r="T25" s="2086"/>
      <c r="U25" s="2086"/>
      <c r="V25" s="2086"/>
      <c r="W25" s="2086"/>
      <c r="X25" s="2086"/>
      <c r="Y25" s="243"/>
    </row>
    <row r="26" spans="1:25">
      <c r="D26" s="2086"/>
      <c r="E26" s="2086"/>
      <c r="F26" s="2086"/>
      <c r="G26" s="2086"/>
      <c r="H26" s="2086"/>
      <c r="I26" s="2086"/>
      <c r="J26" s="2086"/>
      <c r="K26" s="2086"/>
      <c r="L26" s="2086"/>
      <c r="M26" s="2086"/>
      <c r="N26" s="2086"/>
      <c r="O26" s="2086"/>
      <c r="P26" s="2086"/>
      <c r="Q26" s="2086"/>
      <c r="R26" s="2086"/>
      <c r="S26" s="2086"/>
      <c r="T26" s="2086"/>
      <c r="U26" s="2086"/>
      <c r="V26" s="2086"/>
      <c r="W26" s="2086"/>
      <c r="X26" s="2086"/>
      <c r="Y26" s="243"/>
    </row>
    <row r="27" spans="1:25">
      <c r="D27" s="2086"/>
      <c r="E27" s="2086"/>
      <c r="F27" s="2086"/>
      <c r="G27" s="2086"/>
      <c r="H27" s="2086"/>
      <c r="I27" s="2086"/>
      <c r="J27" s="2086"/>
      <c r="K27" s="2086"/>
      <c r="L27" s="2086"/>
      <c r="M27" s="2086"/>
      <c r="N27" s="2086"/>
      <c r="O27" s="2086"/>
      <c r="P27" s="2086"/>
      <c r="Q27" s="2086"/>
      <c r="R27" s="2086"/>
      <c r="S27" s="2086"/>
      <c r="T27" s="2086"/>
      <c r="U27" s="2086"/>
      <c r="V27" s="2086"/>
      <c r="W27" s="2086"/>
      <c r="X27" s="2086"/>
      <c r="Y27" s="243"/>
    </row>
    <row r="28" spans="1:25">
      <c r="D28" s="2086"/>
      <c r="E28" s="2086"/>
      <c r="F28" s="2086"/>
      <c r="G28" s="2086"/>
      <c r="H28" s="2086"/>
      <c r="I28" s="2086"/>
      <c r="J28" s="2086"/>
      <c r="K28" s="2086"/>
      <c r="L28" s="2086"/>
      <c r="M28" s="2086"/>
      <c r="N28" s="2086"/>
      <c r="O28" s="2086"/>
      <c r="P28" s="2086"/>
      <c r="Q28" s="2086"/>
      <c r="R28" s="2086"/>
      <c r="S28" s="2086"/>
      <c r="T28" s="2086"/>
      <c r="U28" s="2086"/>
      <c r="V28" s="2086"/>
      <c r="W28" s="2086"/>
      <c r="X28" s="2086"/>
    </row>
    <row r="31" spans="1:25">
      <c r="A31" s="2087" t="s">
        <v>10</v>
      </c>
      <c r="B31" s="2087"/>
      <c r="C31" s="2087"/>
      <c r="D31" s="2087"/>
      <c r="E31" s="2087"/>
      <c r="F31" s="2087"/>
      <c r="G31" s="2087"/>
      <c r="H31" s="2087"/>
      <c r="I31" s="2087"/>
      <c r="J31" s="2087"/>
      <c r="K31" s="2087"/>
      <c r="L31" s="2087"/>
      <c r="M31" s="2087"/>
      <c r="N31" s="2087"/>
      <c r="O31" s="2087"/>
      <c r="P31" s="2087"/>
      <c r="Q31" s="2087"/>
      <c r="R31" s="2087"/>
      <c r="S31" s="2087"/>
      <c r="T31" s="2087"/>
      <c r="U31" s="2087"/>
      <c r="V31" s="2087"/>
      <c r="W31" s="2087"/>
      <c r="X31" s="2087"/>
      <c r="Y31" s="2087"/>
    </row>
    <row r="33" spans="1:23">
      <c r="I33" s="2088" t="s" ph="1">
        <v>1599</v>
      </c>
      <c r="J33" s="2088" ph="1"/>
      <c r="K33" s="2088" ph="1"/>
      <c r="L33" s="2088" ph="1"/>
      <c r="M33" s="2088" ph="1"/>
      <c r="N33" s="2088" ph="1"/>
      <c r="O33" s="2088" ph="1"/>
      <c r="P33" s="2088" ph="1"/>
      <c r="Q33" s="2088" ph="1"/>
      <c r="R33" s="2088" ph="1"/>
    </row>
    <row r="34" spans="1:23">
      <c r="D34" s="90" t="s">
        <v>259</v>
      </c>
      <c r="I34" s="2088" ph="1"/>
      <c r="J34" s="2088" ph="1"/>
      <c r="K34" s="2088" ph="1"/>
      <c r="L34" s="2088" ph="1"/>
      <c r="M34" s="2088" ph="1"/>
      <c r="N34" s="2088" ph="1"/>
      <c r="O34" s="2088" ph="1"/>
      <c r="P34" s="2088" ph="1"/>
      <c r="Q34" s="2088" ph="1"/>
      <c r="R34" s="2088" ph="1"/>
    </row>
    <row r="37" spans="1:23" ht="13.5" customHeight="1">
      <c r="D37" s="337" t="s">
        <v>260</v>
      </c>
      <c r="E37" s="337"/>
      <c r="F37" s="337"/>
      <c r="G37" s="337"/>
      <c r="I37" s="2088" t="s" ph="1">
        <v>1600</v>
      </c>
      <c r="J37" s="2088" ph="1"/>
      <c r="K37" s="2088" ph="1"/>
      <c r="L37" s="2088" ph="1"/>
      <c r="M37" s="2088" ph="1"/>
      <c r="N37" s="2088" ph="1"/>
      <c r="O37" s="2088" ph="1"/>
      <c r="P37" s="2088" ph="1"/>
      <c r="Q37" s="2088" ph="1"/>
      <c r="R37" s="2088" ph="1"/>
    </row>
    <row r="38" spans="1:23" ht="13.5" customHeight="1">
      <c r="D38" s="338" t="s">
        <v>261</v>
      </c>
      <c r="E38" s="337"/>
      <c r="F38" s="337"/>
      <c r="G38" s="337"/>
      <c r="I38" s="2088" ph="1"/>
      <c r="J38" s="2088" ph="1"/>
      <c r="K38" s="2088" ph="1"/>
      <c r="L38" s="2088" ph="1"/>
      <c r="M38" s="2088" ph="1"/>
      <c r="N38" s="2088" ph="1"/>
      <c r="O38" s="2088" ph="1"/>
      <c r="P38" s="2088" ph="1"/>
      <c r="Q38" s="2088" ph="1"/>
      <c r="R38" s="2088" ph="1"/>
    </row>
    <row r="39" spans="1:23" ht="13.5" customHeight="1">
      <c r="I39" s="2088" t="s" ph="1">
        <v>1602</v>
      </c>
      <c r="J39" s="2088" ph="1"/>
      <c r="K39" s="2088" ph="1"/>
      <c r="L39" s="2088" ph="1"/>
      <c r="M39" s="2088" ph="1"/>
      <c r="N39" s="2088" ph="1"/>
      <c r="O39" s="2088" ph="1"/>
      <c r="P39" s="2088" ph="1"/>
      <c r="Q39" s="2088" ph="1"/>
      <c r="R39" s="2088" ph="1"/>
    </row>
    <row r="40" spans="1:23" ht="13.5" customHeight="1">
      <c r="I40" s="2088" ph="1"/>
      <c r="J40" s="2088" ph="1"/>
      <c r="K40" s="2088" ph="1"/>
      <c r="L40" s="2088" ph="1"/>
      <c r="M40" s="2088" ph="1"/>
      <c r="N40" s="2088" ph="1"/>
      <c r="O40" s="2088" ph="1"/>
      <c r="P40" s="2088" ph="1"/>
      <c r="Q40" s="2088" ph="1"/>
      <c r="R40" s="2088" ph="1"/>
    </row>
    <row r="41" spans="1:23" ht="13.5" customHeight="1">
      <c r="I41" s="2088" t="s" ph="1">
        <v>1601</v>
      </c>
      <c r="J41" s="2088" ph="1"/>
      <c r="K41" s="2088" ph="1"/>
      <c r="L41" s="2088" ph="1"/>
      <c r="M41" s="2088" ph="1"/>
      <c r="N41" s="2088" ph="1"/>
      <c r="O41" s="2088" ph="1"/>
      <c r="P41" s="2088" ph="1"/>
      <c r="Q41" s="2088" ph="1"/>
      <c r="R41" s="2088" ph="1"/>
    </row>
    <row r="42" spans="1:23">
      <c r="D42" s="90" t="s">
        <v>262</v>
      </c>
      <c r="I42" s="2088" ph="1"/>
      <c r="J42" s="2088" ph="1"/>
      <c r="K42" s="2088" ph="1"/>
      <c r="L42" s="2088" ph="1"/>
      <c r="M42" s="2088" ph="1"/>
      <c r="N42" s="2088" ph="1"/>
      <c r="O42" s="2088" ph="1"/>
      <c r="P42" s="2088" ph="1"/>
      <c r="Q42" s="2088" ph="1"/>
      <c r="R42" s="2088"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263</v>
      </c>
    </row>
    <row r="47" spans="1:23">
      <c r="D47" s="90" t="s">
        <v>463</v>
      </c>
      <c r="H47" s="91" t="s">
        <v>464</v>
      </c>
      <c r="I47" s="2083">
        <f>入力シート!C24</f>
        <v>4000000</v>
      </c>
      <c r="J47" s="2084"/>
      <c r="K47" s="2084"/>
      <c r="L47" s="2084"/>
      <c r="M47" s="2084"/>
      <c r="N47" s="2084"/>
      <c r="O47" s="2084"/>
      <c r="P47" s="2084"/>
      <c r="Q47" s="2084"/>
      <c r="R47" s="2084"/>
    </row>
  </sheetData>
  <mergeCells count="13">
    <mergeCell ref="I47:R47"/>
    <mergeCell ref="D24:X28"/>
    <mergeCell ref="A31:Y31"/>
    <mergeCell ref="I33:R34"/>
    <mergeCell ref="I37:R38"/>
    <mergeCell ref="I41:R42"/>
    <mergeCell ref="I39:R40"/>
    <mergeCell ref="Q18:Y18"/>
    <mergeCell ref="A8:Y8"/>
    <mergeCell ref="T11:X11"/>
    <mergeCell ref="B14:I14"/>
    <mergeCell ref="Q15:Y16"/>
    <mergeCell ref="Q17:Y17"/>
  </mergeCells>
  <phoneticPr fontId="38"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54</vt:i4>
      </vt:variant>
    </vt:vector>
  </HeadingPairs>
  <TitlesOfParts>
    <vt:vector size="128" baseType="lpstr">
      <vt:lpstr>改定履歴</vt:lpstr>
      <vt:lpstr>提出書類一覧</vt:lpstr>
      <vt:lpstr>入力シート</vt:lpstr>
      <vt:lpstr>010</vt:lpstr>
      <vt:lpstr>020</vt:lpstr>
      <vt:lpstr>021</vt:lpstr>
      <vt:lpstr>022</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ICT土工1000m3未満</vt:lpstr>
      <vt:lpstr>ICT作業土工（床掘）</vt:lpstr>
      <vt:lpstr>ICT小規模土工</vt:lpstr>
      <vt:lpstr>ICT舗装工</vt:lpstr>
      <vt:lpstr>ICT河川浚渫工</vt:lpstr>
      <vt:lpstr>ICT付帯構造物設置工</vt:lpstr>
      <vt:lpstr>ICT法面工</vt:lpstr>
      <vt:lpstr>ICT地盤改良工</vt:lpstr>
      <vt:lpstr>ICT舗装工（修繕工）</vt:lpstr>
      <vt:lpstr>ICT基礎工</vt:lpstr>
      <vt:lpstr>ICT擁壁工</vt:lpstr>
      <vt:lpstr>ICT構造物工（橋梁上部）</vt:lpstr>
      <vt:lpstr>ICT構造物工（橋脚・橋台）</vt:lpstr>
      <vt:lpstr>ICTコンクリート堰堤工</vt:lpstr>
      <vt:lpstr>ICT範囲図</vt:lpstr>
      <vt:lpstr>ICTチェックシート</vt:lpstr>
      <vt:lpstr>230</vt:lpstr>
      <vt:lpstr>230-1</vt:lpstr>
      <vt:lpstr>230-１-例</vt:lpstr>
      <vt:lpstr>230-2</vt:lpstr>
      <vt:lpstr>230-2-例</vt:lpstr>
      <vt:lpstr>230-3(港湾工事 9か月以内の工期) </vt:lpstr>
      <vt:lpstr>230-4(港湾工事 9か月を超える工期)</vt:lpstr>
      <vt:lpstr>230-3,4-例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1220-1</vt:lpstr>
      <vt:lpstr>1220-2</vt:lpstr>
      <vt:lpstr>1220-3</vt:lpstr>
      <vt:lpstr>1270</vt:lpstr>
      <vt:lpstr>'210'!page1</vt:lpstr>
      <vt:lpstr>'210'!page2</vt:lpstr>
      <vt:lpstr>'010'!Print_Area</vt:lpstr>
      <vt:lpstr>'020'!Print_Area</vt:lpstr>
      <vt:lpstr>'021'!Print_Area</vt:lpstr>
      <vt:lpstr>'022'!Print_Area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'230-3(港湾工事 9か月以内の工期) '!Print_Area</vt:lpstr>
      <vt:lpstr>'230-3,4-例'!Print_Area</vt:lpstr>
      <vt:lpstr>'230-4(港湾工事 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企画課　技術調査室　酒井（内線4379）</cp:lastModifiedBy>
  <cp:lastPrinted>2025-04-01T01:57:55Z</cp:lastPrinted>
  <dcterms:created xsi:type="dcterms:W3CDTF">2022-06-15T04:09:23Z</dcterms:created>
  <dcterms:modified xsi:type="dcterms:W3CDTF">2025-04-01T02:50:32Z</dcterms:modified>
</cp:coreProperties>
</file>